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fessional\IAQS\SEMESTER 5\Model DAR\project\"/>
    </mc:Choice>
  </mc:AlternateContent>
  <xr:revisionPtr revIDLastSave="0" documentId="13_ncr:1_{0DF9924E-C92D-4A7D-AF96-C90EB862CF0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 - Raw" sheetId="1" r:id="rId1"/>
    <sheet name="Data Checks" sheetId="4" r:id="rId2"/>
    <sheet name="Parameters_Base" sheetId="2" r:id="rId3"/>
    <sheet name="Base Scenario" sheetId="5" r:id="rId4"/>
    <sheet name="Parameters_Alternate" sheetId="7" r:id="rId5"/>
    <sheet name="Alternate Scenario " sheetId="8" r:id="rId6"/>
  </sheets>
  <definedNames>
    <definedName name="_xlnm._FilterDatabase" localSheetId="5" hidden="1">'Alternate Scenario '!$AB$5:$AD$727</definedName>
    <definedName name="_xlnm._FilterDatabase" localSheetId="3" hidden="1">'Base Scenario'!$AC$5:$AE$727</definedName>
    <definedName name="_xlnm._FilterDatabase" localSheetId="1" hidden="1">'Data Checks'!$M$9:$N$729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7" l="1"/>
  <c r="L6" i="7"/>
  <c r="N6" i="2"/>
  <c r="M6" i="2"/>
  <c r="Q3" i="7"/>
  <c r="R3" i="2"/>
  <c r="R40" i="8"/>
  <c r="S40" i="8" s="1"/>
  <c r="T40" i="8" s="1"/>
  <c r="R136" i="8"/>
  <c r="S136" i="8" s="1"/>
  <c r="T136" i="8" s="1"/>
  <c r="R168" i="8"/>
  <c r="S168" i="8" s="1"/>
  <c r="T168" i="8" s="1"/>
  <c r="R264" i="8"/>
  <c r="S264" i="8" s="1"/>
  <c r="T264" i="8" s="1"/>
  <c r="R296" i="8"/>
  <c r="S296" i="8" s="1"/>
  <c r="T296" i="8" s="1"/>
  <c r="R392" i="8"/>
  <c r="S392" i="8" s="1"/>
  <c r="T392" i="8" s="1"/>
  <c r="R424" i="8"/>
  <c r="S424" i="8" s="1"/>
  <c r="T424" i="8" s="1"/>
  <c r="R520" i="8"/>
  <c r="S520" i="8" s="1"/>
  <c r="T520" i="8" s="1"/>
  <c r="R552" i="8"/>
  <c r="S552" i="8" s="1"/>
  <c r="T552" i="8" s="1"/>
  <c r="R648" i="8"/>
  <c r="S648" i="8" s="1"/>
  <c r="T648" i="8" s="1"/>
  <c r="R680" i="8"/>
  <c r="S680" i="8" s="1"/>
  <c r="T680" i="8" s="1"/>
  <c r="R708" i="8"/>
  <c r="S708" i="8" s="1"/>
  <c r="T708" i="8" s="1"/>
  <c r="R716" i="8"/>
  <c r="S716" i="8" s="1"/>
  <c r="T716" i="8" s="1"/>
  <c r="I20" i="8"/>
  <c r="J20" i="8" s="1"/>
  <c r="I28" i="8"/>
  <c r="J28" i="8" s="1"/>
  <c r="I51" i="8"/>
  <c r="J51" i="8" s="1"/>
  <c r="I54" i="8"/>
  <c r="J54" i="8" s="1"/>
  <c r="I70" i="8"/>
  <c r="J70" i="8" s="1"/>
  <c r="I76" i="8"/>
  <c r="J76" i="8" s="1"/>
  <c r="I92" i="8"/>
  <c r="J92" i="8" s="1"/>
  <c r="I99" i="8"/>
  <c r="J99" i="8" s="1"/>
  <c r="I115" i="8"/>
  <c r="J115" i="8" s="1"/>
  <c r="I118" i="8"/>
  <c r="J118" i="8" s="1"/>
  <c r="I134" i="8"/>
  <c r="J134" i="8" s="1"/>
  <c r="I140" i="8"/>
  <c r="J140" i="8" s="1"/>
  <c r="I156" i="8"/>
  <c r="J156" i="8" s="1"/>
  <c r="I163" i="8"/>
  <c r="J163" i="8" s="1"/>
  <c r="I179" i="8"/>
  <c r="J179" i="8" s="1"/>
  <c r="I182" i="8"/>
  <c r="J182" i="8" s="1"/>
  <c r="I198" i="8"/>
  <c r="J198" i="8" s="1"/>
  <c r="I204" i="8"/>
  <c r="J204" i="8" s="1"/>
  <c r="I220" i="8"/>
  <c r="J220" i="8" s="1"/>
  <c r="I227" i="8"/>
  <c r="J227" i="8" s="1"/>
  <c r="I243" i="8"/>
  <c r="J243" i="8" s="1"/>
  <c r="I246" i="8"/>
  <c r="J246" i="8" s="1"/>
  <c r="I262" i="8"/>
  <c r="J262" i="8" s="1"/>
  <c r="I268" i="8"/>
  <c r="J268" i="8" s="1"/>
  <c r="I284" i="8"/>
  <c r="J284" i="8" s="1"/>
  <c r="I291" i="8"/>
  <c r="J291" i="8" s="1"/>
  <c r="I307" i="8"/>
  <c r="J307" i="8" s="1"/>
  <c r="I310" i="8"/>
  <c r="J310" i="8" s="1"/>
  <c r="I326" i="8"/>
  <c r="J326" i="8" s="1"/>
  <c r="I332" i="8"/>
  <c r="J332" i="8" s="1"/>
  <c r="I348" i="8"/>
  <c r="J348" i="8" s="1"/>
  <c r="I355" i="8"/>
  <c r="J355" i="8" s="1"/>
  <c r="I371" i="8"/>
  <c r="J371" i="8" s="1"/>
  <c r="I374" i="8"/>
  <c r="J374" i="8" s="1"/>
  <c r="I390" i="8"/>
  <c r="J390" i="8" s="1"/>
  <c r="I396" i="8"/>
  <c r="J396" i="8" s="1"/>
  <c r="I412" i="8"/>
  <c r="J412" i="8" s="1"/>
  <c r="I419" i="8"/>
  <c r="J419" i="8" s="1"/>
  <c r="I435" i="8"/>
  <c r="J435" i="8" s="1"/>
  <c r="I438" i="8"/>
  <c r="J438" i="8" s="1"/>
  <c r="I454" i="8"/>
  <c r="J454" i="8" s="1"/>
  <c r="I459" i="8"/>
  <c r="J459" i="8" s="1"/>
  <c r="I470" i="8"/>
  <c r="J470" i="8" s="1"/>
  <c r="I472" i="8"/>
  <c r="J472" i="8" s="1"/>
  <c r="I480" i="8"/>
  <c r="J480" i="8" s="1"/>
  <c r="I482" i="8"/>
  <c r="J482" i="8" s="1"/>
  <c r="I488" i="8"/>
  <c r="J488" i="8" s="1"/>
  <c r="I490" i="8"/>
  <c r="J490" i="8" s="1"/>
  <c r="I496" i="8"/>
  <c r="J496" i="8" s="1"/>
  <c r="I498" i="8"/>
  <c r="J498" i="8" s="1"/>
  <c r="I504" i="8"/>
  <c r="J504" i="8" s="1"/>
  <c r="I506" i="8"/>
  <c r="J506" i="8" s="1"/>
  <c r="I512" i="8"/>
  <c r="J512" i="8" s="1"/>
  <c r="I514" i="8"/>
  <c r="J514" i="8" s="1"/>
  <c r="I520" i="8"/>
  <c r="J520" i="8" s="1"/>
  <c r="I522" i="8"/>
  <c r="J522" i="8" s="1"/>
  <c r="I528" i="8"/>
  <c r="J528" i="8" s="1"/>
  <c r="I530" i="8"/>
  <c r="J530" i="8" s="1"/>
  <c r="I536" i="8"/>
  <c r="J536" i="8" s="1"/>
  <c r="I538" i="8"/>
  <c r="J538" i="8" s="1"/>
  <c r="I544" i="8"/>
  <c r="J544" i="8" s="1"/>
  <c r="I546" i="8"/>
  <c r="J546" i="8" s="1"/>
  <c r="I552" i="8"/>
  <c r="J552" i="8" s="1"/>
  <c r="I554" i="8"/>
  <c r="J554" i="8" s="1"/>
  <c r="I560" i="8"/>
  <c r="J560" i="8" s="1"/>
  <c r="I562" i="8"/>
  <c r="J562" i="8" s="1"/>
  <c r="I568" i="8"/>
  <c r="J568" i="8" s="1"/>
  <c r="I570" i="8"/>
  <c r="J570" i="8" s="1"/>
  <c r="I576" i="8"/>
  <c r="J576" i="8" s="1"/>
  <c r="I578" i="8"/>
  <c r="J578" i="8" s="1"/>
  <c r="I584" i="8"/>
  <c r="J584" i="8" s="1"/>
  <c r="I586" i="8"/>
  <c r="J586" i="8" s="1"/>
  <c r="I592" i="8"/>
  <c r="J592" i="8" s="1"/>
  <c r="I594" i="8"/>
  <c r="J594" i="8" s="1"/>
  <c r="I600" i="8"/>
  <c r="J600" i="8" s="1"/>
  <c r="I602" i="8"/>
  <c r="J602" i="8" s="1"/>
  <c r="I608" i="8"/>
  <c r="J608" i="8" s="1"/>
  <c r="I610" i="8"/>
  <c r="J610" i="8" s="1"/>
  <c r="I616" i="8"/>
  <c r="J616" i="8" s="1"/>
  <c r="I618" i="8"/>
  <c r="J618" i="8" s="1"/>
  <c r="I624" i="8"/>
  <c r="J624" i="8" s="1"/>
  <c r="I626" i="8"/>
  <c r="J626" i="8" s="1"/>
  <c r="I632" i="8"/>
  <c r="J632" i="8" s="1"/>
  <c r="I634" i="8"/>
  <c r="J634" i="8" s="1"/>
  <c r="I640" i="8"/>
  <c r="J640" i="8" s="1"/>
  <c r="I642" i="8"/>
  <c r="J642" i="8" s="1"/>
  <c r="I648" i="8"/>
  <c r="J648" i="8" s="1"/>
  <c r="I650" i="8"/>
  <c r="J650" i="8" s="1"/>
  <c r="I656" i="8"/>
  <c r="J656" i="8" s="1"/>
  <c r="I658" i="8"/>
  <c r="J658" i="8" s="1"/>
  <c r="I664" i="8"/>
  <c r="J664" i="8" s="1"/>
  <c r="I666" i="8"/>
  <c r="J666" i="8" s="1"/>
  <c r="I671" i="8"/>
  <c r="J671" i="8" s="1"/>
  <c r="I672" i="8"/>
  <c r="J672" i="8" s="1"/>
  <c r="I674" i="8"/>
  <c r="J674" i="8" s="1"/>
  <c r="I679" i="8"/>
  <c r="J679" i="8" s="1"/>
  <c r="I680" i="8"/>
  <c r="J680" i="8" s="1"/>
  <c r="I682" i="8"/>
  <c r="J682" i="8" s="1"/>
  <c r="I687" i="8"/>
  <c r="J687" i="8" s="1"/>
  <c r="I688" i="8"/>
  <c r="J688" i="8" s="1"/>
  <c r="I690" i="8"/>
  <c r="J690" i="8" s="1"/>
  <c r="I695" i="8"/>
  <c r="J695" i="8" s="1"/>
  <c r="I696" i="8"/>
  <c r="J696" i="8" s="1"/>
  <c r="I698" i="8"/>
  <c r="J698" i="8" s="1"/>
  <c r="I703" i="8"/>
  <c r="J703" i="8" s="1"/>
  <c r="I704" i="8"/>
  <c r="J704" i="8" s="1"/>
  <c r="I706" i="8"/>
  <c r="J706" i="8" s="1"/>
  <c r="I711" i="8"/>
  <c r="J711" i="8" s="1"/>
  <c r="I712" i="8"/>
  <c r="J712" i="8" s="1"/>
  <c r="I714" i="8"/>
  <c r="J714" i="8" s="1"/>
  <c r="I719" i="8"/>
  <c r="J719" i="8" s="1"/>
  <c r="I720" i="8"/>
  <c r="J720" i="8" s="1"/>
  <c r="I722" i="8"/>
  <c r="J722" i="8" s="1"/>
  <c r="I727" i="8"/>
  <c r="J727" i="8" s="1"/>
  <c r="I8" i="8"/>
  <c r="J8" i="8" s="1"/>
  <c r="B8" i="7"/>
  <c r="M4" i="7"/>
  <c r="N6" i="7" s="1"/>
  <c r="U35" i="8" s="1"/>
  <c r="B6" i="7"/>
  <c r="Y727" i="8"/>
  <c r="D727" i="8"/>
  <c r="B727" i="8"/>
  <c r="V727" i="8" s="1"/>
  <c r="Y726" i="8"/>
  <c r="D726" i="8"/>
  <c r="B726" i="8"/>
  <c r="V726" i="8" s="1"/>
  <c r="Y725" i="8"/>
  <c r="D725" i="8"/>
  <c r="B725" i="8"/>
  <c r="V725" i="8" s="1"/>
  <c r="Y724" i="8"/>
  <c r="D724" i="8"/>
  <c r="E724" i="8" s="1"/>
  <c r="B724" i="8"/>
  <c r="V724" i="8" s="1"/>
  <c r="Y723" i="8"/>
  <c r="D723" i="8"/>
  <c r="B723" i="8"/>
  <c r="V723" i="8" s="1"/>
  <c r="Y722" i="8"/>
  <c r="D722" i="8"/>
  <c r="B722" i="8"/>
  <c r="V722" i="8" s="1"/>
  <c r="Y721" i="8"/>
  <c r="D721" i="8"/>
  <c r="B721" i="8"/>
  <c r="V721" i="8" s="1"/>
  <c r="Y720" i="8"/>
  <c r="D720" i="8"/>
  <c r="B720" i="8"/>
  <c r="V720" i="8" s="1"/>
  <c r="Y719" i="8"/>
  <c r="D719" i="8"/>
  <c r="B719" i="8"/>
  <c r="V719" i="8" s="1"/>
  <c r="Y718" i="8"/>
  <c r="D718" i="8"/>
  <c r="B718" i="8"/>
  <c r="V718" i="8" s="1"/>
  <c r="Y717" i="8"/>
  <c r="D717" i="8"/>
  <c r="E717" i="8" s="1"/>
  <c r="B717" i="8"/>
  <c r="V717" i="8" s="1"/>
  <c r="Y716" i="8"/>
  <c r="D716" i="8"/>
  <c r="E716" i="8" s="1"/>
  <c r="B716" i="8"/>
  <c r="V716" i="8" s="1"/>
  <c r="Y715" i="8"/>
  <c r="D715" i="8"/>
  <c r="B715" i="8"/>
  <c r="V715" i="8" s="1"/>
  <c r="Y714" i="8"/>
  <c r="D714" i="8"/>
  <c r="B714" i="8"/>
  <c r="V714" i="8" s="1"/>
  <c r="Y713" i="8"/>
  <c r="D713" i="8"/>
  <c r="B713" i="8"/>
  <c r="V713" i="8" s="1"/>
  <c r="Y712" i="8"/>
  <c r="D712" i="8"/>
  <c r="E712" i="8" s="1"/>
  <c r="B712" i="8"/>
  <c r="V712" i="8" s="1"/>
  <c r="Y711" i="8"/>
  <c r="D711" i="8"/>
  <c r="E711" i="8" s="1"/>
  <c r="B711" i="8"/>
  <c r="V711" i="8" s="1"/>
  <c r="Y710" i="8"/>
  <c r="D710" i="8"/>
  <c r="B710" i="8"/>
  <c r="V710" i="8" s="1"/>
  <c r="Y709" i="8"/>
  <c r="D709" i="8"/>
  <c r="B709" i="8"/>
  <c r="V709" i="8" s="1"/>
  <c r="Y708" i="8"/>
  <c r="D708" i="8"/>
  <c r="E708" i="8" s="1"/>
  <c r="B708" i="8"/>
  <c r="V708" i="8" s="1"/>
  <c r="Y707" i="8"/>
  <c r="D707" i="8"/>
  <c r="B707" i="8"/>
  <c r="V707" i="8" s="1"/>
  <c r="Y706" i="8"/>
  <c r="D706" i="8"/>
  <c r="B706" i="8"/>
  <c r="V706" i="8" s="1"/>
  <c r="Y705" i="8"/>
  <c r="D705" i="8"/>
  <c r="B705" i="8"/>
  <c r="V705" i="8" s="1"/>
  <c r="Y704" i="8"/>
  <c r="D704" i="8"/>
  <c r="E704" i="8" s="1"/>
  <c r="B704" i="8"/>
  <c r="V704" i="8" s="1"/>
  <c r="Y703" i="8"/>
  <c r="D703" i="8"/>
  <c r="B703" i="8"/>
  <c r="V703" i="8" s="1"/>
  <c r="Y702" i="8"/>
  <c r="D702" i="8"/>
  <c r="B702" i="8"/>
  <c r="V702" i="8" s="1"/>
  <c r="Y701" i="8"/>
  <c r="D701" i="8"/>
  <c r="B701" i="8"/>
  <c r="V701" i="8" s="1"/>
  <c r="Y700" i="8"/>
  <c r="D700" i="8"/>
  <c r="E700" i="8" s="1"/>
  <c r="B700" i="8"/>
  <c r="V700" i="8" s="1"/>
  <c r="Y699" i="8"/>
  <c r="D699" i="8"/>
  <c r="E699" i="8" s="1"/>
  <c r="B699" i="8"/>
  <c r="V699" i="8" s="1"/>
  <c r="Y698" i="8"/>
  <c r="D698" i="8"/>
  <c r="E698" i="8" s="1"/>
  <c r="B698" i="8"/>
  <c r="V698" i="8" s="1"/>
  <c r="Y697" i="8"/>
  <c r="D697" i="8"/>
  <c r="E697" i="8" s="1"/>
  <c r="B697" i="8"/>
  <c r="V697" i="8" s="1"/>
  <c r="Y696" i="8"/>
  <c r="D696" i="8"/>
  <c r="B696" i="8"/>
  <c r="V696" i="8" s="1"/>
  <c r="Y695" i="8"/>
  <c r="D695" i="8"/>
  <c r="E695" i="8" s="1"/>
  <c r="B695" i="8"/>
  <c r="V695" i="8" s="1"/>
  <c r="Y694" i="8"/>
  <c r="D694" i="8"/>
  <c r="B694" i="8"/>
  <c r="V694" i="8" s="1"/>
  <c r="Y693" i="8"/>
  <c r="D693" i="8"/>
  <c r="B693" i="8"/>
  <c r="V693" i="8" s="1"/>
  <c r="Y692" i="8"/>
  <c r="D692" i="8"/>
  <c r="B692" i="8"/>
  <c r="V692" i="8" s="1"/>
  <c r="Y691" i="8"/>
  <c r="D691" i="8"/>
  <c r="E691" i="8" s="1"/>
  <c r="B691" i="8"/>
  <c r="V691" i="8" s="1"/>
  <c r="Y690" i="8"/>
  <c r="D690" i="8"/>
  <c r="B690" i="8"/>
  <c r="V690" i="8" s="1"/>
  <c r="Y689" i="8"/>
  <c r="D689" i="8"/>
  <c r="E689" i="8" s="1"/>
  <c r="B689" i="8"/>
  <c r="V689" i="8" s="1"/>
  <c r="Y688" i="8"/>
  <c r="D688" i="8"/>
  <c r="B688" i="8"/>
  <c r="V688" i="8" s="1"/>
  <c r="Y687" i="8"/>
  <c r="D687" i="8"/>
  <c r="B687" i="8"/>
  <c r="V687" i="8" s="1"/>
  <c r="Y686" i="8"/>
  <c r="D686" i="8"/>
  <c r="B686" i="8"/>
  <c r="V686" i="8" s="1"/>
  <c r="Y685" i="8"/>
  <c r="D685" i="8"/>
  <c r="B685" i="8"/>
  <c r="V685" i="8" s="1"/>
  <c r="Y684" i="8"/>
  <c r="D684" i="8"/>
  <c r="B684" i="8"/>
  <c r="V684" i="8" s="1"/>
  <c r="Y683" i="8"/>
  <c r="D683" i="8"/>
  <c r="E683" i="8" s="1"/>
  <c r="B683" i="8"/>
  <c r="V683" i="8" s="1"/>
  <c r="Y682" i="8"/>
  <c r="D682" i="8"/>
  <c r="B682" i="8"/>
  <c r="V682" i="8" s="1"/>
  <c r="Y681" i="8"/>
  <c r="D681" i="8"/>
  <c r="E681" i="8" s="1"/>
  <c r="B681" i="8"/>
  <c r="V681" i="8" s="1"/>
  <c r="Y680" i="8"/>
  <c r="D680" i="8"/>
  <c r="B680" i="8"/>
  <c r="V680" i="8" s="1"/>
  <c r="Y679" i="8"/>
  <c r="D679" i="8"/>
  <c r="E679" i="8" s="1"/>
  <c r="B679" i="8"/>
  <c r="V679" i="8" s="1"/>
  <c r="Y678" i="8"/>
  <c r="D678" i="8"/>
  <c r="E678" i="8" s="1"/>
  <c r="B678" i="8"/>
  <c r="V678" i="8" s="1"/>
  <c r="Y677" i="8"/>
  <c r="D677" i="8"/>
  <c r="B677" i="8"/>
  <c r="V677" i="8" s="1"/>
  <c r="Y676" i="8"/>
  <c r="D676" i="8"/>
  <c r="B676" i="8"/>
  <c r="V676" i="8" s="1"/>
  <c r="Y675" i="8"/>
  <c r="D675" i="8"/>
  <c r="E675" i="8" s="1"/>
  <c r="B675" i="8"/>
  <c r="V675" i="8" s="1"/>
  <c r="Y674" i="8"/>
  <c r="D674" i="8"/>
  <c r="B674" i="8"/>
  <c r="V674" i="8" s="1"/>
  <c r="Y673" i="8"/>
  <c r="D673" i="8"/>
  <c r="B673" i="8"/>
  <c r="V673" i="8" s="1"/>
  <c r="Y672" i="8"/>
  <c r="D672" i="8"/>
  <c r="B672" i="8"/>
  <c r="V672" i="8" s="1"/>
  <c r="Y671" i="8"/>
  <c r="D671" i="8"/>
  <c r="E671" i="8" s="1"/>
  <c r="B671" i="8"/>
  <c r="V671" i="8" s="1"/>
  <c r="Y670" i="8"/>
  <c r="D670" i="8"/>
  <c r="E670" i="8" s="1"/>
  <c r="B670" i="8"/>
  <c r="V670" i="8" s="1"/>
  <c r="Y669" i="8"/>
  <c r="D669" i="8"/>
  <c r="B669" i="8"/>
  <c r="V669" i="8" s="1"/>
  <c r="Y668" i="8"/>
  <c r="D668" i="8"/>
  <c r="B668" i="8"/>
  <c r="V668" i="8" s="1"/>
  <c r="Y667" i="8"/>
  <c r="D667" i="8"/>
  <c r="E667" i="8" s="1"/>
  <c r="B667" i="8"/>
  <c r="V667" i="8" s="1"/>
  <c r="Y666" i="8"/>
  <c r="D666" i="8"/>
  <c r="B666" i="8"/>
  <c r="V666" i="8" s="1"/>
  <c r="Y665" i="8"/>
  <c r="D665" i="8"/>
  <c r="E665" i="8" s="1"/>
  <c r="B665" i="8"/>
  <c r="V665" i="8" s="1"/>
  <c r="Y664" i="8"/>
  <c r="D664" i="8"/>
  <c r="B664" i="8"/>
  <c r="V664" i="8" s="1"/>
  <c r="Y663" i="8"/>
  <c r="D663" i="8"/>
  <c r="E663" i="8" s="1"/>
  <c r="B663" i="8"/>
  <c r="V663" i="8" s="1"/>
  <c r="Y662" i="8"/>
  <c r="D662" i="8"/>
  <c r="E662" i="8" s="1"/>
  <c r="B662" i="8"/>
  <c r="V662" i="8" s="1"/>
  <c r="Y661" i="8"/>
  <c r="D661" i="8"/>
  <c r="B661" i="8"/>
  <c r="V661" i="8" s="1"/>
  <c r="Y660" i="8"/>
  <c r="D660" i="8"/>
  <c r="B660" i="8"/>
  <c r="V660" i="8" s="1"/>
  <c r="Y659" i="8"/>
  <c r="D659" i="8"/>
  <c r="E659" i="8" s="1"/>
  <c r="B659" i="8"/>
  <c r="V659" i="8" s="1"/>
  <c r="Y658" i="8"/>
  <c r="D658" i="8"/>
  <c r="E658" i="8" s="1"/>
  <c r="B658" i="8"/>
  <c r="V658" i="8" s="1"/>
  <c r="Y657" i="8"/>
  <c r="D657" i="8"/>
  <c r="B657" i="8"/>
  <c r="V657" i="8" s="1"/>
  <c r="Y656" i="8"/>
  <c r="D656" i="8"/>
  <c r="B656" i="8"/>
  <c r="V656" i="8" s="1"/>
  <c r="Y655" i="8"/>
  <c r="D655" i="8"/>
  <c r="E655" i="8" s="1"/>
  <c r="B655" i="8"/>
  <c r="V655" i="8" s="1"/>
  <c r="Y654" i="8"/>
  <c r="D654" i="8"/>
  <c r="B654" i="8"/>
  <c r="V654" i="8" s="1"/>
  <c r="Y653" i="8"/>
  <c r="D653" i="8"/>
  <c r="E653" i="8" s="1"/>
  <c r="B653" i="8"/>
  <c r="V653" i="8" s="1"/>
  <c r="Y652" i="8"/>
  <c r="D652" i="8"/>
  <c r="B652" i="8"/>
  <c r="V652" i="8" s="1"/>
  <c r="Y651" i="8"/>
  <c r="D651" i="8"/>
  <c r="E651" i="8" s="1"/>
  <c r="B651" i="8"/>
  <c r="V651" i="8" s="1"/>
  <c r="Y650" i="8"/>
  <c r="D650" i="8"/>
  <c r="E650" i="8" s="1"/>
  <c r="B650" i="8"/>
  <c r="V650" i="8" s="1"/>
  <c r="Y649" i="8"/>
  <c r="D649" i="8"/>
  <c r="B649" i="8"/>
  <c r="V649" i="8" s="1"/>
  <c r="Y648" i="8"/>
  <c r="D648" i="8"/>
  <c r="B648" i="8"/>
  <c r="V648" i="8" s="1"/>
  <c r="Y647" i="8"/>
  <c r="D647" i="8"/>
  <c r="E647" i="8" s="1"/>
  <c r="B647" i="8"/>
  <c r="V647" i="8" s="1"/>
  <c r="Y646" i="8"/>
  <c r="D646" i="8"/>
  <c r="B646" i="8"/>
  <c r="V646" i="8" s="1"/>
  <c r="Y645" i="8"/>
  <c r="D645" i="8"/>
  <c r="B645" i="8"/>
  <c r="V645" i="8" s="1"/>
  <c r="Y644" i="8"/>
  <c r="D644" i="8"/>
  <c r="B644" i="8"/>
  <c r="V644" i="8" s="1"/>
  <c r="Y643" i="8"/>
  <c r="D643" i="8"/>
  <c r="B643" i="8"/>
  <c r="V643" i="8" s="1"/>
  <c r="Y642" i="8"/>
  <c r="D642" i="8"/>
  <c r="E642" i="8" s="1"/>
  <c r="B642" i="8"/>
  <c r="V642" i="8" s="1"/>
  <c r="Y641" i="8"/>
  <c r="D641" i="8"/>
  <c r="B641" i="8"/>
  <c r="V641" i="8" s="1"/>
  <c r="Y640" i="8"/>
  <c r="D640" i="8"/>
  <c r="B640" i="8"/>
  <c r="V640" i="8" s="1"/>
  <c r="Y639" i="8"/>
  <c r="D639" i="8"/>
  <c r="B639" i="8"/>
  <c r="V639" i="8" s="1"/>
  <c r="Y638" i="8"/>
  <c r="D638" i="8"/>
  <c r="E638" i="8" s="1"/>
  <c r="B638" i="8"/>
  <c r="V638" i="8" s="1"/>
  <c r="Y637" i="8"/>
  <c r="D637" i="8"/>
  <c r="B637" i="8"/>
  <c r="V637" i="8" s="1"/>
  <c r="Y636" i="8"/>
  <c r="D636" i="8"/>
  <c r="B636" i="8"/>
  <c r="V636" i="8" s="1"/>
  <c r="Y635" i="8"/>
  <c r="D635" i="8"/>
  <c r="B635" i="8"/>
  <c r="V635" i="8" s="1"/>
  <c r="Y634" i="8"/>
  <c r="D634" i="8"/>
  <c r="B634" i="8"/>
  <c r="V634" i="8" s="1"/>
  <c r="Y633" i="8"/>
  <c r="D633" i="8"/>
  <c r="B633" i="8"/>
  <c r="V633" i="8" s="1"/>
  <c r="Y632" i="8"/>
  <c r="D632" i="8"/>
  <c r="E632" i="8" s="1"/>
  <c r="B632" i="8"/>
  <c r="V632" i="8" s="1"/>
  <c r="Y631" i="8"/>
  <c r="D631" i="8"/>
  <c r="B631" i="8"/>
  <c r="V631" i="8" s="1"/>
  <c r="Y630" i="8"/>
  <c r="D630" i="8"/>
  <c r="B630" i="8"/>
  <c r="V630" i="8" s="1"/>
  <c r="Y629" i="8"/>
  <c r="D629" i="8"/>
  <c r="B629" i="8"/>
  <c r="V629" i="8" s="1"/>
  <c r="Y628" i="8"/>
  <c r="D628" i="8"/>
  <c r="B628" i="8"/>
  <c r="V628" i="8" s="1"/>
  <c r="Y627" i="8"/>
  <c r="D627" i="8"/>
  <c r="E627" i="8" s="1"/>
  <c r="B627" i="8"/>
  <c r="V627" i="8" s="1"/>
  <c r="Y626" i="8"/>
  <c r="D626" i="8"/>
  <c r="B626" i="8"/>
  <c r="V626" i="8" s="1"/>
  <c r="Y625" i="8"/>
  <c r="D625" i="8"/>
  <c r="B625" i="8"/>
  <c r="V625" i="8" s="1"/>
  <c r="Y624" i="8"/>
  <c r="D624" i="8"/>
  <c r="E624" i="8" s="1"/>
  <c r="B624" i="8"/>
  <c r="V624" i="8" s="1"/>
  <c r="Y623" i="8"/>
  <c r="D623" i="8"/>
  <c r="B623" i="8"/>
  <c r="V623" i="8" s="1"/>
  <c r="Y622" i="8"/>
  <c r="D622" i="8"/>
  <c r="B622" i="8"/>
  <c r="V622" i="8" s="1"/>
  <c r="Y621" i="8"/>
  <c r="D621" i="8"/>
  <c r="B621" i="8"/>
  <c r="V621" i="8" s="1"/>
  <c r="Y620" i="8"/>
  <c r="D620" i="8"/>
  <c r="B620" i="8"/>
  <c r="V620" i="8" s="1"/>
  <c r="Y619" i="8"/>
  <c r="D619" i="8"/>
  <c r="E619" i="8" s="1"/>
  <c r="B619" i="8"/>
  <c r="V619" i="8" s="1"/>
  <c r="Y618" i="8"/>
  <c r="D618" i="8"/>
  <c r="B618" i="8"/>
  <c r="V618" i="8" s="1"/>
  <c r="Y617" i="8"/>
  <c r="D617" i="8"/>
  <c r="B617" i="8"/>
  <c r="V617" i="8" s="1"/>
  <c r="Y616" i="8"/>
  <c r="D616" i="8"/>
  <c r="E616" i="8" s="1"/>
  <c r="B616" i="8"/>
  <c r="V616" i="8" s="1"/>
  <c r="Y615" i="8"/>
  <c r="D615" i="8"/>
  <c r="B615" i="8"/>
  <c r="V615" i="8" s="1"/>
  <c r="Y614" i="8"/>
  <c r="D614" i="8"/>
  <c r="E614" i="8" s="1"/>
  <c r="B614" i="8"/>
  <c r="V614" i="8" s="1"/>
  <c r="Y613" i="8"/>
  <c r="D613" i="8"/>
  <c r="B613" i="8"/>
  <c r="V613" i="8" s="1"/>
  <c r="Y612" i="8"/>
  <c r="D612" i="8"/>
  <c r="B612" i="8"/>
  <c r="V612" i="8" s="1"/>
  <c r="Y611" i="8"/>
  <c r="D611" i="8"/>
  <c r="B611" i="8"/>
  <c r="V611" i="8" s="1"/>
  <c r="Y610" i="8"/>
  <c r="D610" i="8"/>
  <c r="B610" i="8"/>
  <c r="V610" i="8" s="1"/>
  <c r="Y609" i="8"/>
  <c r="D609" i="8"/>
  <c r="B609" i="8"/>
  <c r="V609" i="8" s="1"/>
  <c r="Y608" i="8"/>
  <c r="D608" i="8"/>
  <c r="E608" i="8" s="1"/>
  <c r="B608" i="8"/>
  <c r="V608" i="8" s="1"/>
  <c r="Y607" i="8"/>
  <c r="D607" i="8"/>
  <c r="B607" i="8"/>
  <c r="V607" i="8" s="1"/>
  <c r="Y606" i="8"/>
  <c r="D606" i="8"/>
  <c r="B606" i="8"/>
  <c r="V606" i="8" s="1"/>
  <c r="Y605" i="8"/>
  <c r="D605" i="8"/>
  <c r="E605" i="8" s="1"/>
  <c r="B605" i="8"/>
  <c r="V605" i="8" s="1"/>
  <c r="Y604" i="8"/>
  <c r="D604" i="8"/>
  <c r="B604" i="8"/>
  <c r="V604" i="8" s="1"/>
  <c r="Y603" i="8"/>
  <c r="D603" i="8"/>
  <c r="B603" i="8"/>
  <c r="V603" i="8" s="1"/>
  <c r="Y602" i="8"/>
  <c r="D602" i="8"/>
  <c r="B602" i="8"/>
  <c r="V602" i="8" s="1"/>
  <c r="Y601" i="8"/>
  <c r="D601" i="8"/>
  <c r="B601" i="8"/>
  <c r="V601" i="8" s="1"/>
  <c r="Y600" i="8"/>
  <c r="D600" i="8"/>
  <c r="E600" i="8" s="1"/>
  <c r="B600" i="8"/>
  <c r="V600" i="8" s="1"/>
  <c r="Y599" i="8"/>
  <c r="D599" i="8"/>
  <c r="B599" i="8"/>
  <c r="V599" i="8" s="1"/>
  <c r="Y598" i="8"/>
  <c r="D598" i="8"/>
  <c r="B598" i="8"/>
  <c r="V598" i="8" s="1"/>
  <c r="Y597" i="8"/>
  <c r="D597" i="8"/>
  <c r="E597" i="8" s="1"/>
  <c r="B597" i="8"/>
  <c r="V597" i="8" s="1"/>
  <c r="Y596" i="8"/>
  <c r="D596" i="8"/>
  <c r="B596" i="8"/>
  <c r="V596" i="8" s="1"/>
  <c r="Y595" i="8"/>
  <c r="D595" i="8"/>
  <c r="E595" i="8" s="1"/>
  <c r="B595" i="8"/>
  <c r="V595" i="8" s="1"/>
  <c r="Y594" i="8"/>
  <c r="D594" i="8"/>
  <c r="B594" i="8"/>
  <c r="V594" i="8" s="1"/>
  <c r="Y593" i="8"/>
  <c r="D593" i="8"/>
  <c r="B593" i="8"/>
  <c r="V593" i="8" s="1"/>
  <c r="Y592" i="8"/>
  <c r="D592" i="8"/>
  <c r="B592" i="8"/>
  <c r="V592" i="8" s="1"/>
  <c r="Y591" i="8"/>
  <c r="D591" i="8"/>
  <c r="E591" i="8" s="1"/>
  <c r="B591" i="8"/>
  <c r="V591" i="8" s="1"/>
  <c r="Y590" i="8"/>
  <c r="D590" i="8"/>
  <c r="B590" i="8"/>
  <c r="V590" i="8" s="1"/>
  <c r="Y589" i="8"/>
  <c r="D589" i="8"/>
  <c r="E589" i="8" s="1"/>
  <c r="B589" i="8"/>
  <c r="V589" i="8" s="1"/>
  <c r="Y588" i="8"/>
  <c r="D588" i="8"/>
  <c r="B588" i="8"/>
  <c r="V588" i="8" s="1"/>
  <c r="Y587" i="8"/>
  <c r="D587" i="8"/>
  <c r="B587" i="8"/>
  <c r="V587" i="8" s="1"/>
  <c r="Y586" i="8"/>
  <c r="D586" i="8"/>
  <c r="E586" i="8" s="1"/>
  <c r="B586" i="8"/>
  <c r="V586" i="8" s="1"/>
  <c r="Y585" i="8"/>
  <c r="D585" i="8"/>
  <c r="B585" i="8"/>
  <c r="V585" i="8" s="1"/>
  <c r="Y584" i="8"/>
  <c r="D584" i="8"/>
  <c r="B584" i="8"/>
  <c r="V584" i="8" s="1"/>
  <c r="Y583" i="8"/>
  <c r="D583" i="8"/>
  <c r="E583" i="8" s="1"/>
  <c r="B583" i="8"/>
  <c r="V583" i="8" s="1"/>
  <c r="Y582" i="8"/>
  <c r="D582" i="8"/>
  <c r="B582" i="8"/>
  <c r="V582" i="8" s="1"/>
  <c r="Y581" i="8"/>
  <c r="D581" i="8"/>
  <c r="B581" i="8"/>
  <c r="V581" i="8" s="1"/>
  <c r="Y580" i="8"/>
  <c r="D580" i="8"/>
  <c r="B580" i="8"/>
  <c r="V580" i="8" s="1"/>
  <c r="Y579" i="8"/>
  <c r="D579" i="8"/>
  <c r="B579" i="8"/>
  <c r="V579" i="8" s="1"/>
  <c r="Y578" i="8"/>
  <c r="D578" i="8"/>
  <c r="B578" i="8"/>
  <c r="V578" i="8" s="1"/>
  <c r="Y577" i="8"/>
  <c r="D577" i="8"/>
  <c r="E577" i="8" s="1"/>
  <c r="B577" i="8"/>
  <c r="V577" i="8" s="1"/>
  <c r="Y576" i="8"/>
  <c r="D576" i="8"/>
  <c r="B576" i="8"/>
  <c r="V576" i="8" s="1"/>
  <c r="Y575" i="8"/>
  <c r="D575" i="8"/>
  <c r="E575" i="8" s="1"/>
  <c r="B575" i="8"/>
  <c r="V575" i="8" s="1"/>
  <c r="Y574" i="8"/>
  <c r="D574" i="8"/>
  <c r="B574" i="8"/>
  <c r="V574" i="8" s="1"/>
  <c r="Y573" i="8"/>
  <c r="D573" i="8"/>
  <c r="B573" i="8"/>
  <c r="V573" i="8" s="1"/>
  <c r="Y572" i="8"/>
  <c r="D572" i="8"/>
  <c r="B572" i="8"/>
  <c r="V572" i="8" s="1"/>
  <c r="Y571" i="8"/>
  <c r="D571" i="8"/>
  <c r="B571" i="8"/>
  <c r="V571" i="8" s="1"/>
  <c r="Y570" i="8"/>
  <c r="D570" i="8"/>
  <c r="B570" i="8"/>
  <c r="V570" i="8" s="1"/>
  <c r="Y569" i="8"/>
  <c r="D569" i="8"/>
  <c r="B569" i="8"/>
  <c r="V569" i="8" s="1"/>
  <c r="Y568" i="8"/>
  <c r="D568" i="8"/>
  <c r="B568" i="8"/>
  <c r="V568" i="8" s="1"/>
  <c r="Y567" i="8"/>
  <c r="D567" i="8"/>
  <c r="B567" i="8"/>
  <c r="V567" i="8" s="1"/>
  <c r="Y566" i="8"/>
  <c r="D566" i="8"/>
  <c r="B566" i="8"/>
  <c r="V566" i="8" s="1"/>
  <c r="Y565" i="8"/>
  <c r="D565" i="8"/>
  <c r="B565" i="8"/>
  <c r="V565" i="8" s="1"/>
  <c r="Y564" i="8"/>
  <c r="D564" i="8"/>
  <c r="E564" i="8" s="1"/>
  <c r="B564" i="8"/>
  <c r="V564" i="8" s="1"/>
  <c r="Y563" i="8"/>
  <c r="D563" i="8"/>
  <c r="E563" i="8" s="1"/>
  <c r="B563" i="8"/>
  <c r="V563" i="8" s="1"/>
  <c r="Y562" i="8"/>
  <c r="D562" i="8"/>
  <c r="B562" i="8"/>
  <c r="V562" i="8" s="1"/>
  <c r="Y561" i="8"/>
  <c r="D561" i="8"/>
  <c r="B561" i="8"/>
  <c r="V561" i="8" s="1"/>
  <c r="Y560" i="8"/>
  <c r="D560" i="8"/>
  <c r="B560" i="8"/>
  <c r="V560" i="8" s="1"/>
  <c r="Y559" i="8"/>
  <c r="D559" i="8"/>
  <c r="E559" i="8" s="1"/>
  <c r="B559" i="8"/>
  <c r="V559" i="8" s="1"/>
  <c r="Y558" i="8"/>
  <c r="D558" i="8"/>
  <c r="B558" i="8"/>
  <c r="V558" i="8" s="1"/>
  <c r="Y557" i="8"/>
  <c r="D557" i="8"/>
  <c r="B557" i="8"/>
  <c r="V557" i="8" s="1"/>
  <c r="Y556" i="8"/>
  <c r="D556" i="8"/>
  <c r="B556" i="8"/>
  <c r="V556" i="8" s="1"/>
  <c r="Y555" i="8"/>
  <c r="D555" i="8"/>
  <c r="E555" i="8" s="1"/>
  <c r="B555" i="8"/>
  <c r="V555" i="8" s="1"/>
  <c r="Y554" i="8"/>
  <c r="D554" i="8"/>
  <c r="B554" i="8"/>
  <c r="V554" i="8" s="1"/>
  <c r="Y553" i="8"/>
  <c r="D553" i="8"/>
  <c r="E553" i="8" s="1"/>
  <c r="B553" i="8"/>
  <c r="V553" i="8" s="1"/>
  <c r="Y552" i="8"/>
  <c r="D552" i="8"/>
  <c r="B552" i="8"/>
  <c r="V552" i="8" s="1"/>
  <c r="Y551" i="8"/>
  <c r="D551" i="8"/>
  <c r="B551" i="8"/>
  <c r="V551" i="8" s="1"/>
  <c r="Y550" i="8"/>
  <c r="D550" i="8"/>
  <c r="B550" i="8"/>
  <c r="V550" i="8" s="1"/>
  <c r="Y549" i="8"/>
  <c r="D549" i="8"/>
  <c r="B549" i="8"/>
  <c r="V549" i="8" s="1"/>
  <c r="Y548" i="8"/>
  <c r="D548" i="8"/>
  <c r="B548" i="8"/>
  <c r="V548" i="8" s="1"/>
  <c r="Y547" i="8"/>
  <c r="D547" i="8"/>
  <c r="B547" i="8"/>
  <c r="V547" i="8" s="1"/>
  <c r="Y546" i="8"/>
  <c r="D546" i="8"/>
  <c r="B546" i="8"/>
  <c r="V546" i="8" s="1"/>
  <c r="Y545" i="8"/>
  <c r="D545" i="8"/>
  <c r="B545" i="8"/>
  <c r="V545" i="8" s="1"/>
  <c r="Y544" i="8"/>
  <c r="D544" i="8"/>
  <c r="B544" i="8"/>
  <c r="V544" i="8" s="1"/>
  <c r="Y543" i="8"/>
  <c r="D543" i="8"/>
  <c r="B543" i="8"/>
  <c r="V543" i="8" s="1"/>
  <c r="Y542" i="8"/>
  <c r="D542" i="8"/>
  <c r="B542" i="8"/>
  <c r="V542" i="8" s="1"/>
  <c r="Y541" i="8"/>
  <c r="D541" i="8"/>
  <c r="B541" i="8"/>
  <c r="V541" i="8" s="1"/>
  <c r="Y540" i="8"/>
  <c r="D540" i="8"/>
  <c r="B540" i="8"/>
  <c r="V540" i="8" s="1"/>
  <c r="Y539" i="8"/>
  <c r="D539" i="8"/>
  <c r="B539" i="8"/>
  <c r="V539" i="8" s="1"/>
  <c r="Y538" i="8"/>
  <c r="D538" i="8"/>
  <c r="B538" i="8"/>
  <c r="V538" i="8" s="1"/>
  <c r="Y537" i="8"/>
  <c r="D537" i="8"/>
  <c r="B537" i="8"/>
  <c r="V537" i="8" s="1"/>
  <c r="Y536" i="8"/>
  <c r="D536" i="8"/>
  <c r="B536" i="8"/>
  <c r="V536" i="8" s="1"/>
  <c r="Y535" i="8"/>
  <c r="D535" i="8"/>
  <c r="B535" i="8"/>
  <c r="V535" i="8" s="1"/>
  <c r="Y534" i="8"/>
  <c r="D534" i="8"/>
  <c r="B534" i="8"/>
  <c r="V534" i="8" s="1"/>
  <c r="Y533" i="8"/>
  <c r="D533" i="8"/>
  <c r="B533" i="8"/>
  <c r="V533" i="8" s="1"/>
  <c r="Y532" i="8"/>
  <c r="D532" i="8"/>
  <c r="B532" i="8"/>
  <c r="V532" i="8" s="1"/>
  <c r="Y531" i="8"/>
  <c r="D531" i="8"/>
  <c r="B531" i="8"/>
  <c r="V531" i="8" s="1"/>
  <c r="Y530" i="8"/>
  <c r="D530" i="8"/>
  <c r="B530" i="8"/>
  <c r="V530" i="8" s="1"/>
  <c r="Y529" i="8"/>
  <c r="D529" i="8"/>
  <c r="B529" i="8"/>
  <c r="V529" i="8" s="1"/>
  <c r="Y528" i="8"/>
  <c r="D528" i="8"/>
  <c r="B528" i="8"/>
  <c r="V528" i="8" s="1"/>
  <c r="Y527" i="8"/>
  <c r="D527" i="8"/>
  <c r="B527" i="8"/>
  <c r="V527" i="8" s="1"/>
  <c r="Y526" i="8"/>
  <c r="D526" i="8"/>
  <c r="B526" i="8"/>
  <c r="V526" i="8" s="1"/>
  <c r="Y525" i="8"/>
  <c r="D525" i="8"/>
  <c r="B525" i="8"/>
  <c r="V525" i="8" s="1"/>
  <c r="Y524" i="8"/>
  <c r="D524" i="8"/>
  <c r="B524" i="8"/>
  <c r="V524" i="8" s="1"/>
  <c r="Y523" i="8"/>
  <c r="D523" i="8"/>
  <c r="B523" i="8"/>
  <c r="V523" i="8" s="1"/>
  <c r="Y522" i="8"/>
  <c r="D522" i="8"/>
  <c r="B522" i="8"/>
  <c r="V522" i="8" s="1"/>
  <c r="Y521" i="8"/>
  <c r="D521" i="8"/>
  <c r="B521" i="8"/>
  <c r="V521" i="8" s="1"/>
  <c r="Y520" i="8"/>
  <c r="D520" i="8"/>
  <c r="B520" i="8"/>
  <c r="V520" i="8" s="1"/>
  <c r="Y519" i="8"/>
  <c r="D519" i="8"/>
  <c r="B519" i="8"/>
  <c r="V519" i="8" s="1"/>
  <c r="Y518" i="8"/>
  <c r="D518" i="8"/>
  <c r="B518" i="8"/>
  <c r="V518" i="8" s="1"/>
  <c r="Y517" i="8"/>
  <c r="D517" i="8"/>
  <c r="B517" i="8"/>
  <c r="V517" i="8" s="1"/>
  <c r="Y516" i="8"/>
  <c r="D516" i="8"/>
  <c r="B516" i="8"/>
  <c r="V516" i="8" s="1"/>
  <c r="Y515" i="8"/>
  <c r="D515" i="8"/>
  <c r="B515" i="8"/>
  <c r="V515" i="8" s="1"/>
  <c r="Y514" i="8"/>
  <c r="D514" i="8"/>
  <c r="B514" i="8"/>
  <c r="V514" i="8" s="1"/>
  <c r="Y513" i="8"/>
  <c r="D513" i="8"/>
  <c r="B513" i="8"/>
  <c r="V513" i="8" s="1"/>
  <c r="Y512" i="8"/>
  <c r="D512" i="8"/>
  <c r="B512" i="8"/>
  <c r="V512" i="8" s="1"/>
  <c r="Y511" i="8"/>
  <c r="D511" i="8"/>
  <c r="B511" i="8"/>
  <c r="V511" i="8" s="1"/>
  <c r="Y510" i="8"/>
  <c r="D510" i="8"/>
  <c r="B510" i="8"/>
  <c r="V510" i="8" s="1"/>
  <c r="Y509" i="8"/>
  <c r="D509" i="8"/>
  <c r="B509" i="8"/>
  <c r="V509" i="8" s="1"/>
  <c r="Y508" i="8"/>
  <c r="D508" i="8"/>
  <c r="B508" i="8"/>
  <c r="V508" i="8" s="1"/>
  <c r="Y507" i="8"/>
  <c r="D507" i="8"/>
  <c r="B507" i="8"/>
  <c r="V507" i="8" s="1"/>
  <c r="Y506" i="8"/>
  <c r="D506" i="8"/>
  <c r="B506" i="8"/>
  <c r="V506" i="8" s="1"/>
  <c r="Y505" i="8"/>
  <c r="D505" i="8"/>
  <c r="B505" i="8"/>
  <c r="V505" i="8" s="1"/>
  <c r="Y504" i="8"/>
  <c r="D504" i="8"/>
  <c r="B504" i="8"/>
  <c r="V504" i="8" s="1"/>
  <c r="Y503" i="8"/>
  <c r="D503" i="8"/>
  <c r="B503" i="8"/>
  <c r="V503" i="8" s="1"/>
  <c r="Y502" i="8"/>
  <c r="D502" i="8"/>
  <c r="B502" i="8"/>
  <c r="V502" i="8" s="1"/>
  <c r="Y501" i="8"/>
  <c r="D501" i="8"/>
  <c r="B501" i="8"/>
  <c r="V501" i="8" s="1"/>
  <c r="Y500" i="8"/>
  <c r="D500" i="8"/>
  <c r="B500" i="8"/>
  <c r="V500" i="8" s="1"/>
  <c r="Y499" i="8"/>
  <c r="D499" i="8"/>
  <c r="B499" i="8"/>
  <c r="V499" i="8" s="1"/>
  <c r="Y498" i="8"/>
  <c r="D498" i="8"/>
  <c r="B498" i="8"/>
  <c r="V498" i="8" s="1"/>
  <c r="Y497" i="8"/>
  <c r="D497" i="8"/>
  <c r="B497" i="8"/>
  <c r="V497" i="8" s="1"/>
  <c r="Y496" i="8"/>
  <c r="D496" i="8"/>
  <c r="B496" i="8"/>
  <c r="V496" i="8" s="1"/>
  <c r="Y495" i="8"/>
  <c r="D495" i="8"/>
  <c r="B495" i="8"/>
  <c r="V495" i="8" s="1"/>
  <c r="Y494" i="8"/>
  <c r="D494" i="8"/>
  <c r="B494" i="8"/>
  <c r="V494" i="8" s="1"/>
  <c r="Y493" i="8"/>
  <c r="D493" i="8"/>
  <c r="B493" i="8"/>
  <c r="V493" i="8" s="1"/>
  <c r="Y492" i="8"/>
  <c r="D492" i="8"/>
  <c r="B492" i="8"/>
  <c r="V492" i="8" s="1"/>
  <c r="Y491" i="8"/>
  <c r="D491" i="8"/>
  <c r="B491" i="8"/>
  <c r="V491" i="8" s="1"/>
  <c r="Y490" i="8"/>
  <c r="D490" i="8"/>
  <c r="B490" i="8"/>
  <c r="V490" i="8" s="1"/>
  <c r="Y489" i="8"/>
  <c r="D489" i="8"/>
  <c r="B489" i="8"/>
  <c r="V489" i="8" s="1"/>
  <c r="Y488" i="8"/>
  <c r="D488" i="8"/>
  <c r="B488" i="8"/>
  <c r="V488" i="8" s="1"/>
  <c r="Y487" i="8"/>
  <c r="D487" i="8"/>
  <c r="B487" i="8"/>
  <c r="V487" i="8" s="1"/>
  <c r="Y486" i="8"/>
  <c r="D486" i="8"/>
  <c r="B486" i="8"/>
  <c r="V486" i="8" s="1"/>
  <c r="Y485" i="8"/>
  <c r="D485" i="8"/>
  <c r="B485" i="8"/>
  <c r="V485" i="8" s="1"/>
  <c r="Y484" i="8"/>
  <c r="D484" i="8"/>
  <c r="B484" i="8"/>
  <c r="V484" i="8" s="1"/>
  <c r="Y483" i="8"/>
  <c r="D483" i="8"/>
  <c r="B483" i="8"/>
  <c r="V483" i="8" s="1"/>
  <c r="Y482" i="8"/>
  <c r="D482" i="8"/>
  <c r="B482" i="8"/>
  <c r="V482" i="8" s="1"/>
  <c r="Y481" i="8"/>
  <c r="D481" i="8"/>
  <c r="B481" i="8"/>
  <c r="V481" i="8" s="1"/>
  <c r="Y480" i="8"/>
  <c r="D480" i="8"/>
  <c r="B480" i="8"/>
  <c r="V480" i="8" s="1"/>
  <c r="Y479" i="8"/>
  <c r="D479" i="8"/>
  <c r="B479" i="8"/>
  <c r="V479" i="8" s="1"/>
  <c r="Y478" i="8"/>
  <c r="D478" i="8"/>
  <c r="B478" i="8"/>
  <c r="V478" i="8" s="1"/>
  <c r="Y477" i="8"/>
  <c r="D477" i="8"/>
  <c r="B477" i="8"/>
  <c r="V477" i="8" s="1"/>
  <c r="Y476" i="8"/>
  <c r="D476" i="8"/>
  <c r="B476" i="8"/>
  <c r="V476" i="8" s="1"/>
  <c r="Y475" i="8"/>
  <c r="D475" i="8"/>
  <c r="B475" i="8"/>
  <c r="V475" i="8" s="1"/>
  <c r="Y474" i="8"/>
  <c r="D474" i="8"/>
  <c r="B474" i="8"/>
  <c r="V474" i="8" s="1"/>
  <c r="Y473" i="8"/>
  <c r="D473" i="8"/>
  <c r="B473" i="8"/>
  <c r="V473" i="8" s="1"/>
  <c r="Y472" i="8"/>
  <c r="D472" i="8"/>
  <c r="B472" i="8"/>
  <c r="V472" i="8" s="1"/>
  <c r="Y471" i="8"/>
  <c r="D471" i="8"/>
  <c r="B471" i="8"/>
  <c r="V471" i="8" s="1"/>
  <c r="Y470" i="8"/>
  <c r="D470" i="8"/>
  <c r="B470" i="8"/>
  <c r="V470" i="8" s="1"/>
  <c r="Y469" i="8"/>
  <c r="D469" i="8"/>
  <c r="B469" i="8"/>
  <c r="V469" i="8" s="1"/>
  <c r="Y468" i="8"/>
  <c r="D468" i="8"/>
  <c r="B468" i="8"/>
  <c r="V468" i="8" s="1"/>
  <c r="Y467" i="8"/>
  <c r="D467" i="8"/>
  <c r="B467" i="8"/>
  <c r="V467" i="8" s="1"/>
  <c r="Y466" i="8"/>
  <c r="D466" i="8"/>
  <c r="B466" i="8"/>
  <c r="V466" i="8" s="1"/>
  <c r="Y465" i="8"/>
  <c r="D465" i="8"/>
  <c r="B465" i="8"/>
  <c r="V465" i="8" s="1"/>
  <c r="Y464" i="8"/>
  <c r="D464" i="8"/>
  <c r="B464" i="8"/>
  <c r="V464" i="8" s="1"/>
  <c r="Y463" i="8"/>
  <c r="D463" i="8"/>
  <c r="B463" i="8"/>
  <c r="V463" i="8" s="1"/>
  <c r="Y462" i="8"/>
  <c r="D462" i="8"/>
  <c r="B462" i="8"/>
  <c r="V462" i="8" s="1"/>
  <c r="Y461" i="8"/>
  <c r="D461" i="8"/>
  <c r="B461" i="8"/>
  <c r="V461" i="8" s="1"/>
  <c r="Y460" i="8"/>
  <c r="D460" i="8"/>
  <c r="B460" i="8"/>
  <c r="V460" i="8" s="1"/>
  <c r="Y459" i="8"/>
  <c r="D459" i="8"/>
  <c r="B459" i="8"/>
  <c r="V459" i="8" s="1"/>
  <c r="Y458" i="8"/>
  <c r="D458" i="8"/>
  <c r="B458" i="8"/>
  <c r="V458" i="8" s="1"/>
  <c r="Y457" i="8"/>
  <c r="D457" i="8"/>
  <c r="B457" i="8"/>
  <c r="V457" i="8" s="1"/>
  <c r="Y456" i="8"/>
  <c r="D456" i="8"/>
  <c r="B456" i="8"/>
  <c r="V456" i="8" s="1"/>
  <c r="Y455" i="8"/>
  <c r="D455" i="8"/>
  <c r="B455" i="8"/>
  <c r="V455" i="8" s="1"/>
  <c r="Y454" i="8"/>
  <c r="D454" i="8"/>
  <c r="B454" i="8"/>
  <c r="V454" i="8" s="1"/>
  <c r="Y453" i="8"/>
  <c r="D453" i="8"/>
  <c r="B453" i="8"/>
  <c r="V453" i="8" s="1"/>
  <c r="Y452" i="8"/>
  <c r="D452" i="8"/>
  <c r="B452" i="8"/>
  <c r="V452" i="8" s="1"/>
  <c r="Y451" i="8"/>
  <c r="D451" i="8"/>
  <c r="B451" i="8"/>
  <c r="V451" i="8" s="1"/>
  <c r="Y450" i="8"/>
  <c r="D450" i="8"/>
  <c r="B450" i="8"/>
  <c r="V450" i="8" s="1"/>
  <c r="Y449" i="8"/>
  <c r="D449" i="8"/>
  <c r="B449" i="8"/>
  <c r="V449" i="8" s="1"/>
  <c r="Y448" i="8"/>
  <c r="D448" i="8"/>
  <c r="B448" i="8"/>
  <c r="V448" i="8" s="1"/>
  <c r="Y447" i="8"/>
  <c r="D447" i="8"/>
  <c r="B447" i="8"/>
  <c r="V447" i="8" s="1"/>
  <c r="Y446" i="8"/>
  <c r="D446" i="8"/>
  <c r="B446" i="8"/>
  <c r="V446" i="8" s="1"/>
  <c r="Y445" i="8"/>
  <c r="D445" i="8"/>
  <c r="B445" i="8"/>
  <c r="V445" i="8" s="1"/>
  <c r="Y444" i="8"/>
  <c r="D444" i="8"/>
  <c r="B444" i="8"/>
  <c r="V444" i="8" s="1"/>
  <c r="Y443" i="8"/>
  <c r="D443" i="8"/>
  <c r="B443" i="8"/>
  <c r="V443" i="8" s="1"/>
  <c r="Y442" i="8"/>
  <c r="D442" i="8"/>
  <c r="B442" i="8"/>
  <c r="V442" i="8" s="1"/>
  <c r="Y441" i="8"/>
  <c r="D441" i="8"/>
  <c r="B441" i="8"/>
  <c r="V441" i="8" s="1"/>
  <c r="Y440" i="8"/>
  <c r="D440" i="8"/>
  <c r="B440" i="8"/>
  <c r="V440" i="8" s="1"/>
  <c r="Y439" i="8"/>
  <c r="D439" i="8"/>
  <c r="B439" i="8"/>
  <c r="V439" i="8" s="1"/>
  <c r="Y438" i="8"/>
  <c r="D438" i="8"/>
  <c r="B438" i="8"/>
  <c r="V438" i="8" s="1"/>
  <c r="Y437" i="8"/>
  <c r="D437" i="8"/>
  <c r="B437" i="8"/>
  <c r="V437" i="8" s="1"/>
  <c r="Y436" i="8"/>
  <c r="D436" i="8"/>
  <c r="B436" i="8"/>
  <c r="V436" i="8" s="1"/>
  <c r="Y435" i="8"/>
  <c r="D435" i="8"/>
  <c r="B435" i="8"/>
  <c r="V435" i="8" s="1"/>
  <c r="Y434" i="8"/>
  <c r="D434" i="8"/>
  <c r="B434" i="8"/>
  <c r="V434" i="8" s="1"/>
  <c r="Y433" i="8"/>
  <c r="D433" i="8"/>
  <c r="B433" i="8"/>
  <c r="V433" i="8" s="1"/>
  <c r="Y432" i="8"/>
  <c r="D432" i="8"/>
  <c r="B432" i="8"/>
  <c r="V432" i="8" s="1"/>
  <c r="Y431" i="8"/>
  <c r="D431" i="8"/>
  <c r="B431" i="8"/>
  <c r="V431" i="8" s="1"/>
  <c r="Y430" i="8"/>
  <c r="D430" i="8"/>
  <c r="B430" i="8"/>
  <c r="V430" i="8" s="1"/>
  <c r="Y429" i="8"/>
  <c r="D429" i="8"/>
  <c r="B429" i="8"/>
  <c r="V429" i="8" s="1"/>
  <c r="Y428" i="8"/>
  <c r="D428" i="8"/>
  <c r="B428" i="8"/>
  <c r="V428" i="8" s="1"/>
  <c r="Y427" i="8"/>
  <c r="D427" i="8"/>
  <c r="B427" i="8"/>
  <c r="V427" i="8" s="1"/>
  <c r="Y426" i="8"/>
  <c r="D426" i="8"/>
  <c r="B426" i="8"/>
  <c r="V426" i="8" s="1"/>
  <c r="Y425" i="8"/>
  <c r="D425" i="8"/>
  <c r="B425" i="8"/>
  <c r="V425" i="8" s="1"/>
  <c r="Y424" i="8"/>
  <c r="D424" i="8"/>
  <c r="B424" i="8"/>
  <c r="V424" i="8" s="1"/>
  <c r="Y423" i="8"/>
  <c r="D423" i="8"/>
  <c r="B423" i="8"/>
  <c r="V423" i="8" s="1"/>
  <c r="Y422" i="8"/>
  <c r="D422" i="8"/>
  <c r="B422" i="8"/>
  <c r="V422" i="8" s="1"/>
  <c r="Y421" i="8"/>
  <c r="D421" i="8"/>
  <c r="B421" i="8"/>
  <c r="V421" i="8" s="1"/>
  <c r="Y420" i="8"/>
  <c r="D420" i="8"/>
  <c r="B420" i="8"/>
  <c r="V420" i="8" s="1"/>
  <c r="Y419" i="8"/>
  <c r="D419" i="8"/>
  <c r="B419" i="8"/>
  <c r="V419" i="8" s="1"/>
  <c r="Y418" i="8"/>
  <c r="D418" i="8"/>
  <c r="B418" i="8"/>
  <c r="V418" i="8" s="1"/>
  <c r="Y417" i="8"/>
  <c r="D417" i="8"/>
  <c r="B417" i="8"/>
  <c r="V417" i="8" s="1"/>
  <c r="Y416" i="8"/>
  <c r="D416" i="8"/>
  <c r="B416" i="8"/>
  <c r="V416" i="8" s="1"/>
  <c r="Y415" i="8"/>
  <c r="D415" i="8"/>
  <c r="B415" i="8"/>
  <c r="V415" i="8" s="1"/>
  <c r="Y414" i="8"/>
  <c r="D414" i="8"/>
  <c r="B414" i="8"/>
  <c r="V414" i="8" s="1"/>
  <c r="Y413" i="8"/>
  <c r="D413" i="8"/>
  <c r="B413" i="8"/>
  <c r="V413" i="8" s="1"/>
  <c r="Y412" i="8"/>
  <c r="D412" i="8"/>
  <c r="B412" i="8"/>
  <c r="V412" i="8" s="1"/>
  <c r="Y411" i="8"/>
  <c r="D411" i="8"/>
  <c r="B411" i="8"/>
  <c r="V411" i="8" s="1"/>
  <c r="Y410" i="8"/>
  <c r="D410" i="8"/>
  <c r="B410" i="8"/>
  <c r="V410" i="8" s="1"/>
  <c r="Y409" i="8"/>
  <c r="D409" i="8"/>
  <c r="B409" i="8"/>
  <c r="V409" i="8" s="1"/>
  <c r="Y408" i="8"/>
  <c r="D408" i="8"/>
  <c r="B408" i="8"/>
  <c r="V408" i="8" s="1"/>
  <c r="Y407" i="8"/>
  <c r="D407" i="8"/>
  <c r="B407" i="8"/>
  <c r="V407" i="8" s="1"/>
  <c r="Y406" i="8"/>
  <c r="D406" i="8"/>
  <c r="B406" i="8"/>
  <c r="V406" i="8" s="1"/>
  <c r="Y405" i="8"/>
  <c r="D405" i="8"/>
  <c r="B405" i="8"/>
  <c r="V405" i="8" s="1"/>
  <c r="Y404" i="8"/>
  <c r="D404" i="8"/>
  <c r="B404" i="8"/>
  <c r="V404" i="8" s="1"/>
  <c r="Y403" i="8"/>
  <c r="D403" i="8"/>
  <c r="B403" i="8"/>
  <c r="V403" i="8" s="1"/>
  <c r="Y402" i="8"/>
  <c r="D402" i="8"/>
  <c r="B402" i="8"/>
  <c r="V402" i="8" s="1"/>
  <c r="Y401" i="8"/>
  <c r="D401" i="8"/>
  <c r="B401" i="8"/>
  <c r="V401" i="8" s="1"/>
  <c r="Y400" i="8"/>
  <c r="D400" i="8"/>
  <c r="B400" i="8"/>
  <c r="V400" i="8" s="1"/>
  <c r="Y399" i="8"/>
  <c r="D399" i="8"/>
  <c r="B399" i="8"/>
  <c r="V399" i="8" s="1"/>
  <c r="Y398" i="8"/>
  <c r="D398" i="8"/>
  <c r="B398" i="8"/>
  <c r="V398" i="8" s="1"/>
  <c r="Y397" i="8"/>
  <c r="D397" i="8"/>
  <c r="B397" i="8"/>
  <c r="V397" i="8" s="1"/>
  <c r="Y396" i="8"/>
  <c r="D396" i="8"/>
  <c r="B396" i="8"/>
  <c r="V396" i="8" s="1"/>
  <c r="Y395" i="8"/>
  <c r="D395" i="8"/>
  <c r="B395" i="8"/>
  <c r="V395" i="8" s="1"/>
  <c r="Y394" i="8"/>
  <c r="D394" i="8"/>
  <c r="B394" i="8"/>
  <c r="V394" i="8" s="1"/>
  <c r="Y393" i="8"/>
  <c r="D393" i="8"/>
  <c r="B393" i="8"/>
  <c r="V393" i="8" s="1"/>
  <c r="Y392" i="8"/>
  <c r="D392" i="8"/>
  <c r="B392" i="8"/>
  <c r="V392" i="8" s="1"/>
  <c r="Y391" i="8"/>
  <c r="D391" i="8"/>
  <c r="B391" i="8"/>
  <c r="V391" i="8" s="1"/>
  <c r="Y390" i="8"/>
  <c r="D390" i="8"/>
  <c r="B390" i="8"/>
  <c r="V390" i="8" s="1"/>
  <c r="Y389" i="8"/>
  <c r="D389" i="8"/>
  <c r="B389" i="8"/>
  <c r="V389" i="8" s="1"/>
  <c r="Y388" i="8"/>
  <c r="D388" i="8"/>
  <c r="B388" i="8"/>
  <c r="V388" i="8" s="1"/>
  <c r="Y387" i="8"/>
  <c r="D387" i="8"/>
  <c r="B387" i="8"/>
  <c r="V387" i="8" s="1"/>
  <c r="Y386" i="8"/>
  <c r="D386" i="8"/>
  <c r="B386" i="8"/>
  <c r="V386" i="8" s="1"/>
  <c r="Y385" i="8"/>
  <c r="D385" i="8"/>
  <c r="B385" i="8"/>
  <c r="V385" i="8" s="1"/>
  <c r="Y384" i="8"/>
  <c r="D384" i="8"/>
  <c r="B384" i="8"/>
  <c r="V384" i="8" s="1"/>
  <c r="Y383" i="8"/>
  <c r="D383" i="8"/>
  <c r="B383" i="8"/>
  <c r="V383" i="8" s="1"/>
  <c r="Y382" i="8"/>
  <c r="D382" i="8"/>
  <c r="B382" i="8"/>
  <c r="V382" i="8" s="1"/>
  <c r="Y381" i="8"/>
  <c r="D381" i="8"/>
  <c r="B381" i="8"/>
  <c r="V381" i="8" s="1"/>
  <c r="Y380" i="8"/>
  <c r="D380" i="8"/>
  <c r="B380" i="8"/>
  <c r="V380" i="8" s="1"/>
  <c r="Y379" i="8"/>
  <c r="D379" i="8"/>
  <c r="B379" i="8"/>
  <c r="V379" i="8" s="1"/>
  <c r="Y378" i="8"/>
  <c r="D378" i="8"/>
  <c r="B378" i="8"/>
  <c r="V378" i="8" s="1"/>
  <c r="Y377" i="8"/>
  <c r="D377" i="8"/>
  <c r="B377" i="8"/>
  <c r="V377" i="8" s="1"/>
  <c r="Y376" i="8"/>
  <c r="D376" i="8"/>
  <c r="B376" i="8"/>
  <c r="V376" i="8" s="1"/>
  <c r="Y375" i="8"/>
  <c r="D375" i="8"/>
  <c r="B375" i="8"/>
  <c r="V375" i="8" s="1"/>
  <c r="Y374" i="8"/>
  <c r="D374" i="8"/>
  <c r="B374" i="8"/>
  <c r="V374" i="8" s="1"/>
  <c r="Y373" i="8"/>
  <c r="D373" i="8"/>
  <c r="B373" i="8"/>
  <c r="V373" i="8" s="1"/>
  <c r="Y372" i="8"/>
  <c r="D372" i="8"/>
  <c r="B372" i="8"/>
  <c r="V372" i="8" s="1"/>
  <c r="Y371" i="8"/>
  <c r="D371" i="8"/>
  <c r="B371" i="8"/>
  <c r="V371" i="8" s="1"/>
  <c r="Y370" i="8"/>
  <c r="D370" i="8"/>
  <c r="B370" i="8"/>
  <c r="V370" i="8" s="1"/>
  <c r="Y369" i="8"/>
  <c r="D369" i="8"/>
  <c r="B369" i="8"/>
  <c r="V369" i="8" s="1"/>
  <c r="Y368" i="8"/>
  <c r="D368" i="8"/>
  <c r="B368" i="8"/>
  <c r="V368" i="8" s="1"/>
  <c r="Y367" i="8"/>
  <c r="D367" i="8"/>
  <c r="B367" i="8"/>
  <c r="V367" i="8" s="1"/>
  <c r="Y366" i="8"/>
  <c r="D366" i="8"/>
  <c r="B366" i="8"/>
  <c r="V366" i="8" s="1"/>
  <c r="Y365" i="8"/>
  <c r="D365" i="8"/>
  <c r="B365" i="8"/>
  <c r="V365" i="8" s="1"/>
  <c r="Y364" i="8"/>
  <c r="D364" i="8"/>
  <c r="B364" i="8"/>
  <c r="V364" i="8" s="1"/>
  <c r="Y363" i="8"/>
  <c r="D363" i="8"/>
  <c r="B363" i="8"/>
  <c r="V363" i="8" s="1"/>
  <c r="Y362" i="8"/>
  <c r="D362" i="8"/>
  <c r="B362" i="8"/>
  <c r="V362" i="8" s="1"/>
  <c r="Y361" i="8"/>
  <c r="D361" i="8"/>
  <c r="B361" i="8"/>
  <c r="V361" i="8" s="1"/>
  <c r="Y360" i="8"/>
  <c r="D360" i="8"/>
  <c r="B360" i="8"/>
  <c r="V360" i="8" s="1"/>
  <c r="Y359" i="8"/>
  <c r="D359" i="8"/>
  <c r="B359" i="8"/>
  <c r="V359" i="8" s="1"/>
  <c r="Y358" i="8"/>
  <c r="D358" i="8"/>
  <c r="B358" i="8"/>
  <c r="V358" i="8" s="1"/>
  <c r="Y357" i="8"/>
  <c r="D357" i="8"/>
  <c r="B357" i="8"/>
  <c r="V357" i="8" s="1"/>
  <c r="Y356" i="8"/>
  <c r="D356" i="8"/>
  <c r="B356" i="8"/>
  <c r="V356" i="8" s="1"/>
  <c r="Y355" i="8"/>
  <c r="D355" i="8"/>
  <c r="B355" i="8"/>
  <c r="V355" i="8" s="1"/>
  <c r="Y354" i="8"/>
  <c r="D354" i="8"/>
  <c r="B354" i="8"/>
  <c r="V354" i="8" s="1"/>
  <c r="Y353" i="8"/>
  <c r="D353" i="8"/>
  <c r="B353" i="8"/>
  <c r="V353" i="8" s="1"/>
  <c r="Y352" i="8"/>
  <c r="D352" i="8"/>
  <c r="B352" i="8"/>
  <c r="V352" i="8" s="1"/>
  <c r="Y351" i="8"/>
  <c r="D351" i="8"/>
  <c r="B351" i="8"/>
  <c r="V351" i="8" s="1"/>
  <c r="Y350" i="8"/>
  <c r="D350" i="8"/>
  <c r="B350" i="8"/>
  <c r="V350" i="8" s="1"/>
  <c r="Y349" i="8"/>
  <c r="D349" i="8"/>
  <c r="B349" i="8"/>
  <c r="V349" i="8" s="1"/>
  <c r="Y348" i="8"/>
  <c r="D348" i="8"/>
  <c r="B348" i="8"/>
  <c r="V348" i="8" s="1"/>
  <c r="Y347" i="8"/>
  <c r="D347" i="8"/>
  <c r="B347" i="8"/>
  <c r="V347" i="8" s="1"/>
  <c r="Y346" i="8"/>
  <c r="D346" i="8"/>
  <c r="B346" i="8"/>
  <c r="V346" i="8" s="1"/>
  <c r="Y345" i="8"/>
  <c r="D345" i="8"/>
  <c r="B345" i="8"/>
  <c r="V345" i="8" s="1"/>
  <c r="Y344" i="8"/>
  <c r="D344" i="8"/>
  <c r="B344" i="8"/>
  <c r="V344" i="8" s="1"/>
  <c r="Y343" i="8"/>
  <c r="D343" i="8"/>
  <c r="B343" i="8"/>
  <c r="V343" i="8" s="1"/>
  <c r="Y342" i="8"/>
  <c r="D342" i="8"/>
  <c r="B342" i="8"/>
  <c r="V342" i="8" s="1"/>
  <c r="Y341" i="8"/>
  <c r="D341" i="8"/>
  <c r="B341" i="8"/>
  <c r="V341" i="8" s="1"/>
  <c r="Y340" i="8"/>
  <c r="D340" i="8"/>
  <c r="B340" i="8"/>
  <c r="V340" i="8" s="1"/>
  <c r="Y339" i="8"/>
  <c r="D339" i="8"/>
  <c r="B339" i="8"/>
  <c r="V339" i="8" s="1"/>
  <c r="Y338" i="8"/>
  <c r="D338" i="8"/>
  <c r="B338" i="8"/>
  <c r="V338" i="8" s="1"/>
  <c r="Y337" i="8"/>
  <c r="D337" i="8"/>
  <c r="B337" i="8"/>
  <c r="V337" i="8" s="1"/>
  <c r="Y336" i="8"/>
  <c r="D336" i="8"/>
  <c r="B336" i="8"/>
  <c r="V336" i="8" s="1"/>
  <c r="Y335" i="8"/>
  <c r="D335" i="8"/>
  <c r="B335" i="8"/>
  <c r="V335" i="8" s="1"/>
  <c r="Y334" i="8"/>
  <c r="D334" i="8"/>
  <c r="B334" i="8"/>
  <c r="V334" i="8" s="1"/>
  <c r="Y333" i="8"/>
  <c r="D333" i="8"/>
  <c r="B333" i="8"/>
  <c r="V333" i="8" s="1"/>
  <c r="Y332" i="8"/>
  <c r="D332" i="8"/>
  <c r="B332" i="8"/>
  <c r="V332" i="8" s="1"/>
  <c r="Y331" i="8"/>
  <c r="D331" i="8"/>
  <c r="B331" i="8"/>
  <c r="V331" i="8" s="1"/>
  <c r="Y330" i="8"/>
  <c r="D330" i="8"/>
  <c r="B330" i="8"/>
  <c r="V330" i="8" s="1"/>
  <c r="Y329" i="8"/>
  <c r="D329" i="8"/>
  <c r="B329" i="8"/>
  <c r="V329" i="8" s="1"/>
  <c r="Y328" i="8"/>
  <c r="D328" i="8"/>
  <c r="B328" i="8"/>
  <c r="V328" i="8" s="1"/>
  <c r="Y327" i="8"/>
  <c r="D327" i="8"/>
  <c r="B327" i="8"/>
  <c r="V327" i="8" s="1"/>
  <c r="Y326" i="8"/>
  <c r="D326" i="8"/>
  <c r="B326" i="8"/>
  <c r="V326" i="8" s="1"/>
  <c r="Y325" i="8"/>
  <c r="D325" i="8"/>
  <c r="B325" i="8"/>
  <c r="V325" i="8" s="1"/>
  <c r="Y324" i="8"/>
  <c r="D324" i="8"/>
  <c r="B324" i="8"/>
  <c r="V324" i="8" s="1"/>
  <c r="Y323" i="8"/>
  <c r="D323" i="8"/>
  <c r="B323" i="8"/>
  <c r="V323" i="8" s="1"/>
  <c r="Y322" i="8"/>
  <c r="D322" i="8"/>
  <c r="B322" i="8"/>
  <c r="V322" i="8" s="1"/>
  <c r="Y321" i="8"/>
  <c r="D321" i="8"/>
  <c r="B321" i="8"/>
  <c r="V321" i="8" s="1"/>
  <c r="Y320" i="8"/>
  <c r="D320" i="8"/>
  <c r="B320" i="8"/>
  <c r="V320" i="8" s="1"/>
  <c r="Y319" i="8"/>
  <c r="D319" i="8"/>
  <c r="B319" i="8"/>
  <c r="V319" i="8" s="1"/>
  <c r="Y318" i="8"/>
  <c r="D318" i="8"/>
  <c r="B318" i="8"/>
  <c r="V318" i="8" s="1"/>
  <c r="Y317" i="8"/>
  <c r="D317" i="8"/>
  <c r="B317" i="8"/>
  <c r="V317" i="8" s="1"/>
  <c r="Y316" i="8"/>
  <c r="D316" i="8"/>
  <c r="B316" i="8"/>
  <c r="V316" i="8" s="1"/>
  <c r="Y315" i="8"/>
  <c r="D315" i="8"/>
  <c r="B315" i="8"/>
  <c r="V315" i="8" s="1"/>
  <c r="Y314" i="8"/>
  <c r="D314" i="8"/>
  <c r="B314" i="8"/>
  <c r="V314" i="8" s="1"/>
  <c r="Y313" i="8"/>
  <c r="D313" i="8"/>
  <c r="B313" i="8"/>
  <c r="V313" i="8" s="1"/>
  <c r="Y312" i="8"/>
  <c r="D312" i="8"/>
  <c r="B312" i="8"/>
  <c r="V312" i="8" s="1"/>
  <c r="Y311" i="8"/>
  <c r="D311" i="8"/>
  <c r="B311" i="8"/>
  <c r="V311" i="8" s="1"/>
  <c r="Y310" i="8"/>
  <c r="D310" i="8"/>
  <c r="B310" i="8"/>
  <c r="V310" i="8" s="1"/>
  <c r="Y309" i="8"/>
  <c r="D309" i="8"/>
  <c r="B309" i="8"/>
  <c r="V309" i="8" s="1"/>
  <c r="Y308" i="8"/>
  <c r="D308" i="8"/>
  <c r="B308" i="8"/>
  <c r="V308" i="8" s="1"/>
  <c r="Y307" i="8"/>
  <c r="D307" i="8"/>
  <c r="B307" i="8"/>
  <c r="V307" i="8" s="1"/>
  <c r="Y306" i="8"/>
  <c r="D306" i="8"/>
  <c r="B306" i="8"/>
  <c r="V306" i="8" s="1"/>
  <c r="Y305" i="8"/>
  <c r="D305" i="8"/>
  <c r="B305" i="8"/>
  <c r="V305" i="8" s="1"/>
  <c r="Y304" i="8"/>
  <c r="D304" i="8"/>
  <c r="B304" i="8"/>
  <c r="V304" i="8" s="1"/>
  <c r="Y303" i="8"/>
  <c r="D303" i="8"/>
  <c r="B303" i="8"/>
  <c r="V303" i="8" s="1"/>
  <c r="Y302" i="8"/>
  <c r="D302" i="8"/>
  <c r="B302" i="8"/>
  <c r="V302" i="8" s="1"/>
  <c r="Y301" i="8"/>
  <c r="D301" i="8"/>
  <c r="B301" i="8"/>
  <c r="V301" i="8" s="1"/>
  <c r="Y300" i="8"/>
  <c r="D300" i="8"/>
  <c r="B300" i="8"/>
  <c r="V300" i="8" s="1"/>
  <c r="Y299" i="8"/>
  <c r="D299" i="8"/>
  <c r="B299" i="8"/>
  <c r="V299" i="8" s="1"/>
  <c r="Y298" i="8"/>
  <c r="D298" i="8"/>
  <c r="B298" i="8"/>
  <c r="V298" i="8" s="1"/>
  <c r="Y297" i="8"/>
  <c r="D297" i="8"/>
  <c r="B297" i="8"/>
  <c r="V297" i="8" s="1"/>
  <c r="Y296" i="8"/>
  <c r="D296" i="8"/>
  <c r="B296" i="8"/>
  <c r="V296" i="8" s="1"/>
  <c r="Y295" i="8"/>
  <c r="D295" i="8"/>
  <c r="B295" i="8"/>
  <c r="V295" i="8" s="1"/>
  <c r="Y294" i="8"/>
  <c r="D294" i="8"/>
  <c r="B294" i="8"/>
  <c r="V294" i="8" s="1"/>
  <c r="Y293" i="8"/>
  <c r="D293" i="8"/>
  <c r="B293" i="8"/>
  <c r="V293" i="8" s="1"/>
  <c r="Y292" i="8"/>
  <c r="D292" i="8"/>
  <c r="B292" i="8"/>
  <c r="V292" i="8" s="1"/>
  <c r="Y291" i="8"/>
  <c r="D291" i="8"/>
  <c r="B291" i="8"/>
  <c r="V291" i="8" s="1"/>
  <c r="Y290" i="8"/>
  <c r="D290" i="8"/>
  <c r="B290" i="8"/>
  <c r="V290" i="8" s="1"/>
  <c r="Y289" i="8"/>
  <c r="D289" i="8"/>
  <c r="B289" i="8"/>
  <c r="V289" i="8" s="1"/>
  <c r="Y288" i="8"/>
  <c r="D288" i="8"/>
  <c r="B288" i="8"/>
  <c r="V288" i="8" s="1"/>
  <c r="Y287" i="8"/>
  <c r="D287" i="8"/>
  <c r="B287" i="8"/>
  <c r="V287" i="8" s="1"/>
  <c r="Y286" i="8"/>
  <c r="D286" i="8"/>
  <c r="B286" i="8"/>
  <c r="V286" i="8" s="1"/>
  <c r="Y285" i="8"/>
  <c r="D285" i="8"/>
  <c r="B285" i="8"/>
  <c r="V285" i="8" s="1"/>
  <c r="Y284" i="8"/>
  <c r="D284" i="8"/>
  <c r="B284" i="8"/>
  <c r="V284" i="8" s="1"/>
  <c r="Y283" i="8"/>
  <c r="D283" i="8"/>
  <c r="B283" i="8"/>
  <c r="V283" i="8" s="1"/>
  <c r="Y282" i="8"/>
  <c r="D282" i="8"/>
  <c r="B282" i="8"/>
  <c r="V282" i="8" s="1"/>
  <c r="Y281" i="8"/>
  <c r="D281" i="8"/>
  <c r="B281" i="8"/>
  <c r="V281" i="8" s="1"/>
  <c r="Y280" i="8"/>
  <c r="D280" i="8"/>
  <c r="B280" i="8"/>
  <c r="V280" i="8" s="1"/>
  <c r="Y279" i="8"/>
  <c r="D279" i="8"/>
  <c r="B279" i="8"/>
  <c r="V279" i="8" s="1"/>
  <c r="Y278" i="8"/>
  <c r="D278" i="8"/>
  <c r="B278" i="8"/>
  <c r="V278" i="8" s="1"/>
  <c r="Y277" i="8"/>
  <c r="D277" i="8"/>
  <c r="B277" i="8"/>
  <c r="V277" i="8" s="1"/>
  <c r="Y276" i="8"/>
  <c r="D276" i="8"/>
  <c r="B276" i="8"/>
  <c r="V276" i="8" s="1"/>
  <c r="Y275" i="8"/>
  <c r="D275" i="8"/>
  <c r="B275" i="8"/>
  <c r="V275" i="8" s="1"/>
  <c r="Y274" i="8"/>
  <c r="D274" i="8"/>
  <c r="B274" i="8"/>
  <c r="V274" i="8" s="1"/>
  <c r="Y273" i="8"/>
  <c r="D273" i="8"/>
  <c r="B273" i="8"/>
  <c r="V273" i="8" s="1"/>
  <c r="Y272" i="8"/>
  <c r="D272" i="8"/>
  <c r="B272" i="8"/>
  <c r="V272" i="8" s="1"/>
  <c r="Y271" i="8"/>
  <c r="D271" i="8"/>
  <c r="B271" i="8"/>
  <c r="V271" i="8" s="1"/>
  <c r="Y270" i="8"/>
  <c r="D270" i="8"/>
  <c r="B270" i="8"/>
  <c r="V270" i="8" s="1"/>
  <c r="Y269" i="8"/>
  <c r="D269" i="8"/>
  <c r="B269" i="8"/>
  <c r="V269" i="8" s="1"/>
  <c r="Y268" i="8"/>
  <c r="D268" i="8"/>
  <c r="B268" i="8"/>
  <c r="V268" i="8" s="1"/>
  <c r="Y267" i="8"/>
  <c r="D267" i="8"/>
  <c r="B267" i="8"/>
  <c r="V267" i="8" s="1"/>
  <c r="Y266" i="8"/>
  <c r="D266" i="8"/>
  <c r="B266" i="8"/>
  <c r="V266" i="8" s="1"/>
  <c r="Y265" i="8"/>
  <c r="D265" i="8"/>
  <c r="B265" i="8"/>
  <c r="V265" i="8" s="1"/>
  <c r="Y264" i="8"/>
  <c r="D264" i="8"/>
  <c r="B264" i="8"/>
  <c r="V264" i="8" s="1"/>
  <c r="Y263" i="8"/>
  <c r="D263" i="8"/>
  <c r="B263" i="8"/>
  <c r="V263" i="8" s="1"/>
  <c r="Y262" i="8"/>
  <c r="D262" i="8"/>
  <c r="B262" i="8"/>
  <c r="V262" i="8" s="1"/>
  <c r="Y261" i="8"/>
  <c r="D261" i="8"/>
  <c r="B261" i="8"/>
  <c r="V261" i="8" s="1"/>
  <c r="Y260" i="8"/>
  <c r="D260" i="8"/>
  <c r="B260" i="8"/>
  <c r="V260" i="8" s="1"/>
  <c r="Y259" i="8"/>
  <c r="D259" i="8"/>
  <c r="B259" i="8"/>
  <c r="V259" i="8" s="1"/>
  <c r="Y258" i="8"/>
  <c r="D258" i="8"/>
  <c r="B258" i="8"/>
  <c r="V258" i="8" s="1"/>
  <c r="Y257" i="8"/>
  <c r="D257" i="8"/>
  <c r="B257" i="8"/>
  <c r="V257" i="8" s="1"/>
  <c r="Y256" i="8"/>
  <c r="D256" i="8"/>
  <c r="B256" i="8"/>
  <c r="V256" i="8" s="1"/>
  <c r="Y255" i="8"/>
  <c r="D255" i="8"/>
  <c r="B255" i="8"/>
  <c r="V255" i="8" s="1"/>
  <c r="Y254" i="8"/>
  <c r="D254" i="8"/>
  <c r="B254" i="8"/>
  <c r="V254" i="8" s="1"/>
  <c r="Y253" i="8"/>
  <c r="D253" i="8"/>
  <c r="B253" i="8"/>
  <c r="V253" i="8" s="1"/>
  <c r="Y252" i="8"/>
  <c r="D252" i="8"/>
  <c r="B252" i="8"/>
  <c r="V252" i="8" s="1"/>
  <c r="Y251" i="8"/>
  <c r="D251" i="8"/>
  <c r="B251" i="8"/>
  <c r="V251" i="8" s="1"/>
  <c r="Y250" i="8"/>
  <c r="D250" i="8"/>
  <c r="B250" i="8"/>
  <c r="V250" i="8" s="1"/>
  <c r="Y249" i="8"/>
  <c r="D249" i="8"/>
  <c r="B249" i="8"/>
  <c r="V249" i="8" s="1"/>
  <c r="Y248" i="8"/>
  <c r="D248" i="8"/>
  <c r="B248" i="8"/>
  <c r="V248" i="8" s="1"/>
  <c r="Y247" i="8"/>
  <c r="D247" i="8"/>
  <c r="B247" i="8"/>
  <c r="V247" i="8" s="1"/>
  <c r="Y246" i="8"/>
  <c r="D246" i="8"/>
  <c r="B246" i="8"/>
  <c r="V246" i="8" s="1"/>
  <c r="Y245" i="8"/>
  <c r="D245" i="8"/>
  <c r="B245" i="8"/>
  <c r="V245" i="8" s="1"/>
  <c r="Y244" i="8"/>
  <c r="D244" i="8"/>
  <c r="B244" i="8"/>
  <c r="V244" i="8" s="1"/>
  <c r="Y243" i="8"/>
  <c r="D243" i="8"/>
  <c r="B243" i="8"/>
  <c r="V243" i="8" s="1"/>
  <c r="Y242" i="8"/>
  <c r="D242" i="8"/>
  <c r="B242" i="8"/>
  <c r="V242" i="8" s="1"/>
  <c r="Y241" i="8"/>
  <c r="D241" i="8"/>
  <c r="B241" i="8"/>
  <c r="V241" i="8" s="1"/>
  <c r="Y240" i="8"/>
  <c r="D240" i="8"/>
  <c r="B240" i="8"/>
  <c r="V240" i="8" s="1"/>
  <c r="Y239" i="8"/>
  <c r="D239" i="8"/>
  <c r="B239" i="8"/>
  <c r="V239" i="8" s="1"/>
  <c r="Y238" i="8"/>
  <c r="D238" i="8"/>
  <c r="B238" i="8"/>
  <c r="V238" i="8" s="1"/>
  <c r="Y237" i="8"/>
  <c r="D237" i="8"/>
  <c r="B237" i="8"/>
  <c r="V237" i="8" s="1"/>
  <c r="Y236" i="8"/>
  <c r="D236" i="8"/>
  <c r="B236" i="8"/>
  <c r="V236" i="8" s="1"/>
  <c r="Y235" i="8"/>
  <c r="D235" i="8"/>
  <c r="B235" i="8"/>
  <c r="V235" i="8" s="1"/>
  <c r="Y234" i="8"/>
  <c r="D234" i="8"/>
  <c r="B234" i="8"/>
  <c r="V234" i="8" s="1"/>
  <c r="Y233" i="8"/>
  <c r="D233" i="8"/>
  <c r="B233" i="8"/>
  <c r="V233" i="8" s="1"/>
  <c r="Y232" i="8"/>
  <c r="D232" i="8"/>
  <c r="B232" i="8"/>
  <c r="V232" i="8" s="1"/>
  <c r="Y231" i="8"/>
  <c r="D231" i="8"/>
  <c r="B231" i="8"/>
  <c r="V231" i="8" s="1"/>
  <c r="Y230" i="8"/>
  <c r="D230" i="8"/>
  <c r="B230" i="8"/>
  <c r="V230" i="8" s="1"/>
  <c r="Y229" i="8"/>
  <c r="D229" i="8"/>
  <c r="B229" i="8"/>
  <c r="V229" i="8" s="1"/>
  <c r="Y228" i="8"/>
  <c r="D228" i="8"/>
  <c r="B228" i="8"/>
  <c r="V228" i="8" s="1"/>
  <c r="Y227" i="8"/>
  <c r="D227" i="8"/>
  <c r="B227" i="8"/>
  <c r="V227" i="8" s="1"/>
  <c r="Y226" i="8"/>
  <c r="D226" i="8"/>
  <c r="B226" i="8"/>
  <c r="V226" i="8" s="1"/>
  <c r="Y225" i="8"/>
  <c r="D225" i="8"/>
  <c r="B225" i="8"/>
  <c r="V225" i="8" s="1"/>
  <c r="Y224" i="8"/>
  <c r="D224" i="8"/>
  <c r="B224" i="8"/>
  <c r="V224" i="8" s="1"/>
  <c r="Y223" i="8"/>
  <c r="D223" i="8"/>
  <c r="B223" i="8"/>
  <c r="V223" i="8" s="1"/>
  <c r="Y222" i="8"/>
  <c r="D222" i="8"/>
  <c r="B222" i="8"/>
  <c r="V222" i="8" s="1"/>
  <c r="Y221" i="8"/>
  <c r="D221" i="8"/>
  <c r="B221" i="8"/>
  <c r="V221" i="8" s="1"/>
  <c r="Y220" i="8"/>
  <c r="D220" i="8"/>
  <c r="B220" i="8"/>
  <c r="V220" i="8" s="1"/>
  <c r="Y219" i="8"/>
  <c r="D219" i="8"/>
  <c r="B219" i="8"/>
  <c r="V219" i="8" s="1"/>
  <c r="Y218" i="8"/>
  <c r="D218" i="8"/>
  <c r="B218" i="8"/>
  <c r="V218" i="8" s="1"/>
  <c r="Y217" i="8"/>
  <c r="D217" i="8"/>
  <c r="B217" i="8"/>
  <c r="V217" i="8" s="1"/>
  <c r="Y216" i="8"/>
  <c r="D216" i="8"/>
  <c r="B216" i="8"/>
  <c r="V216" i="8" s="1"/>
  <c r="Y215" i="8"/>
  <c r="D215" i="8"/>
  <c r="B215" i="8"/>
  <c r="V215" i="8" s="1"/>
  <c r="Y214" i="8"/>
  <c r="D214" i="8"/>
  <c r="B214" i="8"/>
  <c r="V214" i="8" s="1"/>
  <c r="Y213" i="8"/>
  <c r="D213" i="8"/>
  <c r="B213" i="8"/>
  <c r="V213" i="8" s="1"/>
  <c r="Y212" i="8"/>
  <c r="D212" i="8"/>
  <c r="B212" i="8"/>
  <c r="V212" i="8" s="1"/>
  <c r="Y211" i="8"/>
  <c r="D211" i="8"/>
  <c r="B211" i="8"/>
  <c r="V211" i="8" s="1"/>
  <c r="Y210" i="8"/>
  <c r="D210" i="8"/>
  <c r="B210" i="8"/>
  <c r="V210" i="8" s="1"/>
  <c r="Y209" i="8"/>
  <c r="D209" i="8"/>
  <c r="B209" i="8"/>
  <c r="V209" i="8" s="1"/>
  <c r="Y208" i="8"/>
  <c r="D208" i="8"/>
  <c r="B208" i="8"/>
  <c r="V208" i="8" s="1"/>
  <c r="Y207" i="8"/>
  <c r="D207" i="8"/>
  <c r="B207" i="8"/>
  <c r="V207" i="8" s="1"/>
  <c r="Y206" i="8"/>
  <c r="D206" i="8"/>
  <c r="B206" i="8"/>
  <c r="V206" i="8" s="1"/>
  <c r="Y205" i="8"/>
  <c r="D205" i="8"/>
  <c r="B205" i="8"/>
  <c r="V205" i="8" s="1"/>
  <c r="Y204" i="8"/>
  <c r="D204" i="8"/>
  <c r="B204" i="8"/>
  <c r="V204" i="8" s="1"/>
  <c r="Y203" i="8"/>
  <c r="D203" i="8"/>
  <c r="B203" i="8"/>
  <c r="V203" i="8" s="1"/>
  <c r="Y202" i="8"/>
  <c r="D202" i="8"/>
  <c r="B202" i="8"/>
  <c r="V202" i="8" s="1"/>
  <c r="Y201" i="8"/>
  <c r="D201" i="8"/>
  <c r="B201" i="8"/>
  <c r="V201" i="8" s="1"/>
  <c r="Y200" i="8"/>
  <c r="D200" i="8"/>
  <c r="B200" i="8"/>
  <c r="V200" i="8" s="1"/>
  <c r="Y199" i="8"/>
  <c r="D199" i="8"/>
  <c r="B199" i="8"/>
  <c r="V199" i="8" s="1"/>
  <c r="Y198" i="8"/>
  <c r="D198" i="8"/>
  <c r="B198" i="8"/>
  <c r="V198" i="8" s="1"/>
  <c r="Y197" i="8"/>
  <c r="D197" i="8"/>
  <c r="B197" i="8"/>
  <c r="V197" i="8" s="1"/>
  <c r="Y196" i="8"/>
  <c r="D196" i="8"/>
  <c r="B196" i="8"/>
  <c r="V196" i="8" s="1"/>
  <c r="Y195" i="8"/>
  <c r="D195" i="8"/>
  <c r="B195" i="8"/>
  <c r="V195" i="8" s="1"/>
  <c r="Y194" i="8"/>
  <c r="D194" i="8"/>
  <c r="B194" i="8"/>
  <c r="V194" i="8" s="1"/>
  <c r="Y193" i="8"/>
  <c r="D193" i="8"/>
  <c r="B193" i="8"/>
  <c r="V193" i="8" s="1"/>
  <c r="Y192" i="8"/>
  <c r="D192" i="8"/>
  <c r="B192" i="8"/>
  <c r="V192" i="8" s="1"/>
  <c r="Y191" i="8"/>
  <c r="D191" i="8"/>
  <c r="B191" i="8"/>
  <c r="V191" i="8" s="1"/>
  <c r="Y190" i="8"/>
  <c r="D190" i="8"/>
  <c r="B190" i="8"/>
  <c r="V190" i="8" s="1"/>
  <c r="Y189" i="8"/>
  <c r="D189" i="8"/>
  <c r="B189" i="8"/>
  <c r="V189" i="8" s="1"/>
  <c r="Y188" i="8"/>
  <c r="D188" i="8"/>
  <c r="B188" i="8"/>
  <c r="V188" i="8" s="1"/>
  <c r="Y187" i="8"/>
  <c r="D187" i="8"/>
  <c r="E187" i="8" s="1"/>
  <c r="B187" i="8"/>
  <c r="V187" i="8" s="1"/>
  <c r="Y186" i="8"/>
  <c r="D186" i="8"/>
  <c r="B186" i="8"/>
  <c r="V186" i="8" s="1"/>
  <c r="Y185" i="8"/>
  <c r="D185" i="8"/>
  <c r="B185" i="8"/>
  <c r="V185" i="8" s="1"/>
  <c r="Y184" i="8"/>
  <c r="D184" i="8"/>
  <c r="E184" i="8" s="1"/>
  <c r="B184" i="8"/>
  <c r="V184" i="8" s="1"/>
  <c r="Y183" i="8"/>
  <c r="D183" i="8"/>
  <c r="B183" i="8"/>
  <c r="V183" i="8" s="1"/>
  <c r="Y182" i="8"/>
  <c r="D182" i="8"/>
  <c r="B182" i="8"/>
  <c r="V182" i="8" s="1"/>
  <c r="Y181" i="8"/>
  <c r="D181" i="8"/>
  <c r="B181" i="8"/>
  <c r="V181" i="8" s="1"/>
  <c r="Y180" i="8"/>
  <c r="D180" i="8"/>
  <c r="B180" i="8"/>
  <c r="V180" i="8" s="1"/>
  <c r="Y179" i="8"/>
  <c r="D179" i="8"/>
  <c r="B179" i="8"/>
  <c r="V179" i="8" s="1"/>
  <c r="Y178" i="8"/>
  <c r="D178" i="8"/>
  <c r="B178" i="8"/>
  <c r="V178" i="8" s="1"/>
  <c r="Y177" i="8"/>
  <c r="D177" i="8"/>
  <c r="B177" i="8"/>
  <c r="V177" i="8" s="1"/>
  <c r="Y176" i="8"/>
  <c r="D176" i="8"/>
  <c r="B176" i="8"/>
  <c r="V176" i="8" s="1"/>
  <c r="Y175" i="8"/>
  <c r="D175" i="8"/>
  <c r="B175" i="8"/>
  <c r="V175" i="8" s="1"/>
  <c r="Y174" i="8"/>
  <c r="D174" i="8"/>
  <c r="B174" i="8"/>
  <c r="V174" i="8" s="1"/>
  <c r="Y173" i="8"/>
  <c r="D173" i="8"/>
  <c r="B173" i="8"/>
  <c r="V173" i="8" s="1"/>
  <c r="Y172" i="8"/>
  <c r="D172" i="8"/>
  <c r="B172" i="8"/>
  <c r="V172" i="8" s="1"/>
  <c r="Y171" i="8"/>
  <c r="D171" i="8"/>
  <c r="B171" i="8"/>
  <c r="V171" i="8" s="1"/>
  <c r="Y170" i="8"/>
  <c r="D170" i="8"/>
  <c r="E170" i="8" s="1"/>
  <c r="B170" i="8"/>
  <c r="V170" i="8" s="1"/>
  <c r="Y169" i="8"/>
  <c r="D169" i="8"/>
  <c r="B169" i="8"/>
  <c r="V169" i="8" s="1"/>
  <c r="Y168" i="8"/>
  <c r="D168" i="8"/>
  <c r="B168" i="8"/>
  <c r="V168" i="8" s="1"/>
  <c r="Y167" i="8"/>
  <c r="D167" i="8"/>
  <c r="E167" i="8" s="1"/>
  <c r="B167" i="8"/>
  <c r="V167" i="8" s="1"/>
  <c r="Y166" i="8"/>
  <c r="D166" i="8"/>
  <c r="B166" i="8"/>
  <c r="V166" i="8" s="1"/>
  <c r="Y165" i="8"/>
  <c r="D165" i="8"/>
  <c r="B165" i="8"/>
  <c r="V165" i="8" s="1"/>
  <c r="Y164" i="8"/>
  <c r="D164" i="8"/>
  <c r="E164" i="8" s="1"/>
  <c r="B164" i="8"/>
  <c r="V164" i="8" s="1"/>
  <c r="Y163" i="8"/>
  <c r="D163" i="8"/>
  <c r="B163" i="8"/>
  <c r="V163" i="8" s="1"/>
  <c r="Y162" i="8"/>
  <c r="D162" i="8"/>
  <c r="B162" i="8"/>
  <c r="V162" i="8" s="1"/>
  <c r="Y161" i="8"/>
  <c r="D161" i="8"/>
  <c r="B161" i="8"/>
  <c r="V161" i="8" s="1"/>
  <c r="Y160" i="8"/>
  <c r="D160" i="8"/>
  <c r="B160" i="8"/>
  <c r="V160" i="8" s="1"/>
  <c r="Y159" i="8"/>
  <c r="D159" i="8"/>
  <c r="B159" i="8"/>
  <c r="V159" i="8" s="1"/>
  <c r="Y158" i="8"/>
  <c r="D158" i="8"/>
  <c r="B158" i="8"/>
  <c r="V158" i="8" s="1"/>
  <c r="Y157" i="8"/>
  <c r="D157" i="8"/>
  <c r="B157" i="8"/>
  <c r="V157" i="8" s="1"/>
  <c r="Y156" i="8"/>
  <c r="D156" i="8"/>
  <c r="B156" i="8"/>
  <c r="V156" i="8" s="1"/>
  <c r="Y155" i="8"/>
  <c r="D155" i="8"/>
  <c r="E155" i="8" s="1"/>
  <c r="B155" i="8"/>
  <c r="V155" i="8" s="1"/>
  <c r="Y154" i="8"/>
  <c r="D154" i="8"/>
  <c r="B154" i="8"/>
  <c r="V154" i="8" s="1"/>
  <c r="Y153" i="8"/>
  <c r="D153" i="8"/>
  <c r="E153" i="8" s="1"/>
  <c r="B153" i="8"/>
  <c r="V153" i="8" s="1"/>
  <c r="Y152" i="8"/>
  <c r="D152" i="8"/>
  <c r="E152" i="8" s="1"/>
  <c r="B152" i="8"/>
  <c r="V152" i="8" s="1"/>
  <c r="Y151" i="8"/>
  <c r="D151" i="8"/>
  <c r="B151" i="8"/>
  <c r="V151" i="8" s="1"/>
  <c r="Y150" i="8"/>
  <c r="D150" i="8"/>
  <c r="B150" i="8"/>
  <c r="V150" i="8" s="1"/>
  <c r="Y149" i="8"/>
  <c r="D149" i="8"/>
  <c r="B149" i="8"/>
  <c r="V149" i="8" s="1"/>
  <c r="Y148" i="8"/>
  <c r="D148" i="8"/>
  <c r="B148" i="8"/>
  <c r="V148" i="8" s="1"/>
  <c r="Y147" i="8"/>
  <c r="D147" i="8"/>
  <c r="E147" i="8" s="1"/>
  <c r="B147" i="8"/>
  <c r="V147" i="8" s="1"/>
  <c r="Y146" i="8"/>
  <c r="D146" i="8"/>
  <c r="B146" i="8"/>
  <c r="V146" i="8" s="1"/>
  <c r="Y145" i="8"/>
  <c r="D145" i="8"/>
  <c r="E145" i="8" s="1"/>
  <c r="B145" i="8"/>
  <c r="V145" i="8" s="1"/>
  <c r="Y144" i="8"/>
  <c r="D144" i="8"/>
  <c r="E144" i="8" s="1"/>
  <c r="B144" i="8"/>
  <c r="V144" i="8" s="1"/>
  <c r="Y143" i="8"/>
  <c r="D143" i="8"/>
  <c r="B143" i="8"/>
  <c r="V143" i="8" s="1"/>
  <c r="Y142" i="8"/>
  <c r="D142" i="8"/>
  <c r="B142" i="8"/>
  <c r="V142" i="8" s="1"/>
  <c r="Y141" i="8"/>
  <c r="D141" i="8"/>
  <c r="B141" i="8"/>
  <c r="V141" i="8" s="1"/>
  <c r="Y140" i="8"/>
  <c r="D140" i="8"/>
  <c r="E140" i="8" s="1"/>
  <c r="B140" i="8"/>
  <c r="V140" i="8" s="1"/>
  <c r="Y139" i="8"/>
  <c r="D139" i="8"/>
  <c r="B139" i="8"/>
  <c r="V139" i="8" s="1"/>
  <c r="Y138" i="8"/>
  <c r="D138" i="8"/>
  <c r="E138" i="8" s="1"/>
  <c r="B138" i="8"/>
  <c r="V138" i="8" s="1"/>
  <c r="Y137" i="8"/>
  <c r="D137" i="8"/>
  <c r="B137" i="8"/>
  <c r="V137" i="8" s="1"/>
  <c r="Y136" i="8"/>
  <c r="D136" i="8"/>
  <c r="B136" i="8"/>
  <c r="V136" i="8" s="1"/>
  <c r="Y135" i="8"/>
  <c r="D135" i="8"/>
  <c r="B135" i="8"/>
  <c r="V135" i="8" s="1"/>
  <c r="Y134" i="8"/>
  <c r="D134" i="8"/>
  <c r="B134" i="8"/>
  <c r="V134" i="8" s="1"/>
  <c r="Y133" i="8"/>
  <c r="D133" i="8"/>
  <c r="B133" i="8"/>
  <c r="V133" i="8" s="1"/>
  <c r="Y132" i="8"/>
  <c r="D132" i="8"/>
  <c r="E132" i="8" s="1"/>
  <c r="B132" i="8"/>
  <c r="V132" i="8" s="1"/>
  <c r="Y131" i="8"/>
  <c r="D131" i="8"/>
  <c r="B131" i="8"/>
  <c r="V131" i="8" s="1"/>
  <c r="Y130" i="8"/>
  <c r="D130" i="8"/>
  <c r="B130" i="8"/>
  <c r="V130" i="8" s="1"/>
  <c r="Y129" i="8"/>
  <c r="D129" i="8"/>
  <c r="B129" i="8"/>
  <c r="V129" i="8" s="1"/>
  <c r="Y128" i="8"/>
  <c r="D128" i="8"/>
  <c r="B128" i="8"/>
  <c r="V128" i="8" s="1"/>
  <c r="Y127" i="8"/>
  <c r="D127" i="8"/>
  <c r="B127" i="8"/>
  <c r="V127" i="8" s="1"/>
  <c r="Y126" i="8"/>
  <c r="D126" i="8"/>
  <c r="B126" i="8"/>
  <c r="V126" i="8" s="1"/>
  <c r="Y125" i="8"/>
  <c r="D125" i="8"/>
  <c r="B125" i="8"/>
  <c r="V125" i="8" s="1"/>
  <c r="Y124" i="8"/>
  <c r="D124" i="8"/>
  <c r="E124" i="8" s="1"/>
  <c r="B124" i="8"/>
  <c r="V124" i="8" s="1"/>
  <c r="Y123" i="8"/>
  <c r="D123" i="8"/>
  <c r="B123" i="8"/>
  <c r="V123" i="8" s="1"/>
  <c r="Y122" i="8"/>
  <c r="D122" i="8"/>
  <c r="B122" i="8"/>
  <c r="V122" i="8" s="1"/>
  <c r="Y121" i="8"/>
  <c r="D121" i="8"/>
  <c r="B121" i="8"/>
  <c r="V121" i="8" s="1"/>
  <c r="Y120" i="8"/>
  <c r="D120" i="8"/>
  <c r="E120" i="8" s="1"/>
  <c r="B120" i="8"/>
  <c r="V120" i="8" s="1"/>
  <c r="Y119" i="8"/>
  <c r="D119" i="8"/>
  <c r="E119" i="8" s="1"/>
  <c r="B119" i="8"/>
  <c r="V119" i="8" s="1"/>
  <c r="Y118" i="8"/>
  <c r="D118" i="8"/>
  <c r="B118" i="8"/>
  <c r="V118" i="8" s="1"/>
  <c r="Y117" i="8"/>
  <c r="D117" i="8"/>
  <c r="E117" i="8" s="1"/>
  <c r="B117" i="8"/>
  <c r="V117" i="8" s="1"/>
  <c r="Y116" i="8"/>
  <c r="D116" i="8"/>
  <c r="B116" i="8"/>
  <c r="V116" i="8" s="1"/>
  <c r="Y115" i="8"/>
  <c r="D115" i="8"/>
  <c r="B115" i="8"/>
  <c r="V115" i="8" s="1"/>
  <c r="Y114" i="8"/>
  <c r="D114" i="8"/>
  <c r="B114" i="8"/>
  <c r="V114" i="8" s="1"/>
  <c r="Y113" i="8"/>
  <c r="D113" i="8"/>
  <c r="B113" i="8"/>
  <c r="V113" i="8" s="1"/>
  <c r="Y112" i="8"/>
  <c r="D112" i="8"/>
  <c r="B112" i="8"/>
  <c r="V112" i="8" s="1"/>
  <c r="Y111" i="8"/>
  <c r="D111" i="8"/>
  <c r="B111" i="8"/>
  <c r="V111" i="8" s="1"/>
  <c r="Y110" i="8"/>
  <c r="D110" i="8"/>
  <c r="B110" i="8"/>
  <c r="V110" i="8" s="1"/>
  <c r="Y109" i="8"/>
  <c r="D109" i="8"/>
  <c r="B109" i="8"/>
  <c r="V109" i="8" s="1"/>
  <c r="Y108" i="8"/>
  <c r="D108" i="8"/>
  <c r="E108" i="8" s="1"/>
  <c r="B108" i="8"/>
  <c r="V108" i="8" s="1"/>
  <c r="Y107" i="8"/>
  <c r="D107" i="8"/>
  <c r="B107" i="8"/>
  <c r="V107" i="8" s="1"/>
  <c r="Y106" i="8"/>
  <c r="D106" i="8"/>
  <c r="B106" i="8"/>
  <c r="V106" i="8" s="1"/>
  <c r="Y105" i="8"/>
  <c r="D105" i="8"/>
  <c r="B105" i="8"/>
  <c r="V105" i="8" s="1"/>
  <c r="Y104" i="8"/>
  <c r="D104" i="8"/>
  <c r="B104" i="8"/>
  <c r="V104" i="8" s="1"/>
  <c r="Y103" i="8"/>
  <c r="D103" i="8"/>
  <c r="E103" i="8" s="1"/>
  <c r="B103" i="8"/>
  <c r="V103" i="8" s="1"/>
  <c r="Y102" i="8"/>
  <c r="D102" i="8"/>
  <c r="B102" i="8"/>
  <c r="V102" i="8" s="1"/>
  <c r="Y101" i="8"/>
  <c r="D101" i="8"/>
  <c r="B101" i="8"/>
  <c r="V101" i="8" s="1"/>
  <c r="Y100" i="8"/>
  <c r="D100" i="8"/>
  <c r="B100" i="8"/>
  <c r="V100" i="8" s="1"/>
  <c r="Y99" i="8"/>
  <c r="D99" i="8"/>
  <c r="B99" i="8"/>
  <c r="V99" i="8" s="1"/>
  <c r="Y98" i="8"/>
  <c r="D98" i="8"/>
  <c r="B98" i="8"/>
  <c r="V98" i="8" s="1"/>
  <c r="Y97" i="8"/>
  <c r="D97" i="8"/>
  <c r="B97" i="8"/>
  <c r="V97" i="8" s="1"/>
  <c r="Y96" i="8"/>
  <c r="D96" i="8"/>
  <c r="B96" i="8"/>
  <c r="V96" i="8" s="1"/>
  <c r="Y95" i="8"/>
  <c r="D95" i="8"/>
  <c r="E95" i="8" s="1"/>
  <c r="B95" i="8"/>
  <c r="V95" i="8" s="1"/>
  <c r="Y94" i="8"/>
  <c r="D94" i="8"/>
  <c r="B94" i="8"/>
  <c r="V94" i="8" s="1"/>
  <c r="Y93" i="8"/>
  <c r="D93" i="8"/>
  <c r="E93" i="8" s="1"/>
  <c r="B93" i="8"/>
  <c r="V93" i="8" s="1"/>
  <c r="Y92" i="8"/>
  <c r="D92" i="8"/>
  <c r="B92" i="8"/>
  <c r="V92" i="8" s="1"/>
  <c r="Y91" i="8"/>
  <c r="D91" i="8"/>
  <c r="B91" i="8"/>
  <c r="V91" i="8" s="1"/>
  <c r="Y90" i="8"/>
  <c r="D90" i="8"/>
  <c r="B90" i="8"/>
  <c r="V90" i="8" s="1"/>
  <c r="Y89" i="8"/>
  <c r="D89" i="8"/>
  <c r="E89" i="8" s="1"/>
  <c r="B89" i="8"/>
  <c r="V89" i="8" s="1"/>
  <c r="Y88" i="8"/>
  <c r="D88" i="8"/>
  <c r="B88" i="8"/>
  <c r="V88" i="8" s="1"/>
  <c r="Y87" i="8"/>
  <c r="D87" i="8"/>
  <c r="B87" i="8"/>
  <c r="V87" i="8" s="1"/>
  <c r="Y86" i="8"/>
  <c r="D86" i="8"/>
  <c r="B86" i="8"/>
  <c r="V86" i="8" s="1"/>
  <c r="Y85" i="8"/>
  <c r="D85" i="8"/>
  <c r="B85" i="8"/>
  <c r="V85" i="8" s="1"/>
  <c r="Y84" i="8"/>
  <c r="D84" i="8"/>
  <c r="E84" i="8" s="1"/>
  <c r="B84" i="8"/>
  <c r="V84" i="8" s="1"/>
  <c r="Y83" i="8"/>
  <c r="D83" i="8"/>
  <c r="B83" i="8"/>
  <c r="V83" i="8" s="1"/>
  <c r="Y82" i="8"/>
  <c r="D82" i="8"/>
  <c r="B82" i="8"/>
  <c r="V82" i="8" s="1"/>
  <c r="Y81" i="8"/>
  <c r="D81" i="8"/>
  <c r="E81" i="8" s="1"/>
  <c r="B81" i="8"/>
  <c r="V81" i="8" s="1"/>
  <c r="Y80" i="8"/>
  <c r="D80" i="8"/>
  <c r="B80" i="8"/>
  <c r="V80" i="8" s="1"/>
  <c r="Y79" i="8"/>
  <c r="D79" i="8"/>
  <c r="E79" i="8" s="1"/>
  <c r="B79" i="8"/>
  <c r="V79" i="8" s="1"/>
  <c r="Y78" i="8"/>
  <c r="D78" i="8"/>
  <c r="B78" i="8"/>
  <c r="V78" i="8" s="1"/>
  <c r="Y77" i="8"/>
  <c r="D77" i="8"/>
  <c r="E77" i="8" s="1"/>
  <c r="B77" i="8"/>
  <c r="V77" i="8" s="1"/>
  <c r="Y76" i="8"/>
  <c r="D76" i="8"/>
  <c r="B76" i="8"/>
  <c r="V76" i="8" s="1"/>
  <c r="Y75" i="8"/>
  <c r="D75" i="8"/>
  <c r="B75" i="8"/>
  <c r="V75" i="8" s="1"/>
  <c r="Y74" i="8"/>
  <c r="D74" i="8"/>
  <c r="B74" i="8"/>
  <c r="V74" i="8" s="1"/>
  <c r="Y73" i="8"/>
  <c r="D73" i="8"/>
  <c r="E73" i="8" s="1"/>
  <c r="B73" i="8"/>
  <c r="V73" i="8" s="1"/>
  <c r="Y72" i="8"/>
  <c r="D72" i="8"/>
  <c r="B72" i="8"/>
  <c r="V72" i="8" s="1"/>
  <c r="Y71" i="8"/>
  <c r="D71" i="8"/>
  <c r="E71" i="8" s="1"/>
  <c r="B71" i="8"/>
  <c r="V71" i="8" s="1"/>
  <c r="Y70" i="8"/>
  <c r="D70" i="8"/>
  <c r="E70" i="8" s="1"/>
  <c r="B70" i="8"/>
  <c r="V70" i="8" s="1"/>
  <c r="Y69" i="8"/>
  <c r="D69" i="8"/>
  <c r="E69" i="8" s="1"/>
  <c r="B69" i="8"/>
  <c r="V69" i="8" s="1"/>
  <c r="Y68" i="8"/>
  <c r="D68" i="8"/>
  <c r="B68" i="8"/>
  <c r="V68" i="8" s="1"/>
  <c r="Y67" i="8"/>
  <c r="D67" i="8"/>
  <c r="B67" i="8"/>
  <c r="V67" i="8" s="1"/>
  <c r="Y66" i="8"/>
  <c r="D66" i="8"/>
  <c r="B66" i="8"/>
  <c r="V66" i="8" s="1"/>
  <c r="Y65" i="8"/>
  <c r="D65" i="8"/>
  <c r="B65" i="8"/>
  <c r="V65" i="8" s="1"/>
  <c r="Y64" i="8"/>
  <c r="D64" i="8"/>
  <c r="B64" i="8"/>
  <c r="V64" i="8" s="1"/>
  <c r="Y63" i="8"/>
  <c r="D63" i="8"/>
  <c r="B63" i="8"/>
  <c r="V63" i="8" s="1"/>
  <c r="Y62" i="8"/>
  <c r="D62" i="8"/>
  <c r="E62" i="8" s="1"/>
  <c r="B62" i="8"/>
  <c r="V62" i="8" s="1"/>
  <c r="Y61" i="8"/>
  <c r="D61" i="8"/>
  <c r="E61" i="8" s="1"/>
  <c r="B61" i="8"/>
  <c r="V61" i="8" s="1"/>
  <c r="Y60" i="8"/>
  <c r="D60" i="8"/>
  <c r="B60" i="8"/>
  <c r="V60" i="8" s="1"/>
  <c r="Y59" i="8"/>
  <c r="D59" i="8"/>
  <c r="B59" i="8"/>
  <c r="V59" i="8" s="1"/>
  <c r="Y58" i="8"/>
  <c r="D58" i="8"/>
  <c r="B58" i="8"/>
  <c r="V58" i="8" s="1"/>
  <c r="Y57" i="8"/>
  <c r="D57" i="8"/>
  <c r="B57" i="8"/>
  <c r="V57" i="8" s="1"/>
  <c r="Y56" i="8"/>
  <c r="D56" i="8"/>
  <c r="B56" i="8"/>
  <c r="V56" i="8" s="1"/>
  <c r="Y55" i="8"/>
  <c r="D55" i="8"/>
  <c r="B55" i="8"/>
  <c r="V55" i="8" s="1"/>
  <c r="Y54" i="8"/>
  <c r="D54" i="8"/>
  <c r="B54" i="8"/>
  <c r="V54" i="8" s="1"/>
  <c r="Y53" i="8"/>
  <c r="D53" i="8"/>
  <c r="B53" i="8"/>
  <c r="V53" i="8" s="1"/>
  <c r="Y52" i="8"/>
  <c r="D52" i="8"/>
  <c r="B52" i="8"/>
  <c r="V52" i="8" s="1"/>
  <c r="Y51" i="8"/>
  <c r="D51" i="8"/>
  <c r="B51" i="8"/>
  <c r="V51" i="8" s="1"/>
  <c r="Y50" i="8"/>
  <c r="D50" i="8"/>
  <c r="B50" i="8"/>
  <c r="V50" i="8" s="1"/>
  <c r="Y49" i="8"/>
  <c r="D49" i="8"/>
  <c r="B49" i="8"/>
  <c r="V49" i="8" s="1"/>
  <c r="Y48" i="8"/>
  <c r="D48" i="8"/>
  <c r="B48" i="8"/>
  <c r="V48" i="8" s="1"/>
  <c r="Y47" i="8"/>
  <c r="D47" i="8"/>
  <c r="B47" i="8"/>
  <c r="V47" i="8" s="1"/>
  <c r="Y46" i="8"/>
  <c r="D46" i="8"/>
  <c r="B46" i="8"/>
  <c r="V46" i="8" s="1"/>
  <c r="Y45" i="8"/>
  <c r="D45" i="8"/>
  <c r="E45" i="8" s="1"/>
  <c r="B45" i="8"/>
  <c r="V45" i="8" s="1"/>
  <c r="Y44" i="8"/>
  <c r="D44" i="8"/>
  <c r="B44" i="8"/>
  <c r="V44" i="8" s="1"/>
  <c r="Y43" i="8"/>
  <c r="D43" i="8"/>
  <c r="E43" i="8" s="1"/>
  <c r="B43" i="8"/>
  <c r="V43" i="8" s="1"/>
  <c r="Y42" i="8"/>
  <c r="D42" i="8"/>
  <c r="B42" i="8"/>
  <c r="V42" i="8" s="1"/>
  <c r="Y41" i="8"/>
  <c r="D41" i="8"/>
  <c r="B41" i="8"/>
  <c r="V41" i="8" s="1"/>
  <c r="Y40" i="8"/>
  <c r="D40" i="8"/>
  <c r="E40" i="8" s="1"/>
  <c r="B40" i="8"/>
  <c r="V40" i="8" s="1"/>
  <c r="Y39" i="8"/>
  <c r="D39" i="8"/>
  <c r="B39" i="8"/>
  <c r="V39" i="8" s="1"/>
  <c r="Y38" i="8"/>
  <c r="D38" i="8"/>
  <c r="B38" i="8"/>
  <c r="V38" i="8" s="1"/>
  <c r="Y37" i="8"/>
  <c r="D37" i="8"/>
  <c r="E37" i="8" s="1"/>
  <c r="B37" i="8"/>
  <c r="V37" i="8" s="1"/>
  <c r="Y36" i="8"/>
  <c r="D36" i="8"/>
  <c r="B36" i="8"/>
  <c r="V36" i="8" s="1"/>
  <c r="Y35" i="8"/>
  <c r="D35" i="8"/>
  <c r="B35" i="8"/>
  <c r="V35" i="8" s="1"/>
  <c r="Y34" i="8"/>
  <c r="D34" i="8"/>
  <c r="E34" i="8" s="1"/>
  <c r="B34" i="8"/>
  <c r="V34" i="8" s="1"/>
  <c r="Y33" i="8"/>
  <c r="D33" i="8"/>
  <c r="E33" i="8" s="1"/>
  <c r="B33" i="8"/>
  <c r="V33" i="8" s="1"/>
  <c r="Y32" i="8"/>
  <c r="D32" i="8"/>
  <c r="B32" i="8"/>
  <c r="V32" i="8" s="1"/>
  <c r="Y31" i="8"/>
  <c r="D31" i="8"/>
  <c r="E31" i="8" s="1"/>
  <c r="B31" i="8"/>
  <c r="V31" i="8" s="1"/>
  <c r="Y30" i="8"/>
  <c r="D30" i="8"/>
  <c r="B30" i="8"/>
  <c r="V30" i="8" s="1"/>
  <c r="Y29" i="8"/>
  <c r="D29" i="8"/>
  <c r="B29" i="8"/>
  <c r="V29" i="8" s="1"/>
  <c r="Y28" i="8"/>
  <c r="D28" i="8"/>
  <c r="B28" i="8"/>
  <c r="V28" i="8" s="1"/>
  <c r="Y27" i="8"/>
  <c r="D27" i="8"/>
  <c r="E27" i="8" s="1"/>
  <c r="B27" i="8"/>
  <c r="V27" i="8" s="1"/>
  <c r="Y26" i="8"/>
  <c r="D26" i="8"/>
  <c r="B26" i="8"/>
  <c r="V26" i="8" s="1"/>
  <c r="Y25" i="8"/>
  <c r="D25" i="8"/>
  <c r="E25" i="8" s="1"/>
  <c r="B25" i="8"/>
  <c r="V25" i="8" s="1"/>
  <c r="Y24" i="8"/>
  <c r="D24" i="8"/>
  <c r="B24" i="8"/>
  <c r="V24" i="8" s="1"/>
  <c r="Y23" i="8"/>
  <c r="D23" i="8"/>
  <c r="B23" i="8"/>
  <c r="V23" i="8" s="1"/>
  <c r="Y22" i="8"/>
  <c r="D22" i="8"/>
  <c r="B22" i="8"/>
  <c r="V22" i="8" s="1"/>
  <c r="Y21" i="8"/>
  <c r="D21" i="8"/>
  <c r="B21" i="8"/>
  <c r="V21" i="8" s="1"/>
  <c r="Y20" i="8"/>
  <c r="D20" i="8"/>
  <c r="B20" i="8"/>
  <c r="V20" i="8" s="1"/>
  <c r="Y19" i="8"/>
  <c r="D19" i="8"/>
  <c r="E19" i="8" s="1"/>
  <c r="B19" i="8"/>
  <c r="V19" i="8" s="1"/>
  <c r="Y18" i="8"/>
  <c r="D18" i="8"/>
  <c r="B18" i="8"/>
  <c r="V18" i="8" s="1"/>
  <c r="Y17" i="8"/>
  <c r="D17" i="8"/>
  <c r="E17" i="8" s="1"/>
  <c r="B17" i="8"/>
  <c r="V17" i="8" s="1"/>
  <c r="Y16" i="8"/>
  <c r="D16" i="8"/>
  <c r="B16" i="8"/>
  <c r="V16" i="8" s="1"/>
  <c r="Y15" i="8"/>
  <c r="D15" i="8"/>
  <c r="B15" i="8"/>
  <c r="V15" i="8" s="1"/>
  <c r="Y14" i="8"/>
  <c r="D14" i="8"/>
  <c r="B14" i="8"/>
  <c r="V14" i="8" s="1"/>
  <c r="Y13" i="8"/>
  <c r="D13" i="8"/>
  <c r="B13" i="8"/>
  <c r="V13" i="8" s="1"/>
  <c r="Y12" i="8"/>
  <c r="D12" i="8"/>
  <c r="B12" i="8"/>
  <c r="V12" i="8" s="1"/>
  <c r="Y11" i="8"/>
  <c r="D11" i="8"/>
  <c r="B11" i="8"/>
  <c r="V11" i="8" s="1"/>
  <c r="Y10" i="8"/>
  <c r="D10" i="8"/>
  <c r="B10" i="8"/>
  <c r="V10" i="8" s="1"/>
  <c r="Y9" i="8"/>
  <c r="D9" i="8"/>
  <c r="E9" i="8" s="1"/>
  <c r="B9" i="8"/>
  <c r="V9" i="8" s="1"/>
  <c r="Y8" i="8"/>
  <c r="D8" i="8"/>
  <c r="B8" i="8"/>
  <c r="V8" i="8" s="1"/>
  <c r="Q6" i="7"/>
  <c r="F5" i="7"/>
  <c r="R130" i="8" s="1"/>
  <c r="S130" i="8" s="1"/>
  <c r="T130" i="8" s="1"/>
  <c r="B5" i="7"/>
  <c r="R3" i="7"/>
  <c r="R8" i="2"/>
  <c r="R7" i="2"/>
  <c r="R6" i="2"/>
  <c r="O6" i="2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10" i="4"/>
  <c r="K11" i="4" s="1"/>
  <c r="G8" i="4"/>
  <c r="E6" i="4"/>
  <c r="N4" i="7" l="1"/>
  <c r="I15" i="8"/>
  <c r="J15" i="8" s="1"/>
  <c r="I23" i="8"/>
  <c r="J23" i="8" s="1"/>
  <c r="I31" i="8"/>
  <c r="J31" i="8" s="1"/>
  <c r="I39" i="8"/>
  <c r="J39" i="8" s="1"/>
  <c r="I47" i="8"/>
  <c r="J47" i="8" s="1"/>
  <c r="I55" i="8"/>
  <c r="J55" i="8" s="1"/>
  <c r="I63" i="8"/>
  <c r="J63" i="8" s="1"/>
  <c r="I71" i="8"/>
  <c r="J71" i="8" s="1"/>
  <c r="I79" i="8"/>
  <c r="J79" i="8" s="1"/>
  <c r="I87" i="8"/>
  <c r="J87" i="8" s="1"/>
  <c r="I95" i="8"/>
  <c r="J95" i="8" s="1"/>
  <c r="I103" i="8"/>
  <c r="J103" i="8" s="1"/>
  <c r="I111" i="8"/>
  <c r="J111" i="8" s="1"/>
  <c r="I119" i="8"/>
  <c r="J119" i="8" s="1"/>
  <c r="I127" i="8"/>
  <c r="J127" i="8" s="1"/>
  <c r="I135" i="8"/>
  <c r="J135" i="8" s="1"/>
  <c r="I143" i="8"/>
  <c r="J143" i="8" s="1"/>
  <c r="I151" i="8"/>
  <c r="J151" i="8" s="1"/>
  <c r="I159" i="8"/>
  <c r="J159" i="8" s="1"/>
  <c r="I167" i="8"/>
  <c r="J167" i="8" s="1"/>
  <c r="I175" i="8"/>
  <c r="J175" i="8" s="1"/>
  <c r="I183" i="8"/>
  <c r="J183" i="8" s="1"/>
  <c r="I191" i="8"/>
  <c r="J191" i="8" s="1"/>
  <c r="I199" i="8"/>
  <c r="J199" i="8" s="1"/>
  <c r="I207" i="8"/>
  <c r="J207" i="8" s="1"/>
  <c r="I215" i="8"/>
  <c r="J215" i="8" s="1"/>
  <c r="I223" i="8"/>
  <c r="J223" i="8" s="1"/>
  <c r="I231" i="8"/>
  <c r="J231" i="8" s="1"/>
  <c r="I239" i="8"/>
  <c r="J239" i="8" s="1"/>
  <c r="I247" i="8"/>
  <c r="J247" i="8" s="1"/>
  <c r="I255" i="8"/>
  <c r="J255" i="8" s="1"/>
  <c r="I263" i="8"/>
  <c r="J263" i="8" s="1"/>
  <c r="I271" i="8"/>
  <c r="J271" i="8" s="1"/>
  <c r="I279" i="8"/>
  <c r="J279" i="8" s="1"/>
  <c r="I287" i="8"/>
  <c r="J287" i="8" s="1"/>
  <c r="I295" i="8"/>
  <c r="J295" i="8" s="1"/>
  <c r="I303" i="8"/>
  <c r="J303" i="8" s="1"/>
  <c r="I311" i="8"/>
  <c r="J311" i="8" s="1"/>
  <c r="I319" i="8"/>
  <c r="J319" i="8" s="1"/>
  <c r="I327" i="8"/>
  <c r="J327" i="8" s="1"/>
  <c r="I335" i="8"/>
  <c r="J335" i="8" s="1"/>
  <c r="I343" i="8"/>
  <c r="J343" i="8" s="1"/>
  <c r="I351" i="8"/>
  <c r="J351" i="8" s="1"/>
  <c r="I359" i="8"/>
  <c r="J359" i="8" s="1"/>
  <c r="I367" i="8"/>
  <c r="J367" i="8" s="1"/>
  <c r="I375" i="8"/>
  <c r="J375" i="8" s="1"/>
  <c r="I383" i="8"/>
  <c r="J383" i="8" s="1"/>
  <c r="I391" i="8"/>
  <c r="J391" i="8" s="1"/>
  <c r="I399" i="8"/>
  <c r="J399" i="8" s="1"/>
  <c r="I407" i="8"/>
  <c r="J407" i="8" s="1"/>
  <c r="I415" i="8"/>
  <c r="J415" i="8" s="1"/>
  <c r="I423" i="8"/>
  <c r="J423" i="8" s="1"/>
  <c r="I431" i="8"/>
  <c r="J431" i="8" s="1"/>
  <c r="I439" i="8"/>
  <c r="J439" i="8" s="1"/>
  <c r="I447" i="8"/>
  <c r="J447" i="8" s="1"/>
  <c r="I455" i="8"/>
  <c r="J455" i="8" s="1"/>
  <c r="I463" i="8"/>
  <c r="J463" i="8" s="1"/>
  <c r="I16" i="8"/>
  <c r="J16" i="8" s="1"/>
  <c r="I24" i="8"/>
  <c r="J24" i="8" s="1"/>
  <c r="I32" i="8"/>
  <c r="J32" i="8" s="1"/>
  <c r="I40" i="8"/>
  <c r="J40" i="8" s="1"/>
  <c r="I48" i="8"/>
  <c r="J48" i="8" s="1"/>
  <c r="I56" i="8"/>
  <c r="J56" i="8" s="1"/>
  <c r="I64" i="8"/>
  <c r="J64" i="8" s="1"/>
  <c r="I72" i="8"/>
  <c r="J72" i="8" s="1"/>
  <c r="I80" i="8"/>
  <c r="J80" i="8" s="1"/>
  <c r="I88" i="8"/>
  <c r="J88" i="8" s="1"/>
  <c r="I96" i="8"/>
  <c r="J96" i="8" s="1"/>
  <c r="I104" i="8"/>
  <c r="J104" i="8" s="1"/>
  <c r="I112" i="8"/>
  <c r="J112" i="8" s="1"/>
  <c r="I120" i="8"/>
  <c r="J120" i="8" s="1"/>
  <c r="P120" i="8" s="1"/>
  <c r="I128" i="8"/>
  <c r="J128" i="8" s="1"/>
  <c r="I136" i="8"/>
  <c r="J136" i="8" s="1"/>
  <c r="I144" i="8"/>
  <c r="J144" i="8" s="1"/>
  <c r="I152" i="8"/>
  <c r="J152" i="8" s="1"/>
  <c r="I160" i="8"/>
  <c r="J160" i="8" s="1"/>
  <c r="I168" i="8"/>
  <c r="J168" i="8" s="1"/>
  <c r="I176" i="8"/>
  <c r="J176" i="8" s="1"/>
  <c r="I184" i="8"/>
  <c r="J184" i="8" s="1"/>
  <c r="P184" i="8" s="1"/>
  <c r="I192" i="8"/>
  <c r="J192" i="8" s="1"/>
  <c r="I200" i="8"/>
  <c r="J200" i="8" s="1"/>
  <c r="I208" i="8"/>
  <c r="J208" i="8" s="1"/>
  <c r="I216" i="8"/>
  <c r="J216" i="8" s="1"/>
  <c r="I224" i="8"/>
  <c r="J224" i="8" s="1"/>
  <c r="I232" i="8"/>
  <c r="J232" i="8" s="1"/>
  <c r="I240" i="8"/>
  <c r="J240" i="8" s="1"/>
  <c r="I248" i="8"/>
  <c r="J248" i="8" s="1"/>
  <c r="I256" i="8"/>
  <c r="J256" i="8" s="1"/>
  <c r="I264" i="8"/>
  <c r="J264" i="8" s="1"/>
  <c r="I272" i="8"/>
  <c r="J272" i="8" s="1"/>
  <c r="I280" i="8"/>
  <c r="J280" i="8" s="1"/>
  <c r="I288" i="8"/>
  <c r="J288" i="8" s="1"/>
  <c r="I296" i="8"/>
  <c r="J296" i="8" s="1"/>
  <c r="I304" i="8"/>
  <c r="J304" i="8" s="1"/>
  <c r="I312" i="8"/>
  <c r="J312" i="8" s="1"/>
  <c r="I320" i="8"/>
  <c r="J320" i="8" s="1"/>
  <c r="I328" i="8"/>
  <c r="J328" i="8" s="1"/>
  <c r="I336" i="8"/>
  <c r="J336" i="8" s="1"/>
  <c r="I344" i="8"/>
  <c r="J344" i="8" s="1"/>
  <c r="I352" i="8"/>
  <c r="J352" i="8" s="1"/>
  <c r="I360" i="8"/>
  <c r="J360" i="8" s="1"/>
  <c r="I368" i="8"/>
  <c r="J368" i="8" s="1"/>
  <c r="I376" i="8"/>
  <c r="J376" i="8" s="1"/>
  <c r="I384" i="8"/>
  <c r="J384" i="8" s="1"/>
  <c r="I392" i="8"/>
  <c r="J392" i="8" s="1"/>
  <c r="I400" i="8"/>
  <c r="J400" i="8" s="1"/>
  <c r="I408" i="8"/>
  <c r="J408" i="8" s="1"/>
  <c r="I416" i="8"/>
  <c r="J416" i="8" s="1"/>
  <c r="I424" i="8"/>
  <c r="J424" i="8" s="1"/>
  <c r="I432" i="8"/>
  <c r="J432" i="8" s="1"/>
  <c r="I440" i="8"/>
  <c r="J440" i="8" s="1"/>
  <c r="I448" i="8"/>
  <c r="J448" i="8" s="1"/>
  <c r="I456" i="8"/>
  <c r="J456" i="8" s="1"/>
  <c r="I464" i="8"/>
  <c r="J464" i="8" s="1"/>
  <c r="I9" i="8"/>
  <c r="J9" i="8" s="1"/>
  <c r="I17" i="8"/>
  <c r="J17" i="8" s="1"/>
  <c r="I25" i="8"/>
  <c r="J25" i="8" s="1"/>
  <c r="I33" i="8"/>
  <c r="J33" i="8" s="1"/>
  <c r="I41" i="8"/>
  <c r="J41" i="8" s="1"/>
  <c r="I49" i="8"/>
  <c r="J49" i="8" s="1"/>
  <c r="I57" i="8"/>
  <c r="J57" i="8" s="1"/>
  <c r="I65" i="8"/>
  <c r="J65" i="8" s="1"/>
  <c r="I73" i="8"/>
  <c r="J73" i="8" s="1"/>
  <c r="I81" i="8"/>
  <c r="J81" i="8" s="1"/>
  <c r="I89" i="8"/>
  <c r="J89" i="8" s="1"/>
  <c r="I97" i="8"/>
  <c r="J97" i="8" s="1"/>
  <c r="I105" i="8"/>
  <c r="J105" i="8" s="1"/>
  <c r="I113" i="8"/>
  <c r="J113" i="8" s="1"/>
  <c r="I121" i="8"/>
  <c r="J121" i="8" s="1"/>
  <c r="I129" i="8"/>
  <c r="J129" i="8" s="1"/>
  <c r="I137" i="8"/>
  <c r="J137" i="8" s="1"/>
  <c r="I145" i="8"/>
  <c r="J145" i="8" s="1"/>
  <c r="I153" i="8"/>
  <c r="J153" i="8" s="1"/>
  <c r="I161" i="8"/>
  <c r="J161" i="8" s="1"/>
  <c r="I169" i="8"/>
  <c r="J169" i="8" s="1"/>
  <c r="I177" i="8"/>
  <c r="J177" i="8" s="1"/>
  <c r="I185" i="8"/>
  <c r="J185" i="8" s="1"/>
  <c r="I193" i="8"/>
  <c r="J193" i="8" s="1"/>
  <c r="I201" i="8"/>
  <c r="J201" i="8" s="1"/>
  <c r="I209" i="8"/>
  <c r="J209" i="8" s="1"/>
  <c r="I217" i="8"/>
  <c r="J217" i="8" s="1"/>
  <c r="I225" i="8"/>
  <c r="J225" i="8" s="1"/>
  <c r="I233" i="8"/>
  <c r="J233" i="8" s="1"/>
  <c r="I241" i="8"/>
  <c r="J241" i="8" s="1"/>
  <c r="I249" i="8"/>
  <c r="J249" i="8" s="1"/>
  <c r="I257" i="8"/>
  <c r="J257" i="8" s="1"/>
  <c r="I265" i="8"/>
  <c r="J265" i="8" s="1"/>
  <c r="I273" i="8"/>
  <c r="J273" i="8" s="1"/>
  <c r="I281" i="8"/>
  <c r="J281" i="8" s="1"/>
  <c r="I289" i="8"/>
  <c r="J289" i="8" s="1"/>
  <c r="I297" i="8"/>
  <c r="J297" i="8" s="1"/>
  <c r="I305" i="8"/>
  <c r="J305" i="8" s="1"/>
  <c r="I313" i="8"/>
  <c r="J313" i="8" s="1"/>
  <c r="I321" i="8"/>
  <c r="J321" i="8" s="1"/>
  <c r="I329" i="8"/>
  <c r="J329" i="8" s="1"/>
  <c r="I337" i="8"/>
  <c r="J337" i="8" s="1"/>
  <c r="I345" i="8"/>
  <c r="J345" i="8" s="1"/>
  <c r="I353" i="8"/>
  <c r="J353" i="8" s="1"/>
  <c r="I361" i="8"/>
  <c r="J361" i="8" s="1"/>
  <c r="I369" i="8"/>
  <c r="J369" i="8" s="1"/>
  <c r="I377" i="8"/>
  <c r="J377" i="8" s="1"/>
  <c r="I385" i="8"/>
  <c r="J385" i="8" s="1"/>
  <c r="I393" i="8"/>
  <c r="J393" i="8" s="1"/>
  <c r="I401" i="8"/>
  <c r="J401" i="8" s="1"/>
  <c r="I409" i="8"/>
  <c r="J409" i="8" s="1"/>
  <c r="I417" i="8"/>
  <c r="J417" i="8" s="1"/>
  <c r="I425" i="8"/>
  <c r="J425" i="8" s="1"/>
  <c r="I433" i="8"/>
  <c r="J433" i="8" s="1"/>
  <c r="I441" i="8"/>
  <c r="J441" i="8" s="1"/>
  <c r="I449" i="8"/>
  <c r="J449" i="8" s="1"/>
  <c r="I457" i="8"/>
  <c r="J457" i="8" s="1"/>
  <c r="I465" i="8"/>
  <c r="J465" i="8" s="1"/>
  <c r="I473" i="8"/>
  <c r="J473" i="8" s="1"/>
  <c r="I10" i="8"/>
  <c r="J10" i="8" s="1"/>
  <c r="I18" i="8"/>
  <c r="J18" i="8" s="1"/>
  <c r="I26" i="8"/>
  <c r="J26" i="8" s="1"/>
  <c r="I34" i="8"/>
  <c r="J34" i="8" s="1"/>
  <c r="I42" i="8"/>
  <c r="J42" i="8" s="1"/>
  <c r="I50" i="8"/>
  <c r="J50" i="8" s="1"/>
  <c r="I58" i="8"/>
  <c r="J58" i="8" s="1"/>
  <c r="I66" i="8"/>
  <c r="J66" i="8" s="1"/>
  <c r="I74" i="8"/>
  <c r="J74" i="8" s="1"/>
  <c r="I82" i="8"/>
  <c r="J82" i="8" s="1"/>
  <c r="I90" i="8"/>
  <c r="J90" i="8" s="1"/>
  <c r="I98" i="8"/>
  <c r="J98" i="8" s="1"/>
  <c r="I106" i="8"/>
  <c r="J106" i="8" s="1"/>
  <c r="I114" i="8"/>
  <c r="J114" i="8" s="1"/>
  <c r="I122" i="8"/>
  <c r="J122" i="8" s="1"/>
  <c r="I130" i="8"/>
  <c r="J130" i="8" s="1"/>
  <c r="I138" i="8"/>
  <c r="J138" i="8" s="1"/>
  <c r="I146" i="8"/>
  <c r="J146" i="8" s="1"/>
  <c r="I154" i="8"/>
  <c r="J154" i="8" s="1"/>
  <c r="I162" i="8"/>
  <c r="J162" i="8" s="1"/>
  <c r="I170" i="8"/>
  <c r="J170" i="8" s="1"/>
  <c r="I178" i="8"/>
  <c r="J178" i="8" s="1"/>
  <c r="I186" i="8"/>
  <c r="J186" i="8" s="1"/>
  <c r="I194" i="8"/>
  <c r="J194" i="8" s="1"/>
  <c r="I202" i="8"/>
  <c r="J202" i="8" s="1"/>
  <c r="I210" i="8"/>
  <c r="J210" i="8" s="1"/>
  <c r="I218" i="8"/>
  <c r="J218" i="8" s="1"/>
  <c r="I226" i="8"/>
  <c r="J226" i="8" s="1"/>
  <c r="I234" i="8"/>
  <c r="J234" i="8" s="1"/>
  <c r="I242" i="8"/>
  <c r="J242" i="8" s="1"/>
  <c r="I250" i="8"/>
  <c r="J250" i="8" s="1"/>
  <c r="I258" i="8"/>
  <c r="J258" i="8" s="1"/>
  <c r="I266" i="8"/>
  <c r="J266" i="8" s="1"/>
  <c r="I274" i="8"/>
  <c r="J274" i="8" s="1"/>
  <c r="I282" i="8"/>
  <c r="J282" i="8" s="1"/>
  <c r="I290" i="8"/>
  <c r="J290" i="8" s="1"/>
  <c r="I298" i="8"/>
  <c r="J298" i="8" s="1"/>
  <c r="I306" i="8"/>
  <c r="J306" i="8" s="1"/>
  <c r="I314" i="8"/>
  <c r="J314" i="8" s="1"/>
  <c r="I322" i="8"/>
  <c r="J322" i="8" s="1"/>
  <c r="I330" i="8"/>
  <c r="J330" i="8" s="1"/>
  <c r="I338" i="8"/>
  <c r="J338" i="8" s="1"/>
  <c r="I346" i="8"/>
  <c r="J346" i="8" s="1"/>
  <c r="I354" i="8"/>
  <c r="J354" i="8" s="1"/>
  <c r="I362" i="8"/>
  <c r="J362" i="8" s="1"/>
  <c r="I370" i="8"/>
  <c r="J370" i="8" s="1"/>
  <c r="I378" i="8"/>
  <c r="J378" i="8" s="1"/>
  <c r="I386" i="8"/>
  <c r="J386" i="8" s="1"/>
  <c r="I394" i="8"/>
  <c r="J394" i="8" s="1"/>
  <c r="I402" i="8"/>
  <c r="J402" i="8" s="1"/>
  <c r="I410" i="8"/>
  <c r="J410" i="8" s="1"/>
  <c r="I418" i="8"/>
  <c r="J418" i="8" s="1"/>
  <c r="I426" i="8"/>
  <c r="J426" i="8" s="1"/>
  <c r="I434" i="8"/>
  <c r="J434" i="8" s="1"/>
  <c r="I442" i="8"/>
  <c r="J442" i="8" s="1"/>
  <c r="I450" i="8"/>
  <c r="J450" i="8" s="1"/>
  <c r="I13" i="8"/>
  <c r="J13" i="8" s="1"/>
  <c r="I21" i="8"/>
  <c r="J21" i="8" s="1"/>
  <c r="I29" i="8"/>
  <c r="J29" i="8" s="1"/>
  <c r="I37" i="8"/>
  <c r="J37" i="8" s="1"/>
  <c r="I45" i="8"/>
  <c r="J45" i="8" s="1"/>
  <c r="I53" i="8"/>
  <c r="J53" i="8" s="1"/>
  <c r="I61" i="8"/>
  <c r="J61" i="8" s="1"/>
  <c r="I69" i="8"/>
  <c r="J69" i="8" s="1"/>
  <c r="I77" i="8"/>
  <c r="J77" i="8" s="1"/>
  <c r="I85" i="8"/>
  <c r="J85" i="8" s="1"/>
  <c r="I93" i="8"/>
  <c r="J93" i="8" s="1"/>
  <c r="I101" i="8"/>
  <c r="J101" i="8" s="1"/>
  <c r="I109" i="8"/>
  <c r="J109" i="8" s="1"/>
  <c r="I117" i="8"/>
  <c r="J117" i="8" s="1"/>
  <c r="I125" i="8"/>
  <c r="J125" i="8" s="1"/>
  <c r="I133" i="8"/>
  <c r="J133" i="8" s="1"/>
  <c r="I141" i="8"/>
  <c r="J141" i="8" s="1"/>
  <c r="I149" i="8"/>
  <c r="J149" i="8" s="1"/>
  <c r="I157" i="8"/>
  <c r="J157" i="8" s="1"/>
  <c r="I165" i="8"/>
  <c r="J165" i="8" s="1"/>
  <c r="I173" i="8"/>
  <c r="J173" i="8" s="1"/>
  <c r="I181" i="8"/>
  <c r="J181" i="8" s="1"/>
  <c r="I189" i="8"/>
  <c r="J189" i="8" s="1"/>
  <c r="I197" i="8"/>
  <c r="J197" i="8" s="1"/>
  <c r="I205" i="8"/>
  <c r="J205" i="8" s="1"/>
  <c r="I213" i="8"/>
  <c r="J213" i="8" s="1"/>
  <c r="I221" i="8"/>
  <c r="J221" i="8" s="1"/>
  <c r="I229" i="8"/>
  <c r="J229" i="8" s="1"/>
  <c r="I237" i="8"/>
  <c r="J237" i="8" s="1"/>
  <c r="I245" i="8"/>
  <c r="J245" i="8" s="1"/>
  <c r="I253" i="8"/>
  <c r="J253" i="8" s="1"/>
  <c r="I261" i="8"/>
  <c r="J261" i="8" s="1"/>
  <c r="I269" i="8"/>
  <c r="J269" i="8" s="1"/>
  <c r="I277" i="8"/>
  <c r="J277" i="8" s="1"/>
  <c r="I285" i="8"/>
  <c r="J285" i="8" s="1"/>
  <c r="I293" i="8"/>
  <c r="J293" i="8" s="1"/>
  <c r="I301" i="8"/>
  <c r="J301" i="8" s="1"/>
  <c r="I309" i="8"/>
  <c r="J309" i="8" s="1"/>
  <c r="I317" i="8"/>
  <c r="J317" i="8" s="1"/>
  <c r="I325" i="8"/>
  <c r="J325" i="8" s="1"/>
  <c r="I333" i="8"/>
  <c r="J333" i="8" s="1"/>
  <c r="I341" i="8"/>
  <c r="J341" i="8" s="1"/>
  <c r="I349" i="8"/>
  <c r="J349" i="8" s="1"/>
  <c r="I357" i="8"/>
  <c r="J357" i="8" s="1"/>
  <c r="I365" i="8"/>
  <c r="J365" i="8" s="1"/>
  <c r="I373" i="8"/>
  <c r="J373" i="8" s="1"/>
  <c r="I381" i="8"/>
  <c r="J381" i="8" s="1"/>
  <c r="I389" i="8"/>
  <c r="J389" i="8" s="1"/>
  <c r="I397" i="8"/>
  <c r="J397" i="8" s="1"/>
  <c r="I405" i="8"/>
  <c r="J405" i="8" s="1"/>
  <c r="I413" i="8"/>
  <c r="J413" i="8" s="1"/>
  <c r="I421" i="8"/>
  <c r="J421" i="8" s="1"/>
  <c r="I429" i="8"/>
  <c r="J429" i="8" s="1"/>
  <c r="I437" i="8"/>
  <c r="J437" i="8" s="1"/>
  <c r="I445" i="8"/>
  <c r="J445" i="8" s="1"/>
  <c r="I453" i="8"/>
  <c r="J453" i="8" s="1"/>
  <c r="I461" i="8"/>
  <c r="J461" i="8" s="1"/>
  <c r="I469" i="8"/>
  <c r="J469" i="8" s="1"/>
  <c r="I477" i="8"/>
  <c r="J477" i="8" s="1"/>
  <c r="I14" i="8"/>
  <c r="J14" i="8" s="1"/>
  <c r="I22" i="8"/>
  <c r="J22" i="8" s="1"/>
  <c r="I30" i="8"/>
  <c r="J30" i="8" s="1"/>
  <c r="I38" i="8"/>
  <c r="J38" i="8" s="1"/>
  <c r="I721" i="8"/>
  <c r="J721" i="8" s="1"/>
  <c r="I713" i="8"/>
  <c r="J713" i="8" s="1"/>
  <c r="I705" i="8"/>
  <c r="J705" i="8" s="1"/>
  <c r="I697" i="8"/>
  <c r="J697" i="8" s="1"/>
  <c r="I689" i="8"/>
  <c r="J689" i="8" s="1"/>
  <c r="I681" i="8"/>
  <c r="J681" i="8" s="1"/>
  <c r="P681" i="8" s="1"/>
  <c r="X681" i="8" s="1"/>
  <c r="I673" i="8"/>
  <c r="J673" i="8" s="1"/>
  <c r="I665" i="8"/>
  <c r="J665" i="8" s="1"/>
  <c r="I657" i="8"/>
  <c r="J657" i="8" s="1"/>
  <c r="I649" i="8"/>
  <c r="J649" i="8" s="1"/>
  <c r="I641" i="8"/>
  <c r="J641" i="8" s="1"/>
  <c r="I633" i="8"/>
  <c r="J633" i="8" s="1"/>
  <c r="I625" i="8"/>
  <c r="J625" i="8" s="1"/>
  <c r="I617" i="8"/>
  <c r="J617" i="8" s="1"/>
  <c r="I609" i="8"/>
  <c r="J609" i="8" s="1"/>
  <c r="I601" i="8"/>
  <c r="J601" i="8" s="1"/>
  <c r="I593" i="8"/>
  <c r="J593" i="8" s="1"/>
  <c r="I585" i="8"/>
  <c r="J585" i="8" s="1"/>
  <c r="I577" i="8"/>
  <c r="J577" i="8" s="1"/>
  <c r="P577" i="8" s="1"/>
  <c r="X577" i="8" s="1"/>
  <c r="I569" i="8"/>
  <c r="J569" i="8" s="1"/>
  <c r="I561" i="8"/>
  <c r="J561" i="8" s="1"/>
  <c r="I553" i="8"/>
  <c r="J553" i="8" s="1"/>
  <c r="P553" i="8" s="1"/>
  <c r="X553" i="8" s="1"/>
  <c r="I545" i="8"/>
  <c r="J545" i="8" s="1"/>
  <c r="I537" i="8"/>
  <c r="J537" i="8" s="1"/>
  <c r="I529" i="8"/>
  <c r="J529" i="8" s="1"/>
  <c r="I521" i="8"/>
  <c r="J521" i="8" s="1"/>
  <c r="I513" i="8"/>
  <c r="J513" i="8" s="1"/>
  <c r="I505" i="8"/>
  <c r="J505" i="8" s="1"/>
  <c r="I497" i="8"/>
  <c r="J497" i="8" s="1"/>
  <c r="I489" i="8"/>
  <c r="J489" i="8" s="1"/>
  <c r="I481" i="8"/>
  <c r="J481" i="8" s="1"/>
  <c r="I471" i="8"/>
  <c r="J471" i="8" s="1"/>
  <c r="I458" i="8"/>
  <c r="J458" i="8" s="1"/>
  <c r="I436" i="8"/>
  <c r="J436" i="8" s="1"/>
  <c r="I414" i="8"/>
  <c r="J414" i="8" s="1"/>
  <c r="I395" i="8"/>
  <c r="J395" i="8" s="1"/>
  <c r="I372" i="8"/>
  <c r="J372" i="8" s="1"/>
  <c r="I350" i="8"/>
  <c r="J350" i="8" s="1"/>
  <c r="I331" i="8"/>
  <c r="J331" i="8" s="1"/>
  <c r="I308" i="8"/>
  <c r="J308" i="8" s="1"/>
  <c r="I286" i="8"/>
  <c r="J286" i="8" s="1"/>
  <c r="I267" i="8"/>
  <c r="J267" i="8" s="1"/>
  <c r="I244" i="8"/>
  <c r="J244" i="8" s="1"/>
  <c r="I222" i="8"/>
  <c r="J222" i="8" s="1"/>
  <c r="I203" i="8"/>
  <c r="J203" i="8" s="1"/>
  <c r="I180" i="8"/>
  <c r="J180" i="8" s="1"/>
  <c r="I158" i="8"/>
  <c r="J158" i="8" s="1"/>
  <c r="I139" i="8"/>
  <c r="J139" i="8" s="1"/>
  <c r="I116" i="8"/>
  <c r="J116" i="8" s="1"/>
  <c r="I94" i="8"/>
  <c r="J94" i="8" s="1"/>
  <c r="I75" i="8"/>
  <c r="J75" i="8" s="1"/>
  <c r="I52" i="8"/>
  <c r="J52" i="8" s="1"/>
  <c r="I27" i="8"/>
  <c r="J27" i="8" s="1"/>
  <c r="R715" i="8"/>
  <c r="S715" i="8" s="1"/>
  <c r="T715" i="8" s="1"/>
  <c r="R674" i="8"/>
  <c r="S674" i="8" s="1"/>
  <c r="T674" i="8" s="1"/>
  <c r="R546" i="8"/>
  <c r="S546" i="8" s="1"/>
  <c r="T546" i="8" s="1"/>
  <c r="R418" i="8"/>
  <c r="S418" i="8" s="1"/>
  <c r="T418" i="8" s="1"/>
  <c r="R290" i="8"/>
  <c r="S290" i="8" s="1"/>
  <c r="T290" i="8" s="1"/>
  <c r="R162" i="8"/>
  <c r="S162" i="8" s="1"/>
  <c r="T162" i="8" s="1"/>
  <c r="R34" i="8"/>
  <c r="S34" i="8" s="1"/>
  <c r="T34" i="8" s="1"/>
  <c r="I663" i="8"/>
  <c r="J663" i="8" s="1"/>
  <c r="I655" i="8"/>
  <c r="J655" i="8" s="1"/>
  <c r="I647" i="8"/>
  <c r="J647" i="8" s="1"/>
  <c r="I639" i="8"/>
  <c r="J639" i="8" s="1"/>
  <c r="I631" i="8"/>
  <c r="J631" i="8" s="1"/>
  <c r="I623" i="8"/>
  <c r="J623" i="8" s="1"/>
  <c r="I615" i="8"/>
  <c r="J615" i="8" s="1"/>
  <c r="I607" i="8"/>
  <c r="J607" i="8" s="1"/>
  <c r="I599" i="8"/>
  <c r="J599" i="8" s="1"/>
  <c r="I591" i="8"/>
  <c r="J591" i="8" s="1"/>
  <c r="P591" i="8" s="1"/>
  <c r="X591" i="8" s="1"/>
  <c r="I583" i="8"/>
  <c r="J583" i="8" s="1"/>
  <c r="I575" i="8"/>
  <c r="J575" i="8" s="1"/>
  <c r="I567" i="8"/>
  <c r="J567" i="8" s="1"/>
  <c r="I559" i="8"/>
  <c r="J559" i="8" s="1"/>
  <c r="I551" i="8"/>
  <c r="J551" i="8" s="1"/>
  <c r="I543" i="8"/>
  <c r="J543" i="8" s="1"/>
  <c r="I535" i="8"/>
  <c r="J535" i="8" s="1"/>
  <c r="I527" i="8"/>
  <c r="J527" i="8" s="1"/>
  <c r="I519" i="8"/>
  <c r="J519" i="8" s="1"/>
  <c r="I511" i="8"/>
  <c r="J511" i="8" s="1"/>
  <c r="I503" i="8"/>
  <c r="J503" i="8" s="1"/>
  <c r="I495" i="8"/>
  <c r="J495" i="8" s="1"/>
  <c r="I487" i="8"/>
  <c r="J487" i="8" s="1"/>
  <c r="I479" i="8"/>
  <c r="J479" i="8" s="1"/>
  <c r="I468" i="8"/>
  <c r="J468" i="8" s="1"/>
  <c r="I452" i="8"/>
  <c r="J452" i="8" s="1"/>
  <c r="I430" i="8"/>
  <c r="J430" i="8" s="1"/>
  <c r="I411" i="8"/>
  <c r="J411" i="8" s="1"/>
  <c r="I388" i="8"/>
  <c r="J388" i="8" s="1"/>
  <c r="I366" i="8"/>
  <c r="J366" i="8" s="1"/>
  <c r="I347" i="8"/>
  <c r="J347" i="8" s="1"/>
  <c r="I324" i="8"/>
  <c r="J324" i="8" s="1"/>
  <c r="I302" i="8"/>
  <c r="J302" i="8" s="1"/>
  <c r="I283" i="8"/>
  <c r="J283" i="8" s="1"/>
  <c r="I260" i="8"/>
  <c r="J260" i="8" s="1"/>
  <c r="I238" i="8"/>
  <c r="J238" i="8" s="1"/>
  <c r="I219" i="8"/>
  <c r="J219" i="8" s="1"/>
  <c r="I196" i="8"/>
  <c r="J196" i="8" s="1"/>
  <c r="I174" i="8"/>
  <c r="J174" i="8" s="1"/>
  <c r="I155" i="8"/>
  <c r="J155" i="8" s="1"/>
  <c r="I132" i="8"/>
  <c r="J132" i="8" s="1"/>
  <c r="I110" i="8"/>
  <c r="J110" i="8" s="1"/>
  <c r="I91" i="8"/>
  <c r="J91" i="8" s="1"/>
  <c r="I68" i="8"/>
  <c r="J68" i="8" s="1"/>
  <c r="I46" i="8"/>
  <c r="J46" i="8" s="1"/>
  <c r="I19" i="8"/>
  <c r="J19" i="8" s="1"/>
  <c r="R707" i="8"/>
  <c r="S707" i="8" s="1"/>
  <c r="T707" i="8" s="1"/>
  <c r="R642" i="8"/>
  <c r="S642" i="8" s="1"/>
  <c r="T642" i="8" s="1"/>
  <c r="R514" i="8"/>
  <c r="S514" i="8" s="1"/>
  <c r="T514" i="8" s="1"/>
  <c r="R386" i="8"/>
  <c r="S386" i="8" s="1"/>
  <c r="T386" i="8" s="1"/>
  <c r="R258" i="8"/>
  <c r="S258" i="8" s="1"/>
  <c r="T258" i="8" s="1"/>
  <c r="R11" i="8"/>
  <c r="S11" i="8" s="1"/>
  <c r="T11" i="8" s="1"/>
  <c r="R19" i="8"/>
  <c r="S19" i="8" s="1"/>
  <c r="T19" i="8" s="1"/>
  <c r="R27" i="8"/>
  <c r="S27" i="8" s="1"/>
  <c r="T27" i="8" s="1"/>
  <c r="R35" i="8"/>
  <c r="S35" i="8" s="1"/>
  <c r="T35" i="8" s="1"/>
  <c r="R43" i="8"/>
  <c r="S43" i="8" s="1"/>
  <c r="T43" i="8" s="1"/>
  <c r="R51" i="8"/>
  <c r="S51" i="8" s="1"/>
  <c r="T51" i="8" s="1"/>
  <c r="R59" i="8"/>
  <c r="S59" i="8" s="1"/>
  <c r="T59" i="8" s="1"/>
  <c r="R67" i="8"/>
  <c r="S67" i="8" s="1"/>
  <c r="T67" i="8" s="1"/>
  <c r="R75" i="8"/>
  <c r="S75" i="8" s="1"/>
  <c r="T75" i="8" s="1"/>
  <c r="R83" i="8"/>
  <c r="S83" i="8" s="1"/>
  <c r="T83" i="8" s="1"/>
  <c r="R91" i="8"/>
  <c r="S91" i="8" s="1"/>
  <c r="T91" i="8" s="1"/>
  <c r="R99" i="8"/>
  <c r="S99" i="8" s="1"/>
  <c r="T99" i="8" s="1"/>
  <c r="R107" i="8"/>
  <c r="S107" i="8" s="1"/>
  <c r="T107" i="8" s="1"/>
  <c r="R115" i="8"/>
  <c r="S115" i="8" s="1"/>
  <c r="T115" i="8" s="1"/>
  <c r="R123" i="8"/>
  <c r="S123" i="8" s="1"/>
  <c r="T123" i="8" s="1"/>
  <c r="R131" i="8"/>
  <c r="S131" i="8" s="1"/>
  <c r="T131" i="8" s="1"/>
  <c r="R139" i="8"/>
  <c r="S139" i="8" s="1"/>
  <c r="T139" i="8" s="1"/>
  <c r="R147" i="8"/>
  <c r="S147" i="8" s="1"/>
  <c r="T147" i="8" s="1"/>
  <c r="R155" i="8"/>
  <c r="S155" i="8" s="1"/>
  <c r="T155" i="8" s="1"/>
  <c r="R163" i="8"/>
  <c r="S163" i="8" s="1"/>
  <c r="T163" i="8" s="1"/>
  <c r="R171" i="8"/>
  <c r="S171" i="8" s="1"/>
  <c r="T171" i="8" s="1"/>
  <c r="R179" i="8"/>
  <c r="S179" i="8" s="1"/>
  <c r="T179" i="8" s="1"/>
  <c r="R187" i="8"/>
  <c r="S187" i="8" s="1"/>
  <c r="T187" i="8" s="1"/>
  <c r="R195" i="8"/>
  <c r="S195" i="8" s="1"/>
  <c r="T195" i="8" s="1"/>
  <c r="R203" i="8"/>
  <c r="S203" i="8" s="1"/>
  <c r="T203" i="8" s="1"/>
  <c r="R211" i="8"/>
  <c r="S211" i="8" s="1"/>
  <c r="T211" i="8" s="1"/>
  <c r="R219" i="8"/>
  <c r="S219" i="8" s="1"/>
  <c r="T219" i="8" s="1"/>
  <c r="R227" i="8"/>
  <c r="S227" i="8" s="1"/>
  <c r="T227" i="8" s="1"/>
  <c r="R235" i="8"/>
  <c r="S235" i="8" s="1"/>
  <c r="T235" i="8" s="1"/>
  <c r="R243" i="8"/>
  <c r="S243" i="8" s="1"/>
  <c r="T243" i="8" s="1"/>
  <c r="R251" i="8"/>
  <c r="S251" i="8" s="1"/>
  <c r="T251" i="8" s="1"/>
  <c r="R259" i="8"/>
  <c r="S259" i="8" s="1"/>
  <c r="T259" i="8" s="1"/>
  <c r="R267" i="8"/>
  <c r="S267" i="8" s="1"/>
  <c r="T267" i="8" s="1"/>
  <c r="R275" i="8"/>
  <c r="S275" i="8" s="1"/>
  <c r="T275" i="8" s="1"/>
  <c r="R283" i="8"/>
  <c r="S283" i="8" s="1"/>
  <c r="T283" i="8" s="1"/>
  <c r="R291" i="8"/>
  <c r="S291" i="8" s="1"/>
  <c r="T291" i="8" s="1"/>
  <c r="R299" i="8"/>
  <c r="S299" i="8" s="1"/>
  <c r="T299" i="8" s="1"/>
  <c r="R307" i="8"/>
  <c r="S307" i="8" s="1"/>
  <c r="T307" i="8" s="1"/>
  <c r="R315" i="8"/>
  <c r="S315" i="8" s="1"/>
  <c r="T315" i="8" s="1"/>
  <c r="R323" i="8"/>
  <c r="S323" i="8" s="1"/>
  <c r="T323" i="8" s="1"/>
  <c r="R331" i="8"/>
  <c r="S331" i="8" s="1"/>
  <c r="T331" i="8" s="1"/>
  <c r="R339" i="8"/>
  <c r="S339" i="8" s="1"/>
  <c r="T339" i="8" s="1"/>
  <c r="R347" i="8"/>
  <c r="S347" i="8" s="1"/>
  <c r="T347" i="8" s="1"/>
  <c r="R355" i="8"/>
  <c r="S355" i="8" s="1"/>
  <c r="T355" i="8" s="1"/>
  <c r="R363" i="8"/>
  <c r="S363" i="8" s="1"/>
  <c r="T363" i="8" s="1"/>
  <c r="R371" i="8"/>
  <c r="S371" i="8" s="1"/>
  <c r="T371" i="8" s="1"/>
  <c r="R379" i="8"/>
  <c r="S379" i="8" s="1"/>
  <c r="T379" i="8" s="1"/>
  <c r="R387" i="8"/>
  <c r="S387" i="8" s="1"/>
  <c r="T387" i="8" s="1"/>
  <c r="R395" i="8"/>
  <c r="S395" i="8" s="1"/>
  <c r="T395" i="8" s="1"/>
  <c r="R403" i="8"/>
  <c r="S403" i="8" s="1"/>
  <c r="T403" i="8" s="1"/>
  <c r="R411" i="8"/>
  <c r="S411" i="8" s="1"/>
  <c r="T411" i="8" s="1"/>
  <c r="R419" i="8"/>
  <c r="S419" i="8" s="1"/>
  <c r="T419" i="8" s="1"/>
  <c r="R427" i="8"/>
  <c r="S427" i="8" s="1"/>
  <c r="T427" i="8" s="1"/>
  <c r="R435" i="8"/>
  <c r="S435" i="8" s="1"/>
  <c r="T435" i="8" s="1"/>
  <c r="R443" i="8"/>
  <c r="S443" i="8" s="1"/>
  <c r="T443" i="8" s="1"/>
  <c r="R451" i="8"/>
  <c r="S451" i="8" s="1"/>
  <c r="T451" i="8" s="1"/>
  <c r="R459" i="8"/>
  <c r="S459" i="8" s="1"/>
  <c r="T459" i="8" s="1"/>
  <c r="R467" i="8"/>
  <c r="S467" i="8" s="1"/>
  <c r="T467" i="8" s="1"/>
  <c r="R475" i="8"/>
  <c r="S475" i="8" s="1"/>
  <c r="T475" i="8" s="1"/>
  <c r="R483" i="8"/>
  <c r="S483" i="8" s="1"/>
  <c r="T483" i="8" s="1"/>
  <c r="R491" i="8"/>
  <c r="S491" i="8" s="1"/>
  <c r="T491" i="8" s="1"/>
  <c r="R499" i="8"/>
  <c r="S499" i="8" s="1"/>
  <c r="T499" i="8" s="1"/>
  <c r="R507" i="8"/>
  <c r="S507" i="8" s="1"/>
  <c r="T507" i="8" s="1"/>
  <c r="R515" i="8"/>
  <c r="S515" i="8" s="1"/>
  <c r="T515" i="8" s="1"/>
  <c r="R523" i="8"/>
  <c r="S523" i="8" s="1"/>
  <c r="T523" i="8" s="1"/>
  <c r="R531" i="8"/>
  <c r="S531" i="8" s="1"/>
  <c r="T531" i="8" s="1"/>
  <c r="R539" i="8"/>
  <c r="S539" i="8" s="1"/>
  <c r="T539" i="8" s="1"/>
  <c r="R547" i="8"/>
  <c r="S547" i="8" s="1"/>
  <c r="T547" i="8" s="1"/>
  <c r="R555" i="8"/>
  <c r="S555" i="8" s="1"/>
  <c r="T555" i="8" s="1"/>
  <c r="R563" i="8"/>
  <c r="S563" i="8" s="1"/>
  <c r="T563" i="8" s="1"/>
  <c r="R571" i="8"/>
  <c r="S571" i="8" s="1"/>
  <c r="T571" i="8" s="1"/>
  <c r="R579" i="8"/>
  <c r="S579" i="8" s="1"/>
  <c r="T579" i="8" s="1"/>
  <c r="R587" i="8"/>
  <c r="S587" i="8" s="1"/>
  <c r="T587" i="8" s="1"/>
  <c r="R595" i="8"/>
  <c r="S595" i="8" s="1"/>
  <c r="T595" i="8" s="1"/>
  <c r="R603" i="8"/>
  <c r="S603" i="8" s="1"/>
  <c r="T603" i="8" s="1"/>
  <c r="R611" i="8"/>
  <c r="S611" i="8" s="1"/>
  <c r="T611" i="8" s="1"/>
  <c r="R619" i="8"/>
  <c r="S619" i="8" s="1"/>
  <c r="T619" i="8" s="1"/>
  <c r="R627" i="8"/>
  <c r="S627" i="8" s="1"/>
  <c r="T627" i="8" s="1"/>
  <c r="R635" i="8"/>
  <c r="S635" i="8" s="1"/>
  <c r="T635" i="8" s="1"/>
  <c r="R643" i="8"/>
  <c r="S643" i="8" s="1"/>
  <c r="T643" i="8" s="1"/>
  <c r="R651" i="8"/>
  <c r="S651" i="8" s="1"/>
  <c r="T651" i="8" s="1"/>
  <c r="R659" i="8"/>
  <c r="S659" i="8" s="1"/>
  <c r="T659" i="8" s="1"/>
  <c r="R667" i="8"/>
  <c r="S667" i="8" s="1"/>
  <c r="T667" i="8" s="1"/>
  <c r="R675" i="8"/>
  <c r="S675" i="8" s="1"/>
  <c r="T675" i="8" s="1"/>
  <c r="R683" i="8"/>
  <c r="S683" i="8" s="1"/>
  <c r="T683" i="8" s="1"/>
  <c r="R12" i="8"/>
  <c r="S12" i="8" s="1"/>
  <c r="T12" i="8" s="1"/>
  <c r="R20" i="8"/>
  <c r="S20" i="8" s="1"/>
  <c r="T20" i="8" s="1"/>
  <c r="R28" i="8"/>
  <c r="S28" i="8" s="1"/>
  <c r="T28" i="8" s="1"/>
  <c r="R36" i="8"/>
  <c r="S36" i="8" s="1"/>
  <c r="T36" i="8" s="1"/>
  <c r="R44" i="8"/>
  <c r="S44" i="8" s="1"/>
  <c r="T44" i="8" s="1"/>
  <c r="R52" i="8"/>
  <c r="S52" i="8" s="1"/>
  <c r="T52" i="8" s="1"/>
  <c r="R60" i="8"/>
  <c r="S60" i="8" s="1"/>
  <c r="T60" i="8" s="1"/>
  <c r="R68" i="8"/>
  <c r="S68" i="8" s="1"/>
  <c r="T68" i="8" s="1"/>
  <c r="R76" i="8"/>
  <c r="S76" i="8" s="1"/>
  <c r="T76" i="8" s="1"/>
  <c r="R84" i="8"/>
  <c r="S84" i="8" s="1"/>
  <c r="T84" i="8" s="1"/>
  <c r="R92" i="8"/>
  <c r="S92" i="8" s="1"/>
  <c r="T92" i="8" s="1"/>
  <c r="R100" i="8"/>
  <c r="S100" i="8" s="1"/>
  <c r="T100" i="8" s="1"/>
  <c r="R108" i="8"/>
  <c r="S108" i="8" s="1"/>
  <c r="T108" i="8" s="1"/>
  <c r="R116" i="8"/>
  <c r="S116" i="8" s="1"/>
  <c r="T116" i="8" s="1"/>
  <c r="R124" i="8"/>
  <c r="S124" i="8" s="1"/>
  <c r="T124" i="8" s="1"/>
  <c r="R132" i="8"/>
  <c r="S132" i="8" s="1"/>
  <c r="T132" i="8" s="1"/>
  <c r="R140" i="8"/>
  <c r="S140" i="8" s="1"/>
  <c r="T140" i="8" s="1"/>
  <c r="R148" i="8"/>
  <c r="S148" i="8" s="1"/>
  <c r="T148" i="8" s="1"/>
  <c r="R156" i="8"/>
  <c r="S156" i="8" s="1"/>
  <c r="T156" i="8" s="1"/>
  <c r="R164" i="8"/>
  <c r="S164" i="8" s="1"/>
  <c r="T164" i="8" s="1"/>
  <c r="R172" i="8"/>
  <c r="S172" i="8" s="1"/>
  <c r="T172" i="8" s="1"/>
  <c r="R180" i="8"/>
  <c r="S180" i="8" s="1"/>
  <c r="T180" i="8" s="1"/>
  <c r="R188" i="8"/>
  <c r="S188" i="8" s="1"/>
  <c r="T188" i="8" s="1"/>
  <c r="R196" i="8"/>
  <c r="S196" i="8" s="1"/>
  <c r="T196" i="8" s="1"/>
  <c r="R204" i="8"/>
  <c r="S204" i="8" s="1"/>
  <c r="T204" i="8" s="1"/>
  <c r="R212" i="8"/>
  <c r="S212" i="8" s="1"/>
  <c r="T212" i="8" s="1"/>
  <c r="R220" i="8"/>
  <c r="S220" i="8" s="1"/>
  <c r="T220" i="8" s="1"/>
  <c r="R228" i="8"/>
  <c r="S228" i="8" s="1"/>
  <c r="T228" i="8" s="1"/>
  <c r="R236" i="8"/>
  <c r="S236" i="8" s="1"/>
  <c r="T236" i="8" s="1"/>
  <c r="R244" i="8"/>
  <c r="S244" i="8" s="1"/>
  <c r="T244" i="8" s="1"/>
  <c r="R252" i="8"/>
  <c r="S252" i="8" s="1"/>
  <c r="T252" i="8" s="1"/>
  <c r="R260" i="8"/>
  <c r="S260" i="8" s="1"/>
  <c r="T260" i="8" s="1"/>
  <c r="R268" i="8"/>
  <c r="S268" i="8" s="1"/>
  <c r="T268" i="8" s="1"/>
  <c r="R276" i="8"/>
  <c r="S276" i="8" s="1"/>
  <c r="T276" i="8" s="1"/>
  <c r="R284" i="8"/>
  <c r="S284" i="8" s="1"/>
  <c r="T284" i="8" s="1"/>
  <c r="R292" i="8"/>
  <c r="S292" i="8" s="1"/>
  <c r="T292" i="8" s="1"/>
  <c r="R300" i="8"/>
  <c r="S300" i="8" s="1"/>
  <c r="T300" i="8" s="1"/>
  <c r="R308" i="8"/>
  <c r="S308" i="8" s="1"/>
  <c r="T308" i="8" s="1"/>
  <c r="R316" i="8"/>
  <c r="S316" i="8" s="1"/>
  <c r="T316" i="8" s="1"/>
  <c r="R324" i="8"/>
  <c r="S324" i="8" s="1"/>
  <c r="T324" i="8" s="1"/>
  <c r="R332" i="8"/>
  <c r="S332" i="8" s="1"/>
  <c r="T332" i="8" s="1"/>
  <c r="R340" i="8"/>
  <c r="S340" i="8" s="1"/>
  <c r="T340" i="8" s="1"/>
  <c r="R348" i="8"/>
  <c r="S348" i="8" s="1"/>
  <c r="T348" i="8" s="1"/>
  <c r="R356" i="8"/>
  <c r="S356" i="8" s="1"/>
  <c r="T356" i="8" s="1"/>
  <c r="R364" i="8"/>
  <c r="S364" i="8" s="1"/>
  <c r="T364" i="8" s="1"/>
  <c r="R372" i="8"/>
  <c r="S372" i="8" s="1"/>
  <c r="T372" i="8" s="1"/>
  <c r="R380" i="8"/>
  <c r="S380" i="8" s="1"/>
  <c r="T380" i="8" s="1"/>
  <c r="R388" i="8"/>
  <c r="S388" i="8" s="1"/>
  <c r="T388" i="8" s="1"/>
  <c r="R396" i="8"/>
  <c r="S396" i="8" s="1"/>
  <c r="T396" i="8" s="1"/>
  <c r="R404" i="8"/>
  <c r="S404" i="8" s="1"/>
  <c r="T404" i="8" s="1"/>
  <c r="R412" i="8"/>
  <c r="S412" i="8" s="1"/>
  <c r="T412" i="8" s="1"/>
  <c r="R420" i="8"/>
  <c r="S420" i="8" s="1"/>
  <c r="T420" i="8" s="1"/>
  <c r="R428" i="8"/>
  <c r="S428" i="8" s="1"/>
  <c r="T428" i="8" s="1"/>
  <c r="R436" i="8"/>
  <c r="S436" i="8" s="1"/>
  <c r="T436" i="8" s="1"/>
  <c r="R444" i="8"/>
  <c r="S444" i="8" s="1"/>
  <c r="T444" i="8" s="1"/>
  <c r="R452" i="8"/>
  <c r="S452" i="8" s="1"/>
  <c r="T452" i="8" s="1"/>
  <c r="R460" i="8"/>
  <c r="S460" i="8" s="1"/>
  <c r="T460" i="8" s="1"/>
  <c r="R468" i="8"/>
  <c r="S468" i="8" s="1"/>
  <c r="T468" i="8" s="1"/>
  <c r="R476" i="8"/>
  <c r="S476" i="8" s="1"/>
  <c r="T476" i="8" s="1"/>
  <c r="R484" i="8"/>
  <c r="S484" i="8" s="1"/>
  <c r="T484" i="8" s="1"/>
  <c r="R492" i="8"/>
  <c r="S492" i="8" s="1"/>
  <c r="T492" i="8" s="1"/>
  <c r="R500" i="8"/>
  <c r="S500" i="8" s="1"/>
  <c r="T500" i="8" s="1"/>
  <c r="R508" i="8"/>
  <c r="S508" i="8" s="1"/>
  <c r="T508" i="8" s="1"/>
  <c r="R516" i="8"/>
  <c r="S516" i="8" s="1"/>
  <c r="T516" i="8" s="1"/>
  <c r="R524" i="8"/>
  <c r="S524" i="8" s="1"/>
  <c r="T524" i="8" s="1"/>
  <c r="R532" i="8"/>
  <c r="S532" i="8" s="1"/>
  <c r="T532" i="8" s="1"/>
  <c r="R540" i="8"/>
  <c r="S540" i="8" s="1"/>
  <c r="T540" i="8" s="1"/>
  <c r="R548" i="8"/>
  <c r="S548" i="8" s="1"/>
  <c r="T548" i="8" s="1"/>
  <c r="R556" i="8"/>
  <c r="S556" i="8" s="1"/>
  <c r="T556" i="8" s="1"/>
  <c r="R564" i="8"/>
  <c r="S564" i="8" s="1"/>
  <c r="T564" i="8" s="1"/>
  <c r="R572" i="8"/>
  <c r="S572" i="8" s="1"/>
  <c r="T572" i="8" s="1"/>
  <c r="R580" i="8"/>
  <c r="S580" i="8" s="1"/>
  <c r="T580" i="8" s="1"/>
  <c r="R588" i="8"/>
  <c r="S588" i="8" s="1"/>
  <c r="T588" i="8" s="1"/>
  <c r="R596" i="8"/>
  <c r="S596" i="8" s="1"/>
  <c r="T596" i="8" s="1"/>
  <c r="R604" i="8"/>
  <c r="S604" i="8" s="1"/>
  <c r="T604" i="8" s="1"/>
  <c r="R612" i="8"/>
  <c r="S612" i="8" s="1"/>
  <c r="T612" i="8" s="1"/>
  <c r="R620" i="8"/>
  <c r="S620" i="8" s="1"/>
  <c r="T620" i="8" s="1"/>
  <c r="R628" i="8"/>
  <c r="S628" i="8" s="1"/>
  <c r="T628" i="8" s="1"/>
  <c r="R636" i="8"/>
  <c r="S636" i="8" s="1"/>
  <c r="T636" i="8" s="1"/>
  <c r="R644" i="8"/>
  <c r="S644" i="8" s="1"/>
  <c r="T644" i="8" s="1"/>
  <c r="R652" i="8"/>
  <c r="S652" i="8" s="1"/>
  <c r="T652" i="8" s="1"/>
  <c r="R660" i="8"/>
  <c r="S660" i="8" s="1"/>
  <c r="T660" i="8" s="1"/>
  <c r="R668" i="8"/>
  <c r="S668" i="8" s="1"/>
  <c r="T668" i="8" s="1"/>
  <c r="R676" i="8"/>
  <c r="S676" i="8" s="1"/>
  <c r="T676" i="8" s="1"/>
  <c r="R13" i="8"/>
  <c r="S13" i="8" s="1"/>
  <c r="T13" i="8" s="1"/>
  <c r="R21" i="8"/>
  <c r="S21" i="8" s="1"/>
  <c r="T21" i="8" s="1"/>
  <c r="R29" i="8"/>
  <c r="S29" i="8" s="1"/>
  <c r="T29" i="8" s="1"/>
  <c r="R37" i="8"/>
  <c r="S37" i="8" s="1"/>
  <c r="T37" i="8" s="1"/>
  <c r="R45" i="8"/>
  <c r="S45" i="8" s="1"/>
  <c r="T45" i="8" s="1"/>
  <c r="R53" i="8"/>
  <c r="S53" i="8" s="1"/>
  <c r="T53" i="8" s="1"/>
  <c r="R61" i="8"/>
  <c r="S61" i="8" s="1"/>
  <c r="T61" i="8" s="1"/>
  <c r="R69" i="8"/>
  <c r="S69" i="8" s="1"/>
  <c r="T69" i="8" s="1"/>
  <c r="R77" i="8"/>
  <c r="S77" i="8" s="1"/>
  <c r="T77" i="8" s="1"/>
  <c r="R85" i="8"/>
  <c r="S85" i="8" s="1"/>
  <c r="T85" i="8" s="1"/>
  <c r="R93" i="8"/>
  <c r="S93" i="8" s="1"/>
  <c r="T93" i="8" s="1"/>
  <c r="R101" i="8"/>
  <c r="S101" i="8" s="1"/>
  <c r="T101" i="8" s="1"/>
  <c r="R109" i="8"/>
  <c r="S109" i="8" s="1"/>
  <c r="T109" i="8" s="1"/>
  <c r="R117" i="8"/>
  <c r="S117" i="8" s="1"/>
  <c r="T117" i="8" s="1"/>
  <c r="R125" i="8"/>
  <c r="S125" i="8" s="1"/>
  <c r="T125" i="8" s="1"/>
  <c r="R133" i="8"/>
  <c r="S133" i="8" s="1"/>
  <c r="T133" i="8" s="1"/>
  <c r="R141" i="8"/>
  <c r="S141" i="8" s="1"/>
  <c r="T141" i="8" s="1"/>
  <c r="R149" i="8"/>
  <c r="S149" i="8" s="1"/>
  <c r="T149" i="8" s="1"/>
  <c r="R157" i="8"/>
  <c r="S157" i="8" s="1"/>
  <c r="T157" i="8" s="1"/>
  <c r="R165" i="8"/>
  <c r="S165" i="8" s="1"/>
  <c r="T165" i="8" s="1"/>
  <c r="R173" i="8"/>
  <c r="S173" i="8" s="1"/>
  <c r="T173" i="8" s="1"/>
  <c r="R181" i="8"/>
  <c r="S181" i="8" s="1"/>
  <c r="T181" i="8" s="1"/>
  <c r="R189" i="8"/>
  <c r="S189" i="8" s="1"/>
  <c r="T189" i="8" s="1"/>
  <c r="R197" i="8"/>
  <c r="S197" i="8" s="1"/>
  <c r="T197" i="8" s="1"/>
  <c r="R205" i="8"/>
  <c r="S205" i="8" s="1"/>
  <c r="T205" i="8" s="1"/>
  <c r="R213" i="8"/>
  <c r="S213" i="8" s="1"/>
  <c r="T213" i="8" s="1"/>
  <c r="R221" i="8"/>
  <c r="S221" i="8" s="1"/>
  <c r="T221" i="8" s="1"/>
  <c r="R229" i="8"/>
  <c r="S229" i="8" s="1"/>
  <c r="T229" i="8" s="1"/>
  <c r="R237" i="8"/>
  <c r="S237" i="8" s="1"/>
  <c r="T237" i="8" s="1"/>
  <c r="R245" i="8"/>
  <c r="S245" i="8" s="1"/>
  <c r="T245" i="8" s="1"/>
  <c r="R253" i="8"/>
  <c r="S253" i="8" s="1"/>
  <c r="T253" i="8" s="1"/>
  <c r="R261" i="8"/>
  <c r="S261" i="8" s="1"/>
  <c r="T261" i="8" s="1"/>
  <c r="R269" i="8"/>
  <c r="S269" i="8" s="1"/>
  <c r="T269" i="8" s="1"/>
  <c r="R277" i="8"/>
  <c r="S277" i="8" s="1"/>
  <c r="T277" i="8" s="1"/>
  <c r="R285" i="8"/>
  <c r="S285" i="8" s="1"/>
  <c r="T285" i="8" s="1"/>
  <c r="R293" i="8"/>
  <c r="S293" i="8" s="1"/>
  <c r="T293" i="8" s="1"/>
  <c r="R301" i="8"/>
  <c r="S301" i="8" s="1"/>
  <c r="T301" i="8" s="1"/>
  <c r="R309" i="8"/>
  <c r="S309" i="8" s="1"/>
  <c r="T309" i="8" s="1"/>
  <c r="R317" i="8"/>
  <c r="S317" i="8" s="1"/>
  <c r="T317" i="8" s="1"/>
  <c r="R325" i="8"/>
  <c r="S325" i="8" s="1"/>
  <c r="T325" i="8" s="1"/>
  <c r="R333" i="8"/>
  <c r="S333" i="8" s="1"/>
  <c r="T333" i="8" s="1"/>
  <c r="R341" i="8"/>
  <c r="S341" i="8" s="1"/>
  <c r="T341" i="8" s="1"/>
  <c r="R349" i="8"/>
  <c r="S349" i="8" s="1"/>
  <c r="T349" i="8" s="1"/>
  <c r="R357" i="8"/>
  <c r="S357" i="8" s="1"/>
  <c r="T357" i="8" s="1"/>
  <c r="R365" i="8"/>
  <c r="S365" i="8" s="1"/>
  <c r="T365" i="8" s="1"/>
  <c r="R373" i="8"/>
  <c r="S373" i="8" s="1"/>
  <c r="T373" i="8" s="1"/>
  <c r="R381" i="8"/>
  <c r="S381" i="8" s="1"/>
  <c r="T381" i="8" s="1"/>
  <c r="R389" i="8"/>
  <c r="S389" i="8" s="1"/>
  <c r="T389" i="8" s="1"/>
  <c r="R397" i="8"/>
  <c r="S397" i="8" s="1"/>
  <c r="T397" i="8" s="1"/>
  <c r="R405" i="8"/>
  <c r="S405" i="8" s="1"/>
  <c r="T405" i="8" s="1"/>
  <c r="R413" i="8"/>
  <c r="S413" i="8" s="1"/>
  <c r="T413" i="8" s="1"/>
  <c r="R421" i="8"/>
  <c r="S421" i="8" s="1"/>
  <c r="T421" i="8" s="1"/>
  <c r="R429" i="8"/>
  <c r="S429" i="8" s="1"/>
  <c r="T429" i="8" s="1"/>
  <c r="R437" i="8"/>
  <c r="S437" i="8" s="1"/>
  <c r="T437" i="8" s="1"/>
  <c r="R445" i="8"/>
  <c r="S445" i="8" s="1"/>
  <c r="T445" i="8" s="1"/>
  <c r="R453" i="8"/>
  <c r="S453" i="8" s="1"/>
  <c r="T453" i="8" s="1"/>
  <c r="R461" i="8"/>
  <c r="S461" i="8" s="1"/>
  <c r="T461" i="8" s="1"/>
  <c r="R469" i="8"/>
  <c r="S469" i="8" s="1"/>
  <c r="T469" i="8" s="1"/>
  <c r="R477" i="8"/>
  <c r="S477" i="8" s="1"/>
  <c r="T477" i="8" s="1"/>
  <c r="R485" i="8"/>
  <c r="S485" i="8" s="1"/>
  <c r="T485" i="8" s="1"/>
  <c r="R493" i="8"/>
  <c r="S493" i="8" s="1"/>
  <c r="T493" i="8" s="1"/>
  <c r="R501" i="8"/>
  <c r="S501" i="8" s="1"/>
  <c r="T501" i="8" s="1"/>
  <c r="R509" i="8"/>
  <c r="S509" i="8" s="1"/>
  <c r="T509" i="8" s="1"/>
  <c r="R517" i="8"/>
  <c r="S517" i="8" s="1"/>
  <c r="T517" i="8" s="1"/>
  <c r="R525" i="8"/>
  <c r="S525" i="8" s="1"/>
  <c r="T525" i="8" s="1"/>
  <c r="R533" i="8"/>
  <c r="S533" i="8" s="1"/>
  <c r="T533" i="8" s="1"/>
  <c r="R541" i="8"/>
  <c r="S541" i="8" s="1"/>
  <c r="T541" i="8" s="1"/>
  <c r="R549" i="8"/>
  <c r="S549" i="8" s="1"/>
  <c r="T549" i="8" s="1"/>
  <c r="R557" i="8"/>
  <c r="S557" i="8" s="1"/>
  <c r="T557" i="8" s="1"/>
  <c r="R565" i="8"/>
  <c r="S565" i="8" s="1"/>
  <c r="T565" i="8" s="1"/>
  <c r="R573" i="8"/>
  <c r="S573" i="8" s="1"/>
  <c r="T573" i="8" s="1"/>
  <c r="R581" i="8"/>
  <c r="S581" i="8" s="1"/>
  <c r="T581" i="8" s="1"/>
  <c r="R589" i="8"/>
  <c r="S589" i="8" s="1"/>
  <c r="T589" i="8" s="1"/>
  <c r="R597" i="8"/>
  <c r="S597" i="8" s="1"/>
  <c r="T597" i="8" s="1"/>
  <c r="R605" i="8"/>
  <c r="S605" i="8" s="1"/>
  <c r="T605" i="8" s="1"/>
  <c r="R613" i="8"/>
  <c r="S613" i="8" s="1"/>
  <c r="T613" i="8" s="1"/>
  <c r="R621" i="8"/>
  <c r="S621" i="8" s="1"/>
  <c r="T621" i="8" s="1"/>
  <c r="R629" i="8"/>
  <c r="S629" i="8" s="1"/>
  <c r="T629" i="8" s="1"/>
  <c r="R637" i="8"/>
  <c r="S637" i="8" s="1"/>
  <c r="T637" i="8" s="1"/>
  <c r="R645" i="8"/>
  <c r="S645" i="8" s="1"/>
  <c r="T645" i="8" s="1"/>
  <c r="R653" i="8"/>
  <c r="S653" i="8" s="1"/>
  <c r="T653" i="8" s="1"/>
  <c r="R661" i="8"/>
  <c r="S661" i="8" s="1"/>
  <c r="T661" i="8" s="1"/>
  <c r="R669" i="8"/>
  <c r="S669" i="8" s="1"/>
  <c r="T669" i="8" s="1"/>
  <c r="R677" i="8"/>
  <c r="S677" i="8" s="1"/>
  <c r="T677" i="8" s="1"/>
  <c r="R685" i="8"/>
  <c r="S685" i="8" s="1"/>
  <c r="T685" i="8" s="1"/>
  <c r="R14" i="8"/>
  <c r="S14" i="8" s="1"/>
  <c r="T14" i="8" s="1"/>
  <c r="R22" i="8"/>
  <c r="S22" i="8" s="1"/>
  <c r="T22" i="8" s="1"/>
  <c r="R30" i="8"/>
  <c r="S30" i="8" s="1"/>
  <c r="T30" i="8" s="1"/>
  <c r="R38" i="8"/>
  <c r="S38" i="8" s="1"/>
  <c r="T38" i="8" s="1"/>
  <c r="R46" i="8"/>
  <c r="S46" i="8" s="1"/>
  <c r="T46" i="8" s="1"/>
  <c r="R54" i="8"/>
  <c r="S54" i="8" s="1"/>
  <c r="T54" i="8" s="1"/>
  <c r="R62" i="8"/>
  <c r="S62" i="8" s="1"/>
  <c r="T62" i="8" s="1"/>
  <c r="R70" i="8"/>
  <c r="S70" i="8" s="1"/>
  <c r="T70" i="8" s="1"/>
  <c r="R78" i="8"/>
  <c r="S78" i="8" s="1"/>
  <c r="T78" i="8" s="1"/>
  <c r="R86" i="8"/>
  <c r="S86" i="8" s="1"/>
  <c r="T86" i="8" s="1"/>
  <c r="R94" i="8"/>
  <c r="S94" i="8" s="1"/>
  <c r="T94" i="8" s="1"/>
  <c r="R102" i="8"/>
  <c r="S102" i="8" s="1"/>
  <c r="T102" i="8" s="1"/>
  <c r="R110" i="8"/>
  <c r="S110" i="8" s="1"/>
  <c r="T110" i="8" s="1"/>
  <c r="R118" i="8"/>
  <c r="S118" i="8" s="1"/>
  <c r="T118" i="8" s="1"/>
  <c r="R126" i="8"/>
  <c r="S126" i="8" s="1"/>
  <c r="T126" i="8" s="1"/>
  <c r="R134" i="8"/>
  <c r="S134" i="8" s="1"/>
  <c r="T134" i="8" s="1"/>
  <c r="R142" i="8"/>
  <c r="S142" i="8" s="1"/>
  <c r="T142" i="8" s="1"/>
  <c r="R150" i="8"/>
  <c r="S150" i="8" s="1"/>
  <c r="T150" i="8" s="1"/>
  <c r="R158" i="8"/>
  <c r="S158" i="8" s="1"/>
  <c r="T158" i="8" s="1"/>
  <c r="R166" i="8"/>
  <c r="S166" i="8" s="1"/>
  <c r="T166" i="8" s="1"/>
  <c r="R174" i="8"/>
  <c r="S174" i="8" s="1"/>
  <c r="T174" i="8" s="1"/>
  <c r="R182" i="8"/>
  <c r="S182" i="8" s="1"/>
  <c r="T182" i="8" s="1"/>
  <c r="R190" i="8"/>
  <c r="S190" i="8" s="1"/>
  <c r="T190" i="8" s="1"/>
  <c r="R198" i="8"/>
  <c r="S198" i="8" s="1"/>
  <c r="T198" i="8" s="1"/>
  <c r="R206" i="8"/>
  <c r="S206" i="8" s="1"/>
  <c r="T206" i="8" s="1"/>
  <c r="R214" i="8"/>
  <c r="S214" i="8" s="1"/>
  <c r="T214" i="8" s="1"/>
  <c r="R222" i="8"/>
  <c r="S222" i="8" s="1"/>
  <c r="T222" i="8" s="1"/>
  <c r="R230" i="8"/>
  <c r="S230" i="8" s="1"/>
  <c r="T230" i="8" s="1"/>
  <c r="R238" i="8"/>
  <c r="S238" i="8" s="1"/>
  <c r="T238" i="8" s="1"/>
  <c r="R246" i="8"/>
  <c r="S246" i="8" s="1"/>
  <c r="T246" i="8" s="1"/>
  <c r="R254" i="8"/>
  <c r="S254" i="8" s="1"/>
  <c r="T254" i="8" s="1"/>
  <c r="R262" i="8"/>
  <c r="S262" i="8" s="1"/>
  <c r="T262" i="8" s="1"/>
  <c r="R270" i="8"/>
  <c r="S270" i="8" s="1"/>
  <c r="T270" i="8" s="1"/>
  <c r="R278" i="8"/>
  <c r="S278" i="8" s="1"/>
  <c r="T278" i="8" s="1"/>
  <c r="R286" i="8"/>
  <c r="S286" i="8" s="1"/>
  <c r="T286" i="8" s="1"/>
  <c r="R294" i="8"/>
  <c r="S294" i="8" s="1"/>
  <c r="T294" i="8" s="1"/>
  <c r="R302" i="8"/>
  <c r="S302" i="8" s="1"/>
  <c r="T302" i="8" s="1"/>
  <c r="R310" i="8"/>
  <c r="S310" i="8" s="1"/>
  <c r="T310" i="8" s="1"/>
  <c r="R318" i="8"/>
  <c r="S318" i="8" s="1"/>
  <c r="T318" i="8" s="1"/>
  <c r="R326" i="8"/>
  <c r="S326" i="8" s="1"/>
  <c r="T326" i="8" s="1"/>
  <c r="R334" i="8"/>
  <c r="S334" i="8" s="1"/>
  <c r="T334" i="8" s="1"/>
  <c r="R342" i="8"/>
  <c r="S342" i="8" s="1"/>
  <c r="T342" i="8" s="1"/>
  <c r="R350" i="8"/>
  <c r="S350" i="8" s="1"/>
  <c r="T350" i="8" s="1"/>
  <c r="R358" i="8"/>
  <c r="S358" i="8" s="1"/>
  <c r="T358" i="8" s="1"/>
  <c r="R366" i="8"/>
  <c r="S366" i="8" s="1"/>
  <c r="T366" i="8" s="1"/>
  <c r="R374" i="8"/>
  <c r="S374" i="8" s="1"/>
  <c r="T374" i="8" s="1"/>
  <c r="R382" i="8"/>
  <c r="S382" i="8" s="1"/>
  <c r="T382" i="8" s="1"/>
  <c r="R390" i="8"/>
  <c r="S390" i="8" s="1"/>
  <c r="T390" i="8" s="1"/>
  <c r="R398" i="8"/>
  <c r="S398" i="8" s="1"/>
  <c r="T398" i="8" s="1"/>
  <c r="R406" i="8"/>
  <c r="S406" i="8" s="1"/>
  <c r="T406" i="8" s="1"/>
  <c r="R414" i="8"/>
  <c r="S414" i="8" s="1"/>
  <c r="T414" i="8" s="1"/>
  <c r="R422" i="8"/>
  <c r="S422" i="8" s="1"/>
  <c r="T422" i="8" s="1"/>
  <c r="R430" i="8"/>
  <c r="S430" i="8" s="1"/>
  <c r="T430" i="8" s="1"/>
  <c r="R438" i="8"/>
  <c r="S438" i="8" s="1"/>
  <c r="T438" i="8" s="1"/>
  <c r="R446" i="8"/>
  <c r="S446" i="8" s="1"/>
  <c r="T446" i="8" s="1"/>
  <c r="R454" i="8"/>
  <c r="S454" i="8" s="1"/>
  <c r="T454" i="8" s="1"/>
  <c r="R462" i="8"/>
  <c r="S462" i="8" s="1"/>
  <c r="T462" i="8" s="1"/>
  <c r="R470" i="8"/>
  <c r="S470" i="8" s="1"/>
  <c r="T470" i="8" s="1"/>
  <c r="R478" i="8"/>
  <c r="S478" i="8" s="1"/>
  <c r="T478" i="8" s="1"/>
  <c r="R486" i="8"/>
  <c r="S486" i="8" s="1"/>
  <c r="T486" i="8" s="1"/>
  <c r="R494" i="8"/>
  <c r="S494" i="8" s="1"/>
  <c r="T494" i="8" s="1"/>
  <c r="R502" i="8"/>
  <c r="S502" i="8" s="1"/>
  <c r="T502" i="8" s="1"/>
  <c r="R510" i="8"/>
  <c r="S510" i="8" s="1"/>
  <c r="T510" i="8" s="1"/>
  <c r="R518" i="8"/>
  <c r="S518" i="8" s="1"/>
  <c r="T518" i="8" s="1"/>
  <c r="R526" i="8"/>
  <c r="S526" i="8" s="1"/>
  <c r="T526" i="8" s="1"/>
  <c r="R534" i="8"/>
  <c r="S534" i="8" s="1"/>
  <c r="T534" i="8" s="1"/>
  <c r="R542" i="8"/>
  <c r="S542" i="8" s="1"/>
  <c r="T542" i="8" s="1"/>
  <c r="R550" i="8"/>
  <c r="S550" i="8" s="1"/>
  <c r="T550" i="8" s="1"/>
  <c r="R558" i="8"/>
  <c r="S558" i="8" s="1"/>
  <c r="T558" i="8" s="1"/>
  <c r="R566" i="8"/>
  <c r="S566" i="8" s="1"/>
  <c r="T566" i="8" s="1"/>
  <c r="R574" i="8"/>
  <c r="S574" i="8" s="1"/>
  <c r="T574" i="8" s="1"/>
  <c r="R582" i="8"/>
  <c r="S582" i="8" s="1"/>
  <c r="T582" i="8" s="1"/>
  <c r="R590" i="8"/>
  <c r="S590" i="8" s="1"/>
  <c r="T590" i="8" s="1"/>
  <c r="R598" i="8"/>
  <c r="S598" i="8" s="1"/>
  <c r="T598" i="8" s="1"/>
  <c r="R606" i="8"/>
  <c r="S606" i="8" s="1"/>
  <c r="T606" i="8" s="1"/>
  <c r="R614" i="8"/>
  <c r="S614" i="8" s="1"/>
  <c r="T614" i="8" s="1"/>
  <c r="R622" i="8"/>
  <c r="S622" i="8" s="1"/>
  <c r="T622" i="8" s="1"/>
  <c r="R630" i="8"/>
  <c r="S630" i="8" s="1"/>
  <c r="T630" i="8" s="1"/>
  <c r="R638" i="8"/>
  <c r="S638" i="8" s="1"/>
  <c r="T638" i="8" s="1"/>
  <c r="R646" i="8"/>
  <c r="S646" i="8" s="1"/>
  <c r="T646" i="8" s="1"/>
  <c r="R654" i="8"/>
  <c r="S654" i="8" s="1"/>
  <c r="T654" i="8" s="1"/>
  <c r="R662" i="8"/>
  <c r="S662" i="8" s="1"/>
  <c r="T662" i="8" s="1"/>
  <c r="R670" i="8"/>
  <c r="S670" i="8" s="1"/>
  <c r="T670" i="8" s="1"/>
  <c r="R678" i="8"/>
  <c r="S678" i="8" s="1"/>
  <c r="T678" i="8" s="1"/>
  <c r="R686" i="8"/>
  <c r="S686" i="8" s="1"/>
  <c r="T686" i="8" s="1"/>
  <c r="R15" i="8"/>
  <c r="S15" i="8" s="1"/>
  <c r="T15" i="8" s="1"/>
  <c r="R23" i="8"/>
  <c r="S23" i="8" s="1"/>
  <c r="T23" i="8" s="1"/>
  <c r="R31" i="8"/>
  <c r="S31" i="8" s="1"/>
  <c r="T31" i="8" s="1"/>
  <c r="R39" i="8"/>
  <c r="S39" i="8" s="1"/>
  <c r="T39" i="8" s="1"/>
  <c r="R47" i="8"/>
  <c r="S47" i="8" s="1"/>
  <c r="T47" i="8" s="1"/>
  <c r="R55" i="8"/>
  <c r="S55" i="8" s="1"/>
  <c r="T55" i="8" s="1"/>
  <c r="R63" i="8"/>
  <c r="S63" i="8" s="1"/>
  <c r="T63" i="8" s="1"/>
  <c r="R71" i="8"/>
  <c r="S71" i="8" s="1"/>
  <c r="T71" i="8" s="1"/>
  <c r="R79" i="8"/>
  <c r="S79" i="8" s="1"/>
  <c r="T79" i="8" s="1"/>
  <c r="R87" i="8"/>
  <c r="S87" i="8" s="1"/>
  <c r="T87" i="8" s="1"/>
  <c r="R95" i="8"/>
  <c r="S95" i="8" s="1"/>
  <c r="T95" i="8" s="1"/>
  <c r="R103" i="8"/>
  <c r="S103" i="8" s="1"/>
  <c r="T103" i="8" s="1"/>
  <c r="R111" i="8"/>
  <c r="S111" i="8" s="1"/>
  <c r="T111" i="8" s="1"/>
  <c r="R119" i="8"/>
  <c r="S119" i="8" s="1"/>
  <c r="T119" i="8" s="1"/>
  <c r="R127" i="8"/>
  <c r="S127" i="8" s="1"/>
  <c r="T127" i="8" s="1"/>
  <c r="R135" i="8"/>
  <c r="S135" i="8" s="1"/>
  <c r="T135" i="8" s="1"/>
  <c r="R143" i="8"/>
  <c r="S143" i="8" s="1"/>
  <c r="T143" i="8" s="1"/>
  <c r="R151" i="8"/>
  <c r="S151" i="8" s="1"/>
  <c r="T151" i="8" s="1"/>
  <c r="R159" i="8"/>
  <c r="S159" i="8" s="1"/>
  <c r="T159" i="8" s="1"/>
  <c r="R167" i="8"/>
  <c r="S167" i="8" s="1"/>
  <c r="T167" i="8" s="1"/>
  <c r="R175" i="8"/>
  <c r="S175" i="8" s="1"/>
  <c r="T175" i="8" s="1"/>
  <c r="R183" i="8"/>
  <c r="S183" i="8" s="1"/>
  <c r="T183" i="8" s="1"/>
  <c r="R191" i="8"/>
  <c r="S191" i="8" s="1"/>
  <c r="T191" i="8" s="1"/>
  <c r="R199" i="8"/>
  <c r="S199" i="8" s="1"/>
  <c r="T199" i="8" s="1"/>
  <c r="R207" i="8"/>
  <c r="S207" i="8" s="1"/>
  <c r="T207" i="8" s="1"/>
  <c r="R215" i="8"/>
  <c r="S215" i="8" s="1"/>
  <c r="T215" i="8" s="1"/>
  <c r="R223" i="8"/>
  <c r="S223" i="8" s="1"/>
  <c r="T223" i="8" s="1"/>
  <c r="R231" i="8"/>
  <c r="S231" i="8" s="1"/>
  <c r="T231" i="8" s="1"/>
  <c r="R239" i="8"/>
  <c r="S239" i="8" s="1"/>
  <c r="T239" i="8" s="1"/>
  <c r="R247" i="8"/>
  <c r="S247" i="8" s="1"/>
  <c r="T247" i="8" s="1"/>
  <c r="R255" i="8"/>
  <c r="S255" i="8" s="1"/>
  <c r="T255" i="8" s="1"/>
  <c r="R263" i="8"/>
  <c r="S263" i="8" s="1"/>
  <c r="T263" i="8" s="1"/>
  <c r="R271" i="8"/>
  <c r="S271" i="8" s="1"/>
  <c r="T271" i="8" s="1"/>
  <c r="R279" i="8"/>
  <c r="S279" i="8" s="1"/>
  <c r="T279" i="8" s="1"/>
  <c r="R287" i="8"/>
  <c r="S287" i="8" s="1"/>
  <c r="T287" i="8" s="1"/>
  <c r="R295" i="8"/>
  <c r="S295" i="8" s="1"/>
  <c r="T295" i="8" s="1"/>
  <c r="R303" i="8"/>
  <c r="S303" i="8" s="1"/>
  <c r="T303" i="8" s="1"/>
  <c r="R311" i="8"/>
  <c r="S311" i="8" s="1"/>
  <c r="T311" i="8" s="1"/>
  <c r="R319" i="8"/>
  <c r="S319" i="8" s="1"/>
  <c r="T319" i="8" s="1"/>
  <c r="R327" i="8"/>
  <c r="S327" i="8" s="1"/>
  <c r="T327" i="8" s="1"/>
  <c r="R335" i="8"/>
  <c r="S335" i="8" s="1"/>
  <c r="T335" i="8" s="1"/>
  <c r="R343" i="8"/>
  <c r="S343" i="8" s="1"/>
  <c r="T343" i="8" s="1"/>
  <c r="R351" i="8"/>
  <c r="S351" i="8" s="1"/>
  <c r="T351" i="8" s="1"/>
  <c r="R359" i="8"/>
  <c r="S359" i="8" s="1"/>
  <c r="T359" i="8" s="1"/>
  <c r="R367" i="8"/>
  <c r="S367" i="8" s="1"/>
  <c r="T367" i="8" s="1"/>
  <c r="R375" i="8"/>
  <c r="S375" i="8" s="1"/>
  <c r="T375" i="8" s="1"/>
  <c r="R383" i="8"/>
  <c r="S383" i="8" s="1"/>
  <c r="T383" i="8" s="1"/>
  <c r="R391" i="8"/>
  <c r="S391" i="8" s="1"/>
  <c r="T391" i="8" s="1"/>
  <c r="R399" i="8"/>
  <c r="S399" i="8" s="1"/>
  <c r="T399" i="8" s="1"/>
  <c r="R407" i="8"/>
  <c r="S407" i="8" s="1"/>
  <c r="T407" i="8" s="1"/>
  <c r="R415" i="8"/>
  <c r="S415" i="8" s="1"/>
  <c r="T415" i="8" s="1"/>
  <c r="R423" i="8"/>
  <c r="S423" i="8" s="1"/>
  <c r="T423" i="8" s="1"/>
  <c r="R431" i="8"/>
  <c r="S431" i="8" s="1"/>
  <c r="T431" i="8" s="1"/>
  <c r="R439" i="8"/>
  <c r="S439" i="8" s="1"/>
  <c r="T439" i="8" s="1"/>
  <c r="R447" i="8"/>
  <c r="S447" i="8" s="1"/>
  <c r="T447" i="8" s="1"/>
  <c r="R455" i="8"/>
  <c r="S455" i="8" s="1"/>
  <c r="T455" i="8" s="1"/>
  <c r="R463" i="8"/>
  <c r="S463" i="8" s="1"/>
  <c r="T463" i="8" s="1"/>
  <c r="R471" i="8"/>
  <c r="S471" i="8" s="1"/>
  <c r="T471" i="8" s="1"/>
  <c r="R479" i="8"/>
  <c r="S479" i="8" s="1"/>
  <c r="T479" i="8" s="1"/>
  <c r="R487" i="8"/>
  <c r="S487" i="8" s="1"/>
  <c r="T487" i="8" s="1"/>
  <c r="R495" i="8"/>
  <c r="S495" i="8" s="1"/>
  <c r="T495" i="8" s="1"/>
  <c r="R503" i="8"/>
  <c r="S503" i="8" s="1"/>
  <c r="T503" i="8" s="1"/>
  <c r="R511" i="8"/>
  <c r="S511" i="8" s="1"/>
  <c r="T511" i="8" s="1"/>
  <c r="R519" i="8"/>
  <c r="S519" i="8" s="1"/>
  <c r="T519" i="8" s="1"/>
  <c r="R527" i="8"/>
  <c r="S527" i="8" s="1"/>
  <c r="T527" i="8" s="1"/>
  <c r="R535" i="8"/>
  <c r="S535" i="8" s="1"/>
  <c r="T535" i="8" s="1"/>
  <c r="R543" i="8"/>
  <c r="S543" i="8" s="1"/>
  <c r="T543" i="8" s="1"/>
  <c r="R551" i="8"/>
  <c r="S551" i="8" s="1"/>
  <c r="T551" i="8" s="1"/>
  <c r="R559" i="8"/>
  <c r="S559" i="8" s="1"/>
  <c r="T559" i="8" s="1"/>
  <c r="R567" i="8"/>
  <c r="S567" i="8" s="1"/>
  <c r="T567" i="8" s="1"/>
  <c r="R575" i="8"/>
  <c r="S575" i="8" s="1"/>
  <c r="T575" i="8" s="1"/>
  <c r="R583" i="8"/>
  <c r="S583" i="8" s="1"/>
  <c r="T583" i="8" s="1"/>
  <c r="R591" i="8"/>
  <c r="S591" i="8" s="1"/>
  <c r="T591" i="8" s="1"/>
  <c r="R599" i="8"/>
  <c r="S599" i="8" s="1"/>
  <c r="T599" i="8" s="1"/>
  <c r="R607" i="8"/>
  <c r="S607" i="8" s="1"/>
  <c r="T607" i="8" s="1"/>
  <c r="R615" i="8"/>
  <c r="S615" i="8" s="1"/>
  <c r="T615" i="8" s="1"/>
  <c r="R623" i="8"/>
  <c r="S623" i="8" s="1"/>
  <c r="T623" i="8" s="1"/>
  <c r="R631" i="8"/>
  <c r="S631" i="8" s="1"/>
  <c r="T631" i="8" s="1"/>
  <c r="R639" i="8"/>
  <c r="S639" i="8" s="1"/>
  <c r="T639" i="8" s="1"/>
  <c r="R647" i="8"/>
  <c r="S647" i="8" s="1"/>
  <c r="T647" i="8" s="1"/>
  <c r="R655" i="8"/>
  <c r="S655" i="8" s="1"/>
  <c r="T655" i="8" s="1"/>
  <c r="R663" i="8"/>
  <c r="S663" i="8" s="1"/>
  <c r="T663" i="8" s="1"/>
  <c r="R671" i="8"/>
  <c r="S671" i="8" s="1"/>
  <c r="T671" i="8" s="1"/>
  <c r="R679" i="8"/>
  <c r="S679" i="8" s="1"/>
  <c r="T679" i="8" s="1"/>
  <c r="R9" i="8"/>
  <c r="S9" i="8" s="1"/>
  <c r="T9" i="8" s="1"/>
  <c r="R17" i="8"/>
  <c r="S17" i="8" s="1"/>
  <c r="T17" i="8" s="1"/>
  <c r="R25" i="8"/>
  <c r="S25" i="8" s="1"/>
  <c r="T25" i="8" s="1"/>
  <c r="R33" i="8"/>
  <c r="S33" i="8" s="1"/>
  <c r="T33" i="8" s="1"/>
  <c r="R41" i="8"/>
  <c r="S41" i="8" s="1"/>
  <c r="T41" i="8" s="1"/>
  <c r="R49" i="8"/>
  <c r="S49" i="8" s="1"/>
  <c r="T49" i="8" s="1"/>
  <c r="R57" i="8"/>
  <c r="S57" i="8" s="1"/>
  <c r="T57" i="8" s="1"/>
  <c r="R65" i="8"/>
  <c r="S65" i="8" s="1"/>
  <c r="T65" i="8" s="1"/>
  <c r="R73" i="8"/>
  <c r="S73" i="8" s="1"/>
  <c r="T73" i="8" s="1"/>
  <c r="R81" i="8"/>
  <c r="S81" i="8" s="1"/>
  <c r="T81" i="8" s="1"/>
  <c r="R89" i="8"/>
  <c r="S89" i="8" s="1"/>
  <c r="T89" i="8" s="1"/>
  <c r="R97" i="8"/>
  <c r="S97" i="8" s="1"/>
  <c r="T97" i="8" s="1"/>
  <c r="R105" i="8"/>
  <c r="S105" i="8" s="1"/>
  <c r="T105" i="8" s="1"/>
  <c r="R113" i="8"/>
  <c r="S113" i="8" s="1"/>
  <c r="T113" i="8" s="1"/>
  <c r="R121" i="8"/>
  <c r="S121" i="8" s="1"/>
  <c r="T121" i="8" s="1"/>
  <c r="R129" i="8"/>
  <c r="S129" i="8" s="1"/>
  <c r="T129" i="8" s="1"/>
  <c r="R137" i="8"/>
  <c r="S137" i="8" s="1"/>
  <c r="T137" i="8" s="1"/>
  <c r="R145" i="8"/>
  <c r="S145" i="8" s="1"/>
  <c r="T145" i="8" s="1"/>
  <c r="R153" i="8"/>
  <c r="S153" i="8" s="1"/>
  <c r="T153" i="8" s="1"/>
  <c r="R161" i="8"/>
  <c r="S161" i="8" s="1"/>
  <c r="T161" i="8" s="1"/>
  <c r="R169" i="8"/>
  <c r="S169" i="8" s="1"/>
  <c r="T169" i="8" s="1"/>
  <c r="R177" i="8"/>
  <c r="S177" i="8" s="1"/>
  <c r="T177" i="8" s="1"/>
  <c r="R185" i="8"/>
  <c r="S185" i="8" s="1"/>
  <c r="T185" i="8" s="1"/>
  <c r="R193" i="8"/>
  <c r="S193" i="8" s="1"/>
  <c r="T193" i="8" s="1"/>
  <c r="R201" i="8"/>
  <c r="S201" i="8" s="1"/>
  <c r="T201" i="8" s="1"/>
  <c r="R209" i="8"/>
  <c r="S209" i="8" s="1"/>
  <c r="T209" i="8" s="1"/>
  <c r="R217" i="8"/>
  <c r="S217" i="8" s="1"/>
  <c r="T217" i="8" s="1"/>
  <c r="R225" i="8"/>
  <c r="S225" i="8" s="1"/>
  <c r="T225" i="8" s="1"/>
  <c r="R233" i="8"/>
  <c r="S233" i="8" s="1"/>
  <c r="T233" i="8" s="1"/>
  <c r="R241" i="8"/>
  <c r="S241" i="8" s="1"/>
  <c r="T241" i="8" s="1"/>
  <c r="R249" i="8"/>
  <c r="S249" i="8" s="1"/>
  <c r="T249" i="8" s="1"/>
  <c r="R257" i="8"/>
  <c r="S257" i="8" s="1"/>
  <c r="T257" i="8" s="1"/>
  <c r="R265" i="8"/>
  <c r="S265" i="8" s="1"/>
  <c r="T265" i="8" s="1"/>
  <c r="R273" i="8"/>
  <c r="S273" i="8" s="1"/>
  <c r="T273" i="8" s="1"/>
  <c r="R281" i="8"/>
  <c r="S281" i="8" s="1"/>
  <c r="T281" i="8" s="1"/>
  <c r="R289" i="8"/>
  <c r="S289" i="8" s="1"/>
  <c r="T289" i="8" s="1"/>
  <c r="R297" i="8"/>
  <c r="S297" i="8" s="1"/>
  <c r="T297" i="8" s="1"/>
  <c r="R305" i="8"/>
  <c r="S305" i="8" s="1"/>
  <c r="T305" i="8" s="1"/>
  <c r="R313" i="8"/>
  <c r="S313" i="8" s="1"/>
  <c r="T313" i="8" s="1"/>
  <c r="R321" i="8"/>
  <c r="S321" i="8" s="1"/>
  <c r="T321" i="8" s="1"/>
  <c r="R329" i="8"/>
  <c r="S329" i="8" s="1"/>
  <c r="T329" i="8" s="1"/>
  <c r="R337" i="8"/>
  <c r="S337" i="8" s="1"/>
  <c r="T337" i="8" s="1"/>
  <c r="R345" i="8"/>
  <c r="S345" i="8" s="1"/>
  <c r="T345" i="8" s="1"/>
  <c r="R353" i="8"/>
  <c r="S353" i="8" s="1"/>
  <c r="T353" i="8" s="1"/>
  <c r="R361" i="8"/>
  <c r="S361" i="8" s="1"/>
  <c r="T361" i="8" s="1"/>
  <c r="R369" i="8"/>
  <c r="S369" i="8" s="1"/>
  <c r="T369" i="8" s="1"/>
  <c r="R377" i="8"/>
  <c r="S377" i="8" s="1"/>
  <c r="T377" i="8" s="1"/>
  <c r="R385" i="8"/>
  <c r="S385" i="8" s="1"/>
  <c r="T385" i="8" s="1"/>
  <c r="R393" i="8"/>
  <c r="S393" i="8" s="1"/>
  <c r="T393" i="8" s="1"/>
  <c r="R401" i="8"/>
  <c r="S401" i="8" s="1"/>
  <c r="T401" i="8" s="1"/>
  <c r="R409" i="8"/>
  <c r="S409" i="8" s="1"/>
  <c r="T409" i="8" s="1"/>
  <c r="R417" i="8"/>
  <c r="S417" i="8" s="1"/>
  <c r="T417" i="8" s="1"/>
  <c r="R425" i="8"/>
  <c r="S425" i="8" s="1"/>
  <c r="T425" i="8" s="1"/>
  <c r="R433" i="8"/>
  <c r="S433" i="8" s="1"/>
  <c r="T433" i="8" s="1"/>
  <c r="R441" i="8"/>
  <c r="S441" i="8" s="1"/>
  <c r="T441" i="8" s="1"/>
  <c r="R449" i="8"/>
  <c r="S449" i="8" s="1"/>
  <c r="T449" i="8" s="1"/>
  <c r="R457" i="8"/>
  <c r="S457" i="8" s="1"/>
  <c r="T457" i="8" s="1"/>
  <c r="R465" i="8"/>
  <c r="S465" i="8" s="1"/>
  <c r="T465" i="8" s="1"/>
  <c r="R473" i="8"/>
  <c r="S473" i="8" s="1"/>
  <c r="T473" i="8" s="1"/>
  <c r="R481" i="8"/>
  <c r="S481" i="8" s="1"/>
  <c r="T481" i="8" s="1"/>
  <c r="R489" i="8"/>
  <c r="S489" i="8" s="1"/>
  <c r="T489" i="8" s="1"/>
  <c r="R497" i="8"/>
  <c r="S497" i="8" s="1"/>
  <c r="T497" i="8" s="1"/>
  <c r="R505" i="8"/>
  <c r="S505" i="8" s="1"/>
  <c r="T505" i="8" s="1"/>
  <c r="R513" i="8"/>
  <c r="S513" i="8" s="1"/>
  <c r="T513" i="8" s="1"/>
  <c r="R521" i="8"/>
  <c r="S521" i="8" s="1"/>
  <c r="T521" i="8" s="1"/>
  <c r="R529" i="8"/>
  <c r="S529" i="8" s="1"/>
  <c r="T529" i="8" s="1"/>
  <c r="R537" i="8"/>
  <c r="S537" i="8" s="1"/>
  <c r="T537" i="8" s="1"/>
  <c r="R545" i="8"/>
  <c r="S545" i="8" s="1"/>
  <c r="T545" i="8" s="1"/>
  <c r="R553" i="8"/>
  <c r="S553" i="8" s="1"/>
  <c r="T553" i="8" s="1"/>
  <c r="R561" i="8"/>
  <c r="S561" i="8" s="1"/>
  <c r="T561" i="8" s="1"/>
  <c r="R569" i="8"/>
  <c r="S569" i="8" s="1"/>
  <c r="T569" i="8" s="1"/>
  <c r="R577" i="8"/>
  <c r="S577" i="8" s="1"/>
  <c r="T577" i="8" s="1"/>
  <c r="R585" i="8"/>
  <c r="S585" i="8" s="1"/>
  <c r="T585" i="8" s="1"/>
  <c r="R593" i="8"/>
  <c r="S593" i="8" s="1"/>
  <c r="T593" i="8" s="1"/>
  <c r="R601" i="8"/>
  <c r="S601" i="8" s="1"/>
  <c r="T601" i="8" s="1"/>
  <c r="R609" i="8"/>
  <c r="S609" i="8" s="1"/>
  <c r="T609" i="8" s="1"/>
  <c r="R617" i="8"/>
  <c r="S617" i="8" s="1"/>
  <c r="T617" i="8" s="1"/>
  <c r="R625" i="8"/>
  <c r="S625" i="8" s="1"/>
  <c r="T625" i="8" s="1"/>
  <c r="R633" i="8"/>
  <c r="S633" i="8" s="1"/>
  <c r="T633" i="8" s="1"/>
  <c r="R641" i="8"/>
  <c r="S641" i="8" s="1"/>
  <c r="T641" i="8" s="1"/>
  <c r="R649" i="8"/>
  <c r="S649" i="8" s="1"/>
  <c r="T649" i="8" s="1"/>
  <c r="R657" i="8"/>
  <c r="S657" i="8" s="1"/>
  <c r="T657" i="8" s="1"/>
  <c r="R665" i="8"/>
  <c r="S665" i="8" s="1"/>
  <c r="T665" i="8" s="1"/>
  <c r="R673" i="8"/>
  <c r="S673" i="8" s="1"/>
  <c r="T673" i="8" s="1"/>
  <c r="R681" i="8"/>
  <c r="S681" i="8" s="1"/>
  <c r="T681" i="8" s="1"/>
  <c r="R18" i="8"/>
  <c r="S18" i="8" s="1"/>
  <c r="T18" i="8" s="1"/>
  <c r="R50" i="8"/>
  <c r="S50" i="8" s="1"/>
  <c r="T50" i="8" s="1"/>
  <c r="R82" i="8"/>
  <c r="S82" i="8" s="1"/>
  <c r="T82" i="8" s="1"/>
  <c r="R114" i="8"/>
  <c r="S114" i="8" s="1"/>
  <c r="T114" i="8" s="1"/>
  <c r="R146" i="8"/>
  <c r="S146" i="8" s="1"/>
  <c r="T146" i="8" s="1"/>
  <c r="R178" i="8"/>
  <c r="S178" i="8" s="1"/>
  <c r="T178" i="8" s="1"/>
  <c r="R210" i="8"/>
  <c r="S210" i="8" s="1"/>
  <c r="T210" i="8" s="1"/>
  <c r="R242" i="8"/>
  <c r="S242" i="8" s="1"/>
  <c r="T242" i="8" s="1"/>
  <c r="R274" i="8"/>
  <c r="S274" i="8" s="1"/>
  <c r="T274" i="8" s="1"/>
  <c r="R306" i="8"/>
  <c r="S306" i="8" s="1"/>
  <c r="T306" i="8" s="1"/>
  <c r="R338" i="8"/>
  <c r="S338" i="8" s="1"/>
  <c r="T338" i="8" s="1"/>
  <c r="R370" i="8"/>
  <c r="S370" i="8" s="1"/>
  <c r="T370" i="8" s="1"/>
  <c r="R402" i="8"/>
  <c r="S402" i="8" s="1"/>
  <c r="T402" i="8" s="1"/>
  <c r="R434" i="8"/>
  <c r="S434" i="8" s="1"/>
  <c r="T434" i="8" s="1"/>
  <c r="R466" i="8"/>
  <c r="S466" i="8" s="1"/>
  <c r="T466" i="8" s="1"/>
  <c r="R498" i="8"/>
  <c r="S498" i="8" s="1"/>
  <c r="T498" i="8" s="1"/>
  <c r="R530" i="8"/>
  <c r="S530" i="8" s="1"/>
  <c r="T530" i="8" s="1"/>
  <c r="R562" i="8"/>
  <c r="S562" i="8" s="1"/>
  <c r="T562" i="8" s="1"/>
  <c r="R594" i="8"/>
  <c r="S594" i="8" s="1"/>
  <c r="T594" i="8" s="1"/>
  <c r="R626" i="8"/>
  <c r="S626" i="8" s="1"/>
  <c r="T626" i="8" s="1"/>
  <c r="R658" i="8"/>
  <c r="S658" i="8" s="1"/>
  <c r="T658" i="8" s="1"/>
  <c r="R687" i="8"/>
  <c r="S687" i="8" s="1"/>
  <c r="T687" i="8" s="1"/>
  <c r="R695" i="8"/>
  <c r="S695" i="8" s="1"/>
  <c r="T695" i="8" s="1"/>
  <c r="R703" i="8"/>
  <c r="S703" i="8" s="1"/>
  <c r="T703" i="8" s="1"/>
  <c r="R711" i="8"/>
  <c r="S711" i="8" s="1"/>
  <c r="T711" i="8" s="1"/>
  <c r="R719" i="8"/>
  <c r="S719" i="8" s="1"/>
  <c r="T719" i="8" s="1"/>
  <c r="R727" i="8"/>
  <c r="S727" i="8" s="1"/>
  <c r="T727" i="8" s="1"/>
  <c r="R24" i="8"/>
  <c r="S24" i="8" s="1"/>
  <c r="T24" i="8" s="1"/>
  <c r="R56" i="8"/>
  <c r="S56" i="8" s="1"/>
  <c r="T56" i="8" s="1"/>
  <c r="R88" i="8"/>
  <c r="S88" i="8" s="1"/>
  <c r="T88" i="8" s="1"/>
  <c r="R120" i="8"/>
  <c r="S120" i="8" s="1"/>
  <c r="T120" i="8" s="1"/>
  <c r="R152" i="8"/>
  <c r="S152" i="8" s="1"/>
  <c r="T152" i="8" s="1"/>
  <c r="R184" i="8"/>
  <c r="S184" i="8" s="1"/>
  <c r="T184" i="8" s="1"/>
  <c r="R216" i="8"/>
  <c r="S216" i="8" s="1"/>
  <c r="T216" i="8" s="1"/>
  <c r="R248" i="8"/>
  <c r="S248" i="8" s="1"/>
  <c r="T248" i="8" s="1"/>
  <c r="R280" i="8"/>
  <c r="S280" i="8" s="1"/>
  <c r="T280" i="8" s="1"/>
  <c r="R312" i="8"/>
  <c r="S312" i="8" s="1"/>
  <c r="T312" i="8" s="1"/>
  <c r="R344" i="8"/>
  <c r="S344" i="8" s="1"/>
  <c r="T344" i="8" s="1"/>
  <c r="R376" i="8"/>
  <c r="S376" i="8" s="1"/>
  <c r="T376" i="8" s="1"/>
  <c r="R408" i="8"/>
  <c r="S408" i="8" s="1"/>
  <c r="T408" i="8" s="1"/>
  <c r="R440" i="8"/>
  <c r="S440" i="8" s="1"/>
  <c r="T440" i="8" s="1"/>
  <c r="R472" i="8"/>
  <c r="S472" i="8" s="1"/>
  <c r="T472" i="8" s="1"/>
  <c r="R504" i="8"/>
  <c r="S504" i="8" s="1"/>
  <c r="T504" i="8" s="1"/>
  <c r="R536" i="8"/>
  <c r="S536" i="8" s="1"/>
  <c r="T536" i="8" s="1"/>
  <c r="R568" i="8"/>
  <c r="S568" i="8" s="1"/>
  <c r="T568" i="8" s="1"/>
  <c r="R600" i="8"/>
  <c r="S600" i="8" s="1"/>
  <c r="T600" i="8" s="1"/>
  <c r="R632" i="8"/>
  <c r="S632" i="8" s="1"/>
  <c r="T632" i="8" s="1"/>
  <c r="R664" i="8"/>
  <c r="S664" i="8" s="1"/>
  <c r="T664" i="8" s="1"/>
  <c r="R688" i="8"/>
  <c r="S688" i="8" s="1"/>
  <c r="T688" i="8" s="1"/>
  <c r="R696" i="8"/>
  <c r="S696" i="8" s="1"/>
  <c r="T696" i="8" s="1"/>
  <c r="R704" i="8"/>
  <c r="S704" i="8" s="1"/>
  <c r="T704" i="8" s="1"/>
  <c r="R712" i="8"/>
  <c r="S712" i="8" s="1"/>
  <c r="T712" i="8" s="1"/>
  <c r="R720" i="8"/>
  <c r="S720" i="8" s="1"/>
  <c r="T720" i="8" s="1"/>
  <c r="R8" i="8"/>
  <c r="S8" i="8" s="1"/>
  <c r="T8" i="8" s="1"/>
  <c r="R26" i="8"/>
  <c r="S26" i="8" s="1"/>
  <c r="T26" i="8" s="1"/>
  <c r="R58" i="8"/>
  <c r="S58" i="8" s="1"/>
  <c r="T58" i="8" s="1"/>
  <c r="R90" i="8"/>
  <c r="S90" i="8" s="1"/>
  <c r="T90" i="8" s="1"/>
  <c r="R122" i="8"/>
  <c r="S122" i="8" s="1"/>
  <c r="T122" i="8" s="1"/>
  <c r="R154" i="8"/>
  <c r="S154" i="8" s="1"/>
  <c r="T154" i="8" s="1"/>
  <c r="R186" i="8"/>
  <c r="S186" i="8" s="1"/>
  <c r="T186" i="8" s="1"/>
  <c r="R218" i="8"/>
  <c r="S218" i="8" s="1"/>
  <c r="T218" i="8" s="1"/>
  <c r="R250" i="8"/>
  <c r="S250" i="8" s="1"/>
  <c r="T250" i="8" s="1"/>
  <c r="R282" i="8"/>
  <c r="S282" i="8" s="1"/>
  <c r="T282" i="8" s="1"/>
  <c r="R314" i="8"/>
  <c r="S314" i="8" s="1"/>
  <c r="T314" i="8" s="1"/>
  <c r="R346" i="8"/>
  <c r="S346" i="8" s="1"/>
  <c r="T346" i="8" s="1"/>
  <c r="R378" i="8"/>
  <c r="S378" i="8" s="1"/>
  <c r="T378" i="8" s="1"/>
  <c r="R410" i="8"/>
  <c r="S410" i="8" s="1"/>
  <c r="T410" i="8" s="1"/>
  <c r="R442" i="8"/>
  <c r="S442" i="8" s="1"/>
  <c r="T442" i="8" s="1"/>
  <c r="R474" i="8"/>
  <c r="S474" i="8" s="1"/>
  <c r="T474" i="8" s="1"/>
  <c r="R506" i="8"/>
  <c r="S506" i="8" s="1"/>
  <c r="T506" i="8" s="1"/>
  <c r="R538" i="8"/>
  <c r="S538" i="8" s="1"/>
  <c r="T538" i="8" s="1"/>
  <c r="R570" i="8"/>
  <c r="S570" i="8" s="1"/>
  <c r="T570" i="8" s="1"/>
  <c r="R602" i="8"/>
  <c r="S602" i="8" s="1"/>
  <c r="T602" i="8" s="1"/>
  <c r="R634" i="8"/>
  <c r="S634" i="8" s="1"/>
  <c r="T634" i="8" s="1"/>
  <c r="R666" i="8"/>
  <c r="S666" i="8" s="1"/>
  <c r="T666" i="8" s="1"/>
  <c r="R689" i="8"/>
  <c r="S689" i="8" s="1"/>
  <c r="T689" i="8" s="1"/>
  <c r="R697" i="8"/>
  <c r="S697" i="8" s="1"/>
  <c r="T697" i="8" s="1"/>
  <c r="R705" i="8"/>
  <c r="S705" i="8" s="1"/>
  <c r="T705" i="8" s="1"/>
  <c r="R713" i="8"/>
  <c r="S713" i="8" s="1"/>
  <c r="T713" i="8" s="1"/>
  <c r="R721" i="8"/>
  <c r="S721" i="8" s="1"/>
  <c r="T721" i="8" s="1"/>
  <c r="R32" i="8"/>
  <c r="S32" i="8" s="1"/>
  <c r="T32" i="8" s="1"/>
  <c r="R64" i="8"/>
  <c r="S64" i="8" s="1"/>
  <c r="T64" i="8" s="1"/>
  <c r="R96" i="8"/>
  <c r="S96" i="8" s="1"/>
  <c r="T96" i="8" s="1"/>
  <c r="R128" i="8"/>
  <c r="S128" i="8" s="1"/>
  <c r="T128" i="8" s="1"/>
  <c r="R160" i="8"/>
  <c r="S160" i="8" s="1"/>
  <c r="T160" i="8" s="1"/>
  <c r="R192" i="8"/>
  <c r="S192" i="8" s="1"/>
  <c r="T192" i="8" s="1"/>
  <c r="R224" i="8"/>
  <c r="S224" i="8" s="1"/>
  <c r="T224" i="8" s="1"/>
  <c r="R256" i="8"/>
  <c r="S256" i="8" s="1"/>
  <c r="T256" i="8" s="1"/>
  <c r="R288" i="8"/>
  <c r="S288" i="8" s="1"/>
  <c r="T288" i="8" s="1"/>
  <c r="R320" i="8"/>
  <c r="S320" i="8" s="1"/>
  <c r="T320" i="8" s="1"/>
  <c r="R352" i="8"/>
  <c r="S352" i="8" s="1"/>
  <c r="T352" i="8" s="1"/>
  <c r="R384" i="8"/>
  <c r="S384" i="8" s="1"/>
  <c r="T384" i="8" s="1"/>
  <c r="R416" i="8"/>
  <c r="S416" i="8" s="1"/>
  <c r="T416" i="8" s="1"/>
  <c r="R448" i="8"/>
  <c r="S448" i="8" s="1"/>
  <c r="T448" i="8" s="1"/>
  <c r="R480" i="8"/>
  <c r="S480" i="8" s="1"/>
  <c r="T480" i="8" s="1"/>
  <c r="R512" i="8"/>
  <c r="S512" i="8" s="1"/>
  <c r="T512" i="8" s="1"/>
  <c r="R544" i="8"/>
  <c r="S544" i="8" s="1"/>
  <c r="T544" i="8" s="1"/>
  <c r="R576" i="8"/>
  <c r="S576" i="8" s="1"/>
  <c r="T576" i="8" s="1"/>
  <c r="R608" i="8"/>
  <c r="S608" i="8" s="1"/>
  <c r="T608" i="8" s="1"/>
  <c r="R640" i="8"/>
  <c r="S640" i="8" s="1"/>
  <c r="T640" i="8" s="1"/>
  <c r="R672" i="8"/>
  <c r="S672" i="8" s="1"/>
  <c r="T672" i="8" s="1"/>
  <c r="R690" i="8"/>
  <c r="S690" i="8" s="1"/>
  <c r="T690" i="8" s="1"/>
  <c r="R698" i="8"/>
  <c r="S698" i="8" s="1"/>
  <c r="T698" i="8" s="1"/>
  <c r="R706" i="8"/>
  <c r="S706" i="8" s="1"/>
  <c r="T706" i="8" s="1"/>
  <c r="R714" i="8"/>
  <c r="S714" i="8" s="1"/>
  <c r="T714" i="8" s="1"/>
  <c r="R722" i="8"/>
  <c r="S722" i="8" s="1"/>
  <c r="T722" i="8" s="1"/>
  <c r="R10" i="8"/>
  <c r="S10" i="8" s="1"/>
  <c r="T10" i="8" s="1"/>
  <c r="R42" i="8"/>
  <c r="S42" i="8" s="1"/>
  <c r="T42" i="8" s="1"/>
  <c r="R74" i="8"/>
  <c r="S74" i="8" s="1"/>
  <c r="T74" i="8" s="1"/>
  <c r="R106" i="8"/>
  <c r="S106" i="8" s="1"/>
  <c r="T106" i="8" s="1"/>
  <c r="R138" i="8"/>
  <c r="S138" i="8" s="1"/>
  <c r="T138" i="8" s="1"/>
  <c r="R170" i="8"/>
  <c r="S170" i="8" s="1"/>
  <c r="T170" i="8" s="1"/>
  <c r="R202" i="8"/>
  <c r="S202" i="8" s="1"/>
  <c r="T202" i="8" s="1"/>
  <c r="R234" i="8"/>
  <c r="S234" i="8" s="1"/>
  <c r="T234" i="8" s="1"/>
  <c r="R266" i="8"/>
  <c r="S266" i="8" s="1"/>
  <c r="T266" i="8" s="1"/>
  <c r="R298" i="8"/>
  <c r="S298" i="8" s="1"/>
  <c r="T298" i="8" s="1"/>
  <c r="R330" i="8"/>
  <c r="S330" i="8" s="1"/>
  <c r="T330" i="8" s="1"/>
  <c r="R362" i="8"/>
  <c r="S362" i="8" s="1"/>
  <c r="T362" i="8" s="1"/>
  <c r="R394" i="8"/>
  <c r="S394" i="8" s="1"/>
  <c r="T394" i="8" s="1"/>
  <c r="R426" i="8"/>
  <c r="S426" i="8" s="1"/>
  <c r="T426" i="8" s="1"/>
  <c r="R458" i="8"/>
  <c r="S458" i="8" s="1"/>
  <c r="T458" i="8" s="1"/>
  <c r="R490" i="8"/>
  <c r="S490" i="8" s="1"/>
  <c r="T490" i="8" s="1"/>
  <c r="R522" i="8"/>
  <c r="S522" i="8" s="1"/>
  <c r="T522" i="8" s="1"/>
  <c r="R554" i="8"/>
  <c r="S554" i="8" s="1"/>
  <c r="T554" i="8" s="1"/>
  <c r="R586" i="8"/>
  <c r="S586" i="8" s="1"/>
  <c r="T586" i="8" s="1"/>
  <c r="R618" i="8"/>
  <c r="S618" i="8" s="1"/>
  <c r="T618" i="8" s="1"/>
  <c r="R650" i="8"/>
  <c r="S650" i="8" s="1"/>
  <c r="T650" i="8" s="1"/>
  <c r="R682" i="8"/>
  <c r="S682" i="8" s="1"/>
  <c r="T682" i="8" s="1"/>
  <c r="R693" i="8"/>
  <c r="S693" i="8" s="1"/>
  <c r="T693" i="8" s="1"/>
  <c r="R701" i="8"/>
  <c r="S701" i="8" s="1"/>
  <c r="T701" i="8" s="1"/>
  <c r="R709" i="8"/>
  <c r="S709" i="8" s="1"/>
  <c r="T709" i="8" s="1"/>
  <c r="R717" i="8"/>
  <c r="S717" i="8" s="1"/>
  <c r="T717" i="8" s="1"/>
  <c r="R725" i="8"/>
  <c r="S725" i="8" s="1"/>
  <c r="T725" i="8" s="1"/>
  <c r="R16" i="8"/>
  <c r="S16" i="8" s="1"/>
  <c r="T16" i="8" s="1"/>
  <c r="R48" i="8"/>
  <c r="S48" i="8" s="1"/>
  <c r="T48" i="8" s="1"/>
  <c r="R80" i="8"/>
  <c r="S80" i="8" s="1"/>
  <c r="T80" i="8" s="1"/>
  <c r="R112" i="8"/>
  <c r="S112" i="8" s="1"/>
  <c r="T112" i="8" s="1"/>
  <c r="R144" i="8"/>
  <c r="S144" i="8" s="1"/>
  <c r="T144" i="8" s="1"/>
  <c r="R176" i="8"/>
  <c r="S176" i="8" s="1"/>
  <c r="T176" i="8" s="1"/>
  <c r="R208" i="8"/>
  <c r="S208" i="8" s="1"/>
  <c r="T208" i="8" s="1"/>
  <c r="R240" i="8"/>
  <c r="S240" i="8" s="1"/>
  <c r="T240" i="8" s="1"/>
  <c r="R272" i="8"/>
  <c r="S272" i="8" s="1"/>
  <c r="T272" i="8" s="1"/>
  <c r="R304" i="8"/>
  <c r="S304" i="8" s="1"/>
  <c r="T304" i="8" s="1"/>
  <c r="R336" i="8"/>
  <c r="S336" i="8" s="1"/>
  <c r="T336" i="8" s="1"/>
  <c r="R368" i="8"/>
  <c r="S368" i="8" s="1"/>
  <c r="T368" i="8" s="1"/>
  <c r="R400" i="8"/>
  <c r="S400" i="8" s="1"/>
  <c r="T400" i="8" s="1"/>
  <c r="R432" i="8"/>
  <c r="S432" i="8" s="1"/>
  <c r="T432" i="8" s="1"/>
  <c r="R464" i="8"/>
  <c r="S464" i="8" s="1"/>
  <c r="T464" i="8" s="1"/>
  <c r="R496" i="8"/>
  <c r="S496" i="8" s="1"/>
  <c r="T496" i="8" s="1"/>
  <c r="R528" i="8"/>
  <c r="S528" i="8" s="1"/>
  <c r="T528" i="8" s="1"/>
  <c r="R560" i="8"/>
  <c r="S560" i="8" s="1"/>
  <c r="T560" i="8" s="1"/>
  <c r="R592" i="8"/>
  <c r="S592" i="8" s="1"/>
  <c r="T592" i="8" s="1"/>
  <c r="R624" i="8"/>
  <c r="S624" i="8" s="1"/>
  <c r="T624" i="8" s="1"/>
  <c r="R656" i="8"/>
  <c r="S656" i="8" s="1"/>
  <c r="T656" i="8" s="1"/>
  <c r="R684" i="8"/>
  <c r="S684" i="8" s="1"/>
  <c r="T684" i="8" s="1"/>
  <c r="R694" i="8"/>
  <c r="S694" i="8" s="1"/>
  <c r="T694" i="8" s="1"/>
  <c r="R702" i="8"/>
  <c r="S702" i="8" s="1"/>
  <c r="T702" i="8" s="1"/>
  <c r="R710" i="8"/>
  <c r="S710" i="8" s="1"/>
  <c r="T710" i="8" s="1"/>
  <c r="R718" i="8"/>
  <c r="S718" i="8" s="1"/>
  <c r="T718" i="8" s="1"/>
  <c r="R726" i="8"/>
  <c r="S726" i="8" s="1"/>
  <c r="T726" i="8" s="1"/>
  <c r="P132" i="8"/>
  <c r="P140" i="8"/>
  <c r="I726" i="8"/>
  <c r="J726" i="8" s="1"/>
  <c r="I718" i="8"/>
  <c r="J718" i="8" s="1"/>
  <c r="I710" i="8"/>
  <c r="J710" i="8" s="1"/>
  <c r="I702" i="8"/>
  <c r="J702" i="8" s="1"/>
  <c r="I694" i="8"/>
  <c r="J694" i="8" s="1"/>
  <c r="I686" i="8"/>
  <c r="J686" i="8" s="1"/>
  <c r="I678" i="8"/>
  <c r="J678" i="8" s="1"/>
  <c r="P678" i="8" s="1"/>
  <c r="X678" i="8" s="1"/>
  <c r="I670" i="8"/>
  <c r="J670" i="8" s="1"/>
  <c r="I662" i="8"/>
  <c r="J662" i="8" s="1"/>
  <c r="P662" i="8" s="1"/>
  <c r="I654" i="8"/>
  <c r="J654" i="8" s="1"/>
  <c r="I646" i="8"/>
  <c r="J646" i="8" s="1"/>
  <c r="I638" i="8"/>
  <c r="J638" i="8" s="1"/>
  <c r="P638" i="8" s="1"/>
  <c r="X638" i="8" s="1"/>
  <c r="I630" i="8"/>
  <c r="J630" i="8" s="1"/>
  <c r="I622" i="8"/>
  <c r="J622" i="8" s="1"/>
  <c r="I614" i="8"/>
  <c r="J614" i="8" s="1"/>
  <c r="I606" i="8"/>
  <c r="J606" i="8" s="1"/>
  <c r="I598" i="8"/>
  <c r="J598" i="8" s="1"/>
  <c r="I590" i="8"/>
  <c r="J590" i="8" s="1"/>
  <c r="I582" i="8"/>
  <c r="J582" i="8" s="1"/>
  <c r="I574" i="8"/>
  <c r="J574" i="8" s="1"/>
  <c r="I566" i="8"/>
  <c r="J566" i="8" s="1"/>
  <c r="I558" i="8"/>
  <c r="J558" i="8" s="1"/>
  <c r="I550" i="8"/>
  <c r="J550" i="8" s="1"/>
  <c r="I542" i="8"/>
  <c r="J542" i="8" s="1"/>
  <c r="I534" i="8"/>
  <c r="J534" i="8" s="1"/>
  <c r="I526" i="8"/>
  <c r="J526" i="8" s="1"/>
  <c r="I518" i="8"/>
  <c r="J518" i="8" s="1"/>
  <c r="I510" i="8"/>
  <c r="J510" i="8" s="1"/>
  <c r="I502" i="8"/>
  <c r="J502" i="8" s="1"/>
  <c r="I494" i="8"/>
  <c r="J494" i="8" s="1"/>
  <c r="I486" i="8"/>
  <c r="J486" i="8" s="1"/>
  <c r="I478" i="8"/>
  <c r="J478" i="8" s="1"/>
  <c r="I467" i="8"/>
  <c r="J467" i="8" s="1"/>
  <c r="I451" i="8"/>
  <c r="J451" i="8" s="1"/>
  <c r="I428" i="8"/>
  <c r="J428" i="8" s="1"/>
  <c r="I406" i="8"/>
  <c r="J406" i="8" s="1"/>
  <c r="I387" i="8"/>
  <c r="J387" i="8" s="1"/>
  <c r="I364" i="8"/>
  <c r="J364" i="8" s="1"/>
  <c r="I342" i="8"/>
  <c r="J342" i="8" s="1"/>
  <c r="I323" i="8"/>
  <c r="J323" i="8" s="1"/>
  <c r="I300" i="8"/>
  <c r="J300" i="8" s="1"/>
  <c r="I278" i="8"/>
  <c r="J278" i="8" s="1"/>
  <c r="I259" i="8"/>
  <c r="J259" i="8" s="1"/>
  <c r="I236" i="8"/>
  <c r="J236" i="8" s="1"/>
  <c r="I214" i="8"/>
  <c r="J214" i="8" s="1"/>
  <c r="I195" i="8"/>
  <c r="J195" i="8" s="1"/>
  <c r="I172" i="8"/>
  <c r="J172" i="8" s="1"/>
  <c r="I150" i="8"/>
  <c r="J150" i="8" s="1"/>
  <c r="I131" i="8"/>
  <c r="J131" i="8" s="1"/>
  <c r="I108" i="8"/>
  <c r="J108" i="8" s="1"/>
  <c r="P108" i="8" s="1"/>
  <c r="X108" i="8" s="1"/>
  <c r="I86" i="8"/>
  <c r="J86" i="8" s="1"/>
  <c r="I67" i="8"/>
  <c r="J67" i="8" s="1"/>
  <c r="I44" i="8"/>
  <c r="J44" i="8" s="1"/>
  <c r="I12" i="8"/>
  <c r="J12" i="8" s="1"/>
  <c r="R700" i="8"/>
  <c r="S700" i="8" s="1"/>
  <c r="T700" i="8" s="1"/>
  <c r="R616" i="8"/>
  <c r="S616" i="8" s="1"/>
  <c r="T616" i="8" s="1"/>
  <c r="R488" i="8"/>
  <c r="S488" i="8" s="1"/>
  <c r="T488" i="8" s="1"/>
  <c r="R360" i="8"/>
  <c r="S360" i="8" s="1"/>
  <c r="T360" i="8" s="1"/>
  <c r="R232" i="8"/>
  <c r="S232" i="8" s="1"/>
  <c r="T232" i="8" s="1"/>
  <c r="R104" i="8"/>
  <c r="S104" i="8" s="1"/>
  <c r="T104" i="8" s="1"/>
  <c r="I725" i="8"/>
  <c r="J725" i="8" s="1"/>
  <c r="I717" i="8"/>
  <c r="J717" i="8" s="1"/>
  <c r="I709" i="8"/>
  <c r="J709" i="8" s="1"/>
  <c r="I701" i="8"/>
  <c r="J701" i="8" s="1"/>
  <c r="I693" i="8"/>
  <c r="J693" i="8" s="1"/>
  <c r="I685" i="8"/>
  <c r="J685" i="8" s="1"/>
  <c r="I677" i="8"/>
  <c r="J677" i="8" s="1"/>
  <c r="I669" i="8"/>
  <c r="J669" i="8" s="1"/>
  <c r="I661" i="8"/>
  <c r="J661" i="8" s="1"/>
  <c r="I653" i="8"/>
  <c r="J653" i="8" s="1"/>
  <c r="I645" i="8"/>
  <c r="J645" i="8" s="1"/>
  <c r="I637" i="8"/>
  <c r="J637" i="8" s="1"/>
  <c r="I629" i="8"/>
  <c r="J629" i="8" s="1"/>
  <c r="I621" i="8"/>
  <c r="J621" i="8" s="1"/>
  <c r="I613" i="8"/>
  <c r="J613" i="8" s="1"/>
  <c r="I605" i="8"/>
  <c r="J605" i="8" s="1"/>
  <c r="P605" i="8" s="1"/>
  <c r="I597" i="8"/>
  <c r="J597" i="8" s="1"/>
  <c r="I589" i="8"/>
  <c r="J589" i="8" s="1"/>
  <c r="I581" i="8"/>
  <c r="J581" i="8" s="1"/>
  <c r="I573" i="8"/>
  <c r="J573" i="8" s="1"/>
  <c r="I565" i="8"/>
  <c r="J565" i="8" s="1"/>
  <c r="I557" i="8"/>
  <c r="J557" i="8" s="1"/>
  <c r="I549" i="8"/>
  <c r="J549" i="8" s="1"/>
  <c r="I541" i="8"/>
  <c r="J541" i="8" s="1"/>
  <c r="I533" i="8"/>
  <c r="J533" i="8" s="1"/>
  <c r="I525" i="8"/>
  <c r="J525" i="8" s="1"/>
  <c r="I517" i="8"/>
  <c r="J517" i="8" s="1"/>
  <c r="I509" i="8"/>
  <c r="J509" i="8" s="1"/>
  <c r="I501" i="8"/>
  <c r="J501" i="8" s="1"/>
  <c r="I493" i="8"/>
  <c r="J493" i="8" s="1"/>
  <c r="I485" i="8"/>
  <c r="J485" i="8" s="1"/>
  <c r="I476" i="8"/>
  <c r="J476" i="8" s="1"/>
  <c r="I466" i="8"/>
  <c r="J466" i="8" s="1"/>
  <c r="I446" i="8"/>
  <c r="J446" i="8" s="1"/>
  <c r="I427" i="8"/>
  <c r="J427" i="8" s="1"/>
  <c r="I404" i="8"/>
  <c r="J404" i="8" s="1"/>
  <c r="I382" i="8"/>
  <c r="J382" i="8" s="1"/>
  <c r="I363" i="8"/>
  <c r="J363" i="8" s="1"/>
  <c r="I340" i="8"/>
  <c r="J340" i="8" s="1"/>
  <c r="I318" i="8"/>
  <c r="J318" i="8" s="1"/>
  <c r="I299" i="8"/>
  <c r="J299" i="8" s="1"/>
  <c r="I276" i="8"/>
  <c r="J276" i="8" s="1"/>
  <c r="I254" i="8"/>
  <c r="J254" i="8" s="1"/>
  <c r="I235" i="8"/>
  <c r="J235" i="8" s="1"/>
  <c r="I212" i="8"/>
  <c r="J212" i="8" s="1"/>
  <c r="I190" i="8"/>
  <c r="J190" i="8" s="1"/>
  <c r="I171" i="8"/>
  <c r="J171" i="8" s="1"/>
  <c r="I148" i="8"/>
  <c r="J148" i="8" s="1"/>
  <c r="I126" i="8"/>
  <c r="J126" i="8" s="1"/>
  <c r="I107" i="8"/>
  <c r="J107" i="8" s="1"/>
  <c r="I84" i="8"/>
  <c r="J84" i="8" s="1"/>
  <c r="P84" i="8" s="1"/>
  <c r="X84" i="8" s="1"/>
  <c r="I62" i="8"/>
  <c r="J62" i="8" s="1"/>
  <c r="I43" i="8"/>
  <c r="J43" i="8" s="1"/>
  <c r="I11" i="8"/>
  <c r="J11" i="8" s="1"/>
  <c r="R699" i="8"/>
  <c r="S699" i="8" s="1"/>
  <c r="T699" i="8" s="1"/>
  <c r="R610" i="8"/>
  <c r="S610" i="8" s="1"/>
  <c r="T610" i="8" s="1"/>
  <c r="R482" i="8"/>
  <c r="S482" i="8" s="1"/>
  <c r="T482" i="8" s="1"/>
  <c r="R354" i="8"/>
  <c r="S354" i="8" s="1"/>
  <c r="T354" i="8" s="1"/>
  <c r="R226" i="8"/>
  <c r="S226" i="8" s="1"/>
  <c r="T226" i="8" s="1"/>
  <c r="R98" i="8"/>
  <c r="S98" i="8" s="1"/>
  <c r="T98" i="8" s="1"/>
  <c r="I724" i="8"/>
  <c r="J724" i="8" s="1"/>
  <c r="I716" i="8"/>
  <c r="J716" i="8" s="1"/>
  <c r="I708" i="8"/>
  <c r="J708" i="8" s="1"/>
  <c r="I700" i="8"/>
  <c r="J700" i="8" s="1"/>
  <c r="P700" i="8" s="1"/>
  <c r="I692" i="8"/>
  <c r="J692" i="8" s="1"/>
  <c r="I684" i="8"/>
  <c r="J684" i="8" s="1"/>
  <c r="I676" i="8"/>
  <c r="J676" i="8" s="1"/>
  <c r="I668" i="8"/>
  <c r="J668" i="8" s="1"/>
  <c r="I660" i="8"/>
  <c r="J660" i="8" s="1"/>
  <c r="I652" i="8"/>
  <c r="J652" i="8" s="1"/>
  <c r="I644" i="8"/>
  <c r="J644" i="8" s="1"/>
  <c r="I636" i="8"/>
  <c r="J636" i="8" s="1"/>
  <c r="I628" i="8"/>
  <c r="J628" i="8" s="1"/>
  <c r="I620" i="8"/>
  <c r="J620" i="8" s="1"/>
  <c r="I612" i="8"/>
  <c r="J612" i="8" s="1"/>
  <c r="I604" i="8"/>
  <c r="J604" i="8" s="1"/>
  <c r="I596" i="8"/>
  <c r="J596" i="8" s="1"/>
  <c r="I588" i="8"/>
  <c r="J588" i="8" s="1"/>
  <c r="I580" i="8"/>
  <c r="J580" i="8" s="1"/>
  <c r="I572" i="8"/>
  <c r="J572" i="8" s="1"/>
  <c r="I564" i="8"/>
  <c r="J564" i="8" s="1"/>
  <c r="P564" i="8" s="1"/>
  <c r="I556" i="8"/>
  <c r="J556" i="8" s="1"/>
  <c r="I548" i="8"/>
  <c r="J548" i="8" s="1"/>
  <c r="I540" i="8"/>
  <c r="J540" i="8" s="1"/>
  <c r="I532" i="8"/>
  <c r="J532" i="8" s="1"/>
  <c r="I524" i="8"/>
  <c r="J524" i="8" s="1"/>
  <c r="I516" i="8"/>
  <c r="J516" i="8" s="1"/>
  <c r="I508" i="8"/>
  <c r="J508" i="8" s="1"/>
  <c r="I500" i="8"/>
  <c r="J500" i="8" s="1"/>
  <c r="I492" i="8"/>
  <c r="J492" i="8" s="1"/>
  <c r="I484" i="8"/>
  <c r="J484" i="8" s="1"/>
  <c r="I475" i="8"/>
  <c r="J475" i="8" s="1"/>
  <c r="I462" i="8"/>
  <c r="J462" i="8" s="1"/>
  <c r="I444" i="8"/>
  <c r="J444" i="8" s="1"/>
  <c r="I422" i="8"/>
  <c r="J422" i="8" s="1"/>
  <c r="I403" i="8"/>
  <c r="J403" i="8" s="1"/>
  <c r="I380" i="8"/>
  <c r="J380" i="8" s="1"/>
  <c r="I358" i="8"/>
  <c r="J358" i="8" s="1"/>
  <c r="I339" i="8"/>
  <c r="J339" i="8" s="1"/>
  <c r="I316" i="8"/>
  <c r="J316" i="8" s="1"/>
  <c r="I294" i="8"/>
  <c r="J294" i="8" s="1"/>
  <c r="I275" i="8"/>
  <c r="J275" i="8" s="1"/>
  <c r="I252" i="8"/>
  <c r="J252" i="8" s="1"/>
  <c r="I230" i="8"/>
  <c r="J230" i="8" s="1"/>
  <c r="I211" i="8"/>
  <c r="J211" i="8" s="1"/>
  <c r="I188" i="8"/>
  <c r="J188" i="8" s="1"/>
  <c r="I166" i="8"/>
  <c r="J166" i="8" s="1"/>
  <c r="I147" i="8"/>
  <c r="J147" i="8" s="1"/>
  <c r="I124" i="8"/>
  <c r="J124" i="8" s="1"/>
  <c r="P124" i="8" s="1"/>
  <c r="X124" i="8" s="1"/>
  <c r="I102" i="8"/>
  <c r="J102" i="8" s="1"/>
  <c r="I83" i="8"/>
  <c r="J83" i="8" s="1"/>
  <c r="I60" i="8"/>
  <c r="J60" i="8" s="1"/>
  <c r="I36" i="8"/>
  <c r="J36" i="8" s="1"/>
  <c r="R724" i="8"/>
  <c r="S724" i="8" s="1"/>
  <c r="T724" i="8" s="1"/>
  <c r="R692" i="8"/>
  <c r="S692" i="8" s="1"/>
  <c r="T692" i="8" s="1"/>
  <c r="R584" i="8"/>
  <c r="S584" i="8" s="1"/>
  <c r="T584" i="8" s="1"/>
  <c r="R456" i="8"/>
  <c r="S456" i="8" s="1"/>
  <c r="T456" i="8" s="1"/>
  <c r="R328" i="8"/>
  <c r="S328" i="8" s="1"/>
  <c r="T328" i="8" s="1"/>
  <c r="R200" i="8"/>
  <c r="S200" i="8" s="1"/>
  <c r="T200" i="8" s="1"/>
  <c r="R72" i="8"/>
  <c r="S72" i="8" s="1"/>
  <c r="T72" i="8" s="1"/>
  <c r="I723" i="8"/>
  <c r="J723" i="8" s="1"/>
  <c r="I715" i="8"/>
  <c r="J715" i="8" s="1"/>
  <c r="I707" i="8"/>
  <c r="J707" i="8" s="1"/>
  <c r="I699" i="8"/>
  <c r="J699" i="8" s="1"/>
  <c r="I691" i="8"/>
  <c r="J691" i="8" s="1"/>
  <c r="I683" i="8"/>
  <c r="J683" i="8" s="1"/>
  <c r="I675" i="8"/>
  <c r="J675" i="8" s="1"/>
  <c r="P675" i="8" s="1"/>
  <c r="I667" i="8"/>
  <c r="J667" i="8" s="1"/>
  <c r="I659" i="8"/>
  <c r="J659" i="8" s="1"/>
  <c r="I651" i="8"/>
  <c r="J651" i="8" s="1"/>
  <c r="I643" i="8"/>
  <c r="J643" i="8" s="1"/>
  <c r="I635" i="8"/>
  <c r="J635" i="8" s="1"/>
  <c r="I627" i="8"/>
  <c r="J627" i="8" s="1"/>
  <c r="I619" i="8"/>
  <c r="J619" i="8" s="1"/>
  <c r="I611" i="8"/>
  <c r="J611" i="8" s="1"/>
  <c r="I603" i="8"/>
  <c r="J603" i="8" s="1"/>
  <c r="I595" i="8"/>
  <c r="J595" i="8" s="1"/>
  <c r="I587" i="8"/>
  <c r="J587" i="8" s="1"/>
  <c r="I579" i="8"/>
  <c r="J579" i="8" s="1"/>
  <c r="I571" i="8"/>
  <c r="J571" i="8" s="1"/>
  <c r="I563" i="8"/>
  <c r="J563" i="8" s="1"/>
  <c r="I555" i="8"/>
  <c r="J555" i="8" s="1"/>
  <c r="I547" i="8"/>
  <c r="J547" i="8" s="1"/>
  <c r="I539" i="8"/>
  <c r="J539" i="8" s="1"/>
  <c r="I531" i="8"/>
  <c r="J531" i="8" s="1"/>
  <c r="I523" i="8"/>
  <c r="J523" i="8" s="1"/>
  <c r="I515" i="8"/>
  <c r="J515" i="8" s="1"/>
  <c r="I507" i="8"/>
  <c r="J507" i="8" s="1"/>
  <c r="I499" i="8"/>
  <c r="J499" i="8" s="1"/>
  <c r="I491" i="8"/>
  <c r="J491" i="8" s="1"/>
  <c r="I483" i="8"/>
  <c r="J483" i="8" s="1"/>
  <c r="I474" i="8"/>
  <c r="J474" i="8" s="1"/>
  <c r="I460" i="8"/>
  <c r="J460" i="8" s="1"/>
  <c r="I443" i="8"/>
  <c r="J443" i="8" s="1"/>
  <c r="I420" i="8"/>
  <c r="J420" i="8" s="1"/>
  <c r="I398" i="8"/>
  <c r="J398" i="8" s="1"/>
  <c r="I379" i="8"/>
  <c r="J379" i="8" s="1"/>
  <c r="I356" i="8"/>
  <c r="J356" i="8" s="1"/>
  <c r="I334" i="8"/>
  <c r="J334" i="8" s="1"/>
  <c r="I315" i="8"/>
  <c r="J315" i="8" s="1"/>
  <c r="I292" i="8"/>
  <c r="J292" i="8" s="1"/>
  <c r="I270" i="8"/>
  <c r="J270" i="8" s="1"/>
  <c r="I251" i="8"/>
  <c r="J251" i="8" s="1"/>
  <c r="I228" i="8"/>
  <c r="J228" i="8" s="1"/>
  <c r="I206" i="8"/>
  <c r="J206" i="8" s="1"/>
  <c r="I187" i="8"/>
  <c r="J187" i="8" s="1"/>
  <c r="I164" i="8"/>
  <c r="J164" i="8" s="1"/>
  <c r="P164" i="8" s="1"/>
  <c r="X164" i="8" s="1"/>
  <c r="I142" i="8"/>
  <c r="J142" i="8" s="1"/>
  <c r="I123" i="8"/>
  <c r="J123" i="8" s="1"/>
  <c r="I100" i="8"/>
  <c r="J100" i="8" s="1"/>
  <c r="I78" i="8"/>
  <c r="J78" i="8" s="1"/>
  <c r="I59" i="8"/>
  <c r="J59" i="8" s="1"/>
  <c r="I35" i="8"/>
  <c r="J35" i="8" s="1"/>
  <c r="R723" i="8"/>
  <c r="S723" i="8" s="1"/>
  <c r="T723" i="8" s="1"/>
  <c r="R691" i="8"/>
  <c r="S691" i="8" s="1"/>
  <c r="T691" i="8" s="1"/>
  <c r="R578" i="8"/>
  <c r="S578" i="8" s="1"/>
  <c r="T578" i="8" s="1"/>
  <c r="R450" i="8"/>
  <c r="S450" i="8" s="1"/>
  <c r="T450" i="8" s="1"/>
  <c r="R322" i="8"/>
  <c r="S322" i="8" s="1"/>
  <c r="T322" i="8" s="1"/>
  <c r="R194" i="8"/>
  <c r="S194" i="8" s="1"/>
  <c r="T194" i="8" s="1"/>
  <c r="R66" i="8"/>
  <c r="S66" i="8" s="1"/>
  <c r="T66" i="8" s="1"/>
  <c r="P62" i="8"/>
  <c r="P70" i="8"/>
  <c r="P614" i="8"/>
  <c r="X614" i="8" s="1"/>
  <c r="P670" i="8"/>
  <c r="X670" i="8" s="1"/>
  <c r="P9" i="8"/>
  <c r="X9" i="8" s="1"/>
  <c r="P17" i="8"/>
  <c r="P25" i="8"/>
  <c r="X25" i="8" s="1"/>
  <c r="P33" i="8"/>
  <c r="P73" i="8"/>
  <c r="P81" i="8"/>
  <c r="P89" i="8"/>
  <c r="X89" i="8" s="1"/>
  <c r="P145" i="8"/>
  <c r="P153" i="8"/>
  <c r="X153" i="8" s="1"/>
  <c r="P665" i="8"/>
  <c r="X665" i="8" s="1"/>
  <c r="P689" i="8"/>
  <c r="X689" i="8" s="1"/>
  <c r="P697" i="8"/>
  <c r="X697" i="8" s="1"/>
  <c r="W227" i="8"/>
  <c r="W124" i="8"/>
  <c r="W173" i="8"/>
  <c r="W589" i="8"/>
  <c r="W310" i="8"/>
  <c r="W103" i="8"/>
  <c r="W88" i="8"/>
  <c r="W424" i="8"/>
  <c r="W81" i="8"/>
  <c r="W425" i="8"/>
  <c r="W447" i="8"/>
  <c r="W662" i="8"/>
  <c r="W370" i="8"/>
  <c r="W615" i="8"/>
  <c r="W723" i="8"/>
  <c r="W670" i="8"/>
  <c r="W582" i="8"/>
  <c r="U724" i="8"/>
  <c r="U704" i="8"/>
  <c r="U682" i="8"/>
  <c r="U656" i="8"/>
  <c r="U632" i="8"/>
  <c r="U523" i="8"/>
  <c r="U339" i="8"/>
  <c r="U179" i="8"/>
  <c r="U11" i="8"/>
  <c r="U723" i="8"/>
  <c r="U700" i="8"/>
  <c r="U678" i="8"/>
  <c r="U654" i="8"/>
  <c r="U627" i="8"/>
  <c r="U499" i="8"/>
  <c r="U331" i="8"/>
  <c r="U147" i="8"/>
  <c r="U720" i="8"/>
  <c r="U699" i="8"/>
  <c r="U674" i="8"/>
  <c r="U651" i="8"/>
  <c r="U624" i="8"/>
  <c r="U467" i="8"/>
  <c r="U307" i="8"/>
  <c r="U139" i="8"/>
  <c r="U716" i="8"/>
  <c r="U696" i="8"/>
  <c r="U673" i="8"/>
  <c r="U646" i="8"/>
  <c r="U620" i="8"/>
  <c r="U459" i="8"/>
  <c r="U275" i="8"/>
  <c r="U115" i="8"/>
  <c r="U715" i="8"/>
  <c r="U692" i="8"/>
  <c r="U669" i="8"/>
  <c r="U645" i="8"/>
  <c r="U595" i="8"/>
  <c r="U435" i="8"/>
  <c r="U267" i="8"/>
  <c r="U83" i="8"/>
  <c r="U712" i="8"/>
  <c r="U691" i="8"/>
  <c r="U665" i="8"/>
  <c r="U642" i="8"/>
  <c r="U587" i="8"/>
  <c r="U403" i="8"/>
  <c r="U243" i="8"/>
  <c r="U75" i="8"/>
  <c r="U708" i="8"/>
  <c r="U688" i="8"/>
  <c r="U664" i="8"/>
  <c r="U637" i="8"/>
  <c r="U563" i="8"/>
  <c r="U395" i="8"/>
  <c r="U211" i="8"/>
  <c r="U51" i="8"/>
  <c r="U8" i="8"/>
  <c r="U707" i="8"/>
  <c r="U683" i="8"/>
  <c r="U660" i="8"/>
  <c r="U636" i="8"/>
  <c r="U531" i="8"/>
  <c r="U371" i="8"/>
  <c r="U203" i="8"/>
  <c r="U19" i="8"/>
  <c r="U722" i="8"/>
  <c r="U714" i="8"/>
  <c r="U706" i="8"/>
  <c r="U698" i="8"/>
  <c r="U690" i="8"/>
  <c r="U681" i="8"/>
  <c r="U672" i="8"/>
  <c r="U662" i="8"/>
  <c r="U653" i="8"/>
  <c r="U644" i="8"/>
  <c r="U635" i="8"/>
  <c r="U622" i="8"/>
  <c r="U579" i="8"/>
  <c r="U515" i="8"/>
  <c r="U451" i="8"/>
  <c r="U387" i="8"/>
  <c r="U323" i="8"/>
  <c r="U259" i="8"/>
  <c r="U195" i="8"/>
  <c r="U131" i="8"/>
  <c r="U67" i="8"/>
  <c r="U721" i="8"/>
  <c r="U713" i="8"/>
  <c r="U705" i="8"/>
  <c r="U697" i="8"/>
  <c r="U689" i="8"/>
  <c r="U680" i="8"/>
  <c r="U670" i="8"/>
  <c r="U661" i="8"/>
  <c r="U652" i="8"/>
  <c r="U643" i="8"/>
  <c r="U634" i="8"/>
  <c r="U621" i="8"/>
  <c r="U571" i="8"/>
  <c r="U507" i="8"/>
  <c r="U443" i="8"/>
  <c r="U379" i="8"/>
  <c r="U315" i="8"/>
  <c r="U251" i="8"/>
  <c r="U187" i="8"/>
  <c r="U123" i="8"/>
  <c r="U59" i="8"/>
  <c r="U727" i="8"/>
  <c r="U719" i="8"/>
  <c r="U711" i="8"/>
  <c r="U703" i="8"/>
  <c r="U695" i="8"/>
  <c r="U686" i="8"/>
  <c r="U677" i="8"/>
  <c r="U668" i="8"/>
  <c r="U659" i="8"/>
  <c r="U650" i="8"/>
  <c r="U641" i="8"/>
  <c r="U630" i="8"/>
  <c r="U619" i="8"/>
  <c r="U555" i="8"/>
  <c r="U491" i="8"/>
  <c r="U427" i="8"/>
  <c r="U363" i="8"/>
  <c r="U299" i="8"/>
  <c r="U235" i="8"/>
  <c r="U171" i="8"/>
  <c r="U107" i="8"/>
  <c r="U43" i="8"/>
  <c r="U726" i="8"/>
  <c r="U718" i="8"/>
  <c r="U710" i="8"/>
  <c r="U702" i="8"/>
  <c r="U694" i="8"/>
  <c r="U685" i="8"/>
  <c r="U676" i="8"/>
  <c r="U667" i="8"/>
  <c r="U658" i="8"/>
  <c r="U649" i="8"/>
  <c r="U640" i="8"/>
  <c r="U629" i="8"/>
  <c r="U611" i="8"/>
  <c r="U547" i="8"/>
  <c r="U483" i="8"/>
  <c r="U419" i="8"/>
  <c r="U355" i="8"/>
  <c r="U291" i="8"/>
  <c r="U227" i="8"/>
  <c r="U163" i="8"/>
  <c r="U99" i="8"/>
  <c r="U9" i="8"/>
  <c r="U17" i="8"/>
  <c r="U25" i="8"/>
  <c r="U33" i="8"/>
  <c r="U41" i="8"/>
  <c r="U49" i="8"/>
  <c r="U57" i="8"/>
  <c r="U65" i="8"/>
  <c r="U73" i="8"/>
  <c r="U81" i="8"/>
  <c r="U89" i="8"/>
  <c r="U97" i="8"/>
  <c r="U105" i="8"/>
  <c r="U113" i="8"/>
  <c r="U121" i="8"/>
  <c r="U129" i="8"/>
  <c r="U137" i="8"/>
  <c r="U145" i="8"/>
  <c r="U153" i="8"/>
  <c r="U161" i="8"/>
  <c r="U169" i="8"/>
  <c r="U177" i="8"/>
  <c r="U185" i="8"/>
  <c r="U193" i="8"/>
  <c r="U201" i="8"/>
  <c r="U209" i="8"/>
  <c r="U217" i="8"/>
  <c r="U225" i="8"/>
  <c r="U233" i="8"/>
  <c r="U241" i="8"/>
  <c r="U249" i="8"/>
  <c r="U257" i="8"/>
  <c r="U265" i="8"/>
  <c r="U273" i="8"/>
  <c r="U281" i="8"/>
  <c r="U289" i="8"/>
  <c r="U297" i="8"/>
  <c r="U305" i="8"/>
  <c r="U313" i="8"/>
  <c r="U321" i="8"/>
  <c r="U329" i="8"/>
  <c r="U337" i="8"/>
  <c r="U345" i="8"/>
  <c r="U353" i="8"/>
  <c r="U361" i="8"/>
  <c r="U369" i="8"/>
  <c r="U377" i="8"/>
  <c r="U385" i="8"/>
  <c r="U393" i="8"/>
  <c r="U401" i="8"/>
  <c r="U409" i="8"/>
  <c r="U417" i="8"/>
  <c r="U425" i="8"/>
  <c r="U433" i="8"/>
  <c r="U441" i="8"/>
  <c r="U449" i="8"/>
  <c r="U457" i="8"/>
  <c r="U465" i="8"/>
  <c r="U473" i="8"/>
  <c r="U481" i="8"/>
  <c r="U489" i="8"/>
  <c r="U497" i="8"/>
  <c r="U505" i="8"/>
  <c r="U513" i="8"/>
  <c r="U521" i="8"/>
  <c r="U529" i="8"/>
  <c r="U537" i="8"/>
  <c r="U545" i="8"/>
  <c r="U553" i="8"/>
  <c r="U561" i="8"/>
  <c r="U569" i="8"/>
  <c r="U577" i="8"/>
  <c r="U585" i="8"/>
  <c r="U593" i="8"/>
  <c r="U601" i="8"/>
  <c r="U609" i="8"/>
  <c r="U617" i="8"/>
  <c r="U625" i="8"/>
  <c r="U633" i="8"/>
  <c r="U10" i="8"/>
  <c r="U18" i="8"/>
  <c r="U26" i="8"/>
  <c r="U34" i="8"/>
  <c r="U42" i="8"/>
  <c r="U50" i="8"/>
  <c r="U58" i="8"/>
  <c r="U66" i="8"/>
  <c r="U74" i="8"/>
  <c r="U82" i="8"/>
  <c r="U90" i="8"/>
  <c r="U98" i="8"/>
  <c r="U106" i="8"/>
  <c r="U114" i="8"/>
  <c r="U122" i="8"/>
  <c r="U130" i="8"/>
  <c r="U138" i="8"/>
  <c r="U146" i="8"/>
  <c r="U154" i="8"/>
  <c r="U162" i="8"/>
  <c r="U170" i="8"/>
  <c r="U178" i="8"/>
  <c r="U186" i="8"/>
  <c r="U194" i="8"/>
  <c r="U202" i="8"/>
  <c r="U210" i="8"/>
  <c r="U218" i="8"/>
  <c r="U226" i="8"/>
  <c r="U234" i="8"/>
  <c r="U242" i="8"/>
  <c r="U250" i="8"/>
  <c r="U258" i="8"/>
  <c r="U266" i="8"/>
  <c r="U274" i="8"/>
  <c r="U282" i="8"/>
  <c r="U290" i="8"/>
  <c r="U298" i="8"/>
  <c r="U306" i="8"/>
  <c r="U314" i="8"/>
  <c r="U322" i="8"/>
  <c r="U330" i="8"/>
  <c r="U338" i="8"/>
  <c r="U346" i="8"/>
  <c r="U354" i="8"/>
  <c r="U362" i="8"/>
  <c r="U370" i="8"/>
  <c r="U378" i="8"/>
  <c r="U386" i="8"/>
  <c r="U394" i="8"/>
  <c r="U402" i="8"/>
  <c r="U410" i="8"/>
  <c r="U418" i="8"/>
  <c r="U426" i="8"/>
  <c r="U434" i="8"/>
  <c r="U442" i="8"/>
  <c r="U450" i="8"/>
  <c r="U458" i="8"/>
  <c r="U466" i="8"/>
  <c r="U474" i="8"/>
  <c r="U482" i="8"/>
  <c r="U490" i="8"/>
  <c r="U498" i="8"/>
  <c r="U506" i="8"/>
  <c r="U514" i="8"/>
  <c r="U522" i="8"/>
  <c r="U530" i="8"/>
  <c r="U538" i="8"/>
  <c r="U546" i="8"/>
  <c r="U554" i="8"/>
  <c r="U562" i="8"/>
  <c r="U570" i="8"/>
  <c r="U578" i="8"/>
  <c r="U586" i="8"/>
  <c r="U594" i="8"/>
  <c r="U602" i="8"/>
  <c r="U610" i="8"/>
  <c r="U618" i="8"/>
  <c r="U626" i="8"/>
  <c r="U12" i="8"/>
  <c r="U20" i="8"/>
  <c r="U28" i="8"/>
  <c r="U36" i="8"/>
  <c r="U44" i="8"/>
  <c r="U52" i="8"/>
  <c r="U60" i="8"/>
  <c r="U68" i="8"/>
  <c r="U76" i="8"/>
  <c r="U84" i="8"/>
  <c r="U92" i="8"/>
  <c r="U100" i="8"/>
  <c r="U108" i="8"/>
  <c r="U116" i="8"/>
  <c r="U124" i="8"/>
  <c r="U132" i="8"/>
  <c r="U140" i="8"/>
  <c r="U148" i="8"/>
  <c r="U156" i="8"/>
  <c r="U164" i="8"/>
  <c r="U172" i="8"/>
  <c r="U180" i="8"/>
  <c r="U188" i="8"/>
  <c r="U196" i="8"/>
  <c r="U204" i="8"/>
  <c r="U212" i="8"/>
  <c r="U220" i="8"/>
  <c r="U228" i="8"/>
  <c r="U236" i="8"/>
  <c r="U244" i="8"/>
  <c r="U252" i="8"/>
  <c r="U260" i="8"/>
  <c r="U268" i="8"/>
  <c r="U276" i="8"/>
  <c r="U284" i="8"/>
  <c r="U292" i="8"/>
  <c r="U300" i="8"/>
  <c r="U308" i="8"/>
  <c r="U316" i="8"/>
  <c r="U324" i="8"/>
  <c r="U332" i="8"/>
  <c r="U340" i="8"/>
  <c r="U348" i="8"/>
  <c r="U356" i="8"/>
  <c r="U364" i="8"/>
  <c r="U372" i="8"/>
  <c r="U380" i="8"/>
  <c r="U388" i="8"/>
  <c r="U396" i="8"/>
  <c r="U404" i="8"/>
  <c r="U412" i="8"/>
  <c r="U420" i="8"/>
  <c r="U428" i="8"/>
  <c r="U436" i="8"/>
  <c r="U444" i="8"/>
  <c r="U452" i="8"/>
  <c r="U460" i="8"/>
  <c r="U468" i="8"/>
  <c r="U476" i="8"/>
  <c r="U484" i="8"/>
  <c r="U492" i="8"/>
  <c r="U500" i="8"/>
  <c r="U508" i="8"/>
  <c r="U516" i="8"/>
  <c r="U524" i="8"/>
  <c r="U532" i="8"/>
  <c r="U540" i="8"/>
  <c r="U548" i="8"/>
  <c r="U556" i="8"/>
  <c r="U564" i="8"/>
  <c r="U572" i="8"/>
  <c r="U580" i="8"/>
  <c r="U588" i="8"/>
  <c r="U596" i="8"/>
  <c r="U604" i="8"/>
  <c r="U612" i="8"/>
  <c r="U13" i="8"/>
  <c r="U21" i="8"/>
  <c r="U29" i="8"/>
  <c r="U37" i="8"/>
  <c r="U45" i="8"/>
  <c r="U53" i="8"/>
  <c r="U61" i="8"/>
  <c r="U69" i="8"/>
  <c r="U77" i="8"/>
  <c r="U85" i="8"/>
  <c r="U93" i="8"/>
  <c r="U101" i="8"/>
  <c r="U109" i="8"/>
  <c r="U117" i="8"/>
  <c r="U125" i="8"/>
  <c r="U133" i="8"/>
  <c r="U141" i="8"/>
  <c r="U149" i="8"/>
  <c r="U157" i="8"/>
  <c r="U165" i="8"/>
  <c r="U173" i="8"/>
  <c r="U181" i="8"/>
  <c r="U189" i="8"/>
  <c r="U197" i="8"/>
  <c r="U205" i="8"/>
  <c r="U213" i="8"/>
  <c r="U221" i="8"/>
  <c r="U229" i="8"/>
  <c r="U237" i="8"/>
  <c r="U245" i="8"/>
  <c r="U253" i="8"/>
  <c r="U261" i="8"/>
  <c r="U269" i="8"/>
  <c r="U277" i="8"/>
  <c r="U285" i="8"/>
  <c r="U293" i="8"/>
  <c r="U301" i="8"/>
  <c r="U309" i="8"/>
  <c r="U317" i="8"/>
  <c r="U325" i="8"/>
  <c r="U333" i="8"/>
  <c r="U341" i="8"/>
  <c r="U349" i="8"/>
  <c r="U357" i="8"/>
  <c r="U365" i="8"/>
  <c r="U373" i="8"/>
  <c r="U381" i="8"/>
  <c r="U389" i="8"/>
  <c r="U397" i="8"/>
  <c r="U405" i="8"/>
  <c r="U413" i="8"/>
  <c r="U421" i="8"/>
  <c r="U429" i="8"/>
  <c r="U437" i="8"/>
  <c r="U445" i="8"/>
  <c r="U453" i="8"/>
  <c r="U461" i="8"/>
  <c r="U469" i="8"/>
  <c r="U477" i="8"/>
  <c r="U485" i="8"/>
  <c r="U493" i="8"/>
  <c r="U501" i="8"/>
  <c r="U509" i="8"/>
  <c r="U517" i="8"/>
  <c r="U525" i="8"/>
  <c r="U533" i="8"/>
  <c r="U541" i="8"/>
  <c r="U549" i="8"/>
  <c r="U557" i="8"/>
  <c r="U565" i="8"/>
  <c r="U573" i="8"/>
  <c r="U581" i="8"/>
  <c r="U589" i="8"/>
  <c r="U597" i="8"/>
  <c r="U605" i="8"/>
  <c r="U613" i="8"/>
  <c r="U14" i="8"/>
  <c r="U22" i="8"/>
  <c r="U30" i="8"/>
  <c r="U38" i="8"/>
  <c r="U46" i="8"/>
  <c r="U54" i="8"/>
  <c r="U62" i="8"/>
  <c r="U70" i="8"/>
  <c r="U78" i="8"/>
  <c r="U86" i="8"/>
  <c r="U94" i="8"/>
  <c r="U102" i="8"/>
  <c r="U110" i="8"/>
  <c r="U118" i="8"/>
  <c r="U126" i="8"/>
  <c r="U134" i="8"/>
  <c r="U142" i="8"/>
  <c r="U150" i="8"/>
  <c r="U158" i="8"/>
  <c r="U166" i="8"/>
  <c r="U174" i="8"/>
  <c r="U182" i="8"/>
  <c r="U190" i="8"/>
  <c r="U198" i="8"/>
  <c r="U206" i="8"/>
  <c r="U214" i="8"/>
  <c r="U222" i="8"/>
  <c r="U230" i="8"/>
  <c r="U238" i="8"/>
  <c r="U246" i="8"/>
  <c r="U254" i="8"/>
  <c r="U262" i="8"/>
  <c r="U270" i="8"/>
  <c r="U278" i="8"/>
  <c r="U286" i="8"/>
  <c r="U294" i="8"/>
  <c r="U302" i="8"/>
  <c r="U310" i="8"/>
  <c r="U318" i="8"/>
  <c r="U326" i="8"/>
  <c r="U334" i="8"/>
  <c r="U342" i="8"/>
  <c r="U350" i="8"/>
  <c r="U358" i="8"/>
  <c r="U366" i="8"/>
  <c r="U374" i="8"/>
  <c r="U382" i="8"/>
  <c r="U390" i="8"/>
  <c r="U398" i="8"/>
  <c r="U406" i="8"/>
  <c r="U414" i="8"/>
  <c r="U422" i="8"/>
  <c r="U430" i="8"/>
  <c r="U438" i="8"/>
  <c r="U446" i="8"/>
  <c r="U454" i="8"/>
  <c r="U462" i="8"/>
  <c r="U470" i="8"/>
  <c r="U478" i="8"/>
  <c r="U486" i="8"/>
  <c r="U494" i="8"/>
  <c r="U502" i="8"/>
  <c r="U510" i="8"/>
  <c r="U518" i="8"/>
  <c r="U526" i="8"/>
  <c r="U534" i="8"/>
  <c r="U542" i="8"/>
  <c r="U550" i="8"/>
  <c r="U558" i="8"/>
  <c r="U566" i="8"/>
  <c r="U574" i="8"/>
  <c r="U582" i="8"/>
  <c r="U590" i="8"/>
  <c r="U598" i="8"/>
  <c r="U606" i="8"/>
  <c r="U614" i="8"/>
  <c r="U15" i="8"/>
  <c r="U23" i="8"/>
  <c r="U31" i="8"/>
  <c r="U39" i="8"/>
  <c r="U47" i="8"/>
  <c r="U55" i="8"/>
  <c r="U63" i="8"/>
  <c r="U71" i="8"/>
  <c r="U79" i="8"/>
  <c r="U87" i="8"/>
  <c r="U95" i="8"/>
  <c r="U103" i="8"/>
  <c r="U111" i="8"/>
  <c r="U119" i="8"/>
  <c r="U127" i="8"/>
  <c r="U135" i="8"/>
  <c r="U143" i="8"/>
  <c r="U151" i="8"/>
  <c r="U159" i="8"/>
  <c r="U167" i="8"/>
  <c r="U175" i="8"/>
  <c r="U183" i="8"/>
  <c r="U191" i="8"/>
  <c r="U199" i="8"/>
  <c r="U207" i="8"/>
  <c r="U215" i="8"/>
  <c r="U223" i="8"/>
  <c r="U231" i="8"/>
  <c r="U239" i="8"/>
  <c r="U247" i="8"/>
  <c r="U255" i="8"/>
  <c r="U263" i="8"/>
  <c r="U271" i="8"/>
  <c r="U279" i="8"/>
  <c r="U287" i="8"/>
  <c r="U295" i="8"/>
  <c r="U303" i="8"/>
  <c r="U311" i="8"/>
  <c r="U319" i="8"/>
  <c r="U327" i="8"/>
  <c r="U335" i="8"/>
  <c r="U343" i="8"/>
  <c r="U351" i="8"/>
  <c r="U359" i="8"/>
  <c r="U367" i="8"/>
  <c r="U375" i="8"/>
  <c r="U383" i="8"/>
  <c r="U391" i="8"/>
  <c r="U399" i="8"/>
  <c r="U407" i="8"/>
  <c r="U415" i="8"/>
  <c r="U423" i="8"/>
  <c r="U431" i="8"/>
  <c r="U439" i="8"/>
  <c r="U447" i="8"/>
  <c r="U455" i="8"/>
  <c r="U463" i="8"/>
  <c r="U471" i="8"/>
  <c r="U479" i="8"/>
  <c r="U487" i="8"/>
  <c r="U495" i="8"/>
  <c r="U503" i="8"/>
  <c r="U511" i="8"/>
  <c r="U519" i="8"/>
  <c r="U527" i="8"/>
  <c r="U535" i="8"/>
  <c r="U543" i="8"/>
  <c r="U551" i="8"/>
  <c r="U559" i="8"/>
  <c r="U567" i="8"/>
  <c r="U575" i="8"/>
  <c r="U583" i="8"/>
  <c r="U591" i="8"/>
  <c r="U599" i="8"/>
  <c r="U607" i="8"/>
  <c r="U615" i="8"/>
  <c r="U623" i="8"/>
  <c r="U631" i="8"/>
  <c r="U639" i="8"/>
  <c r="U647" i="8"/>
  <c r="U655" i="8"/>
  <c r="U663" i="8"/>
  <c r="U671" i="8"/>
  <c r="U679" i="8"/>
  <c r="U687" i="8"/>
  <c r="U16" i="8"/>
  <c r="U24" i="8"/>
  <c r="U32" i="8"/>
  <c r="U40" i="8"/>
  <c r="U48" i="8"/>
  <c r="U56" i="8"/>
  <c r="U64" i="8"/>
  <c r="U72" i="8"/>
  <c r="U80" i="8"/>
  <c r="U88" i="8"/>
  <c r="U96" i="8"/>
  <c r="U104" i="8"/>
  <c r="U112" i="8"/>
  <c r="U120" i="8"/>
  <c r="U128" i="8"/>
  <c r="U136" i="8"/>
  <c r="U144" i="8"/>
  <c r="U152" i="8"/>
  <c r="U160" i="8"/>
  <c r="U168" i="8"/>
  <c r="U176" i="8"/>
  <c r="U184" i="8"/>
  <c r="U192" i="8"/>
  <c r="U200" i="8"/>
  <c r="U208" i="8"/>
  <c r="U216" i="8"/>
  <c r="U224" i="8"/>
  <c r="U232" i="8"/>
  <c r="U240" i="8"/>
  <c r="U248" i="8"/>
  <c r="U256" i="8"/>
  <c r="U264" i="8"/>
  <c r="U272" i="8"/>
  <c r="U280" i="8"/>
  <c r="U288" i="8"/>
  <c r="U296" i="8"/>
  <c r="U304" i="8"/>
  <c r="U312" i="8"/>
  <c r="U320" i="8"/>
  <c r="U328" i="8"/>
  <c r="U336" i="8"/>
  <c r="U344" i="8"/>
  <c r="U352" i="8"/>
  <c r="U360" i="8"/>
  <c r="U368" i="8"/>
  <c r="U376" i="8"/>
  <c r="U384" i="8"/>
  <c r="U392" i="8"/>
  <c r="U400" i="8"/>
  <c r="U408" i="8"/>
  <c r="U416" i="8"/>
  <c r="U424" i="8"/>
  <c r="U432" i="8"/>
  <c r="U440" i="8"/>
  <c r="U448" i="8"/>
  <c r="U456" i="8"/>
  <c r="U464" i="8"/>
  <c r="U472" i="8"/>
  <c r="U480" i="8"/>
  <c r="U488" i="8"/>
  <c r="U496" i="8"/>
  <c r="U504" i="8"/>
  <c r="U512" i="8"/>
  <c r="U520" i="8"/>
  <c r="U528" i="8"/>
  <c r="U536" i="8"/>
  <c r="U544" i="8"/>
  <c r="U552" i="8"/>
  <c r="U560" i="8"/>
  <c r="U568" i="8"/>
  <c r="U576" i="8"/>
  <c r="U584" i="8"/>
  <c r="U592" i="8"/>
  <c r="U600" i="8"/>
  <c r="U608" i="8"/>
  <c r="U616" i="8"/>
  <c r="U725" i="8"/>
  <c r="U717" i="8"/>
  <c r="U709" i="8"/>
  <c r="U701" i="8"/>
  <c r="U693" i="8"/>
  <c r="U684" i="8"/>
  <c r="U675" i="8"/>
  <c r="U666" i="8"/>
  <c r="U657" i="8"/>
  <c r="U648" i="8"/>
  <c r="U638" i="8"/>
  <c r="U628" i="8"/>
  <c r="U603" i="8"/>
  <c r="U539" i="8"/>
  <c r="U475" i="8"/>
  <c r="U411" i="8"/>
  <c r="U347" i="8"/>
  <c r="U283" i="8"/>
  <c r="U219" i="8"/>
  <c r="U155" i="8"/>
  <c r="U91" i="8"/>
  <c r="U27" i="8"/>
  <c r="P31" i="8"/>
  <c r="X31" i="8" s="1"/>
  <c r="P71" i="8"/>
  <c r="X71" i="8" s="1"/>
  <c r="P79" i="8"/>
  <c r="X79" i="8" s="1"/>
  <c r="P95" i="8"/>
  <c r="X95" i="8" s="1"/>
  <c r="P103" i="8"/>
  <c r="X103" i="8" s="1"/>
  <c r="P119" i="8"/>
  <c r="X119" i="8" s="1"/>
  <c r="P167" i="8"/>
  <c r="X167" i="8" s="1"/>
  <c r="P559" i="8"/>
  <c r="X559" i="8" s="1"/>
  <c r="P575" i="8"/>
  <c r="X575" i="8" s="1"/>
  <c r="P583" i="8"/>
  <c r="X583" i="8" s="1"/>
  <c r="P647" i="8"/>
  <c r="X647" i="8" s="1"/>
  <c r="P655" i="8"/>
  <c r="X655" i="8" s="1"/>
  <c r="P663" i="8"/>
  <c r="X663" i="8" s="1"/>
  <c r="P651" i="8"/>
  <c r="X62" i="8"/>
  <c r="X70" i="8"/>
  <c r="X662" i="8"/>
  <c r="X17" i="8"/>
  <c r="X33" i="8"/>
  <c r="X73" i="8"/>
  <c r="X81" i="8"/>
  <c r="X145" i="8"/>
  <c r="X132" i="8"/>
  <c r="X140" i="8"/>
  <c r="X564" i="8"/>
  <c r="P708" i="8"/>
  <c r="P37" i="8"/>
  <c r="P45" i="8"/>
  <c r="P61" i="8"/>
  <c r="P69" i="8"/>
  <c r="P77" i="8"/>
  <c r="P93" i="8"/>
  <c r="P117" i="8"/>
  <c r="P589" i="8"/>
  <c r="P597" i="8"/>
  <c r="P653" i="8"/>
  <c r="P717" i="8"/>
  <c r="P716" i="8"/>
  <c r="P724" i="8"/>
  <c r="P667" i="8"/>
  <c r="P40" i="8"/>
  <c r="P144" i="8"/>
  <c r="P152" i="8"/>
  <c r="P600" i="8"/>
  <c r="P608" i="8"/>
  <c r="P616" i="8"/>
  <c r="P624" i="8"/>
  <c r="P632" i="8"/>
  <c r="P704" i="8"/>
  <c r="P712" i="8"/>
  <c r="P19" i="8"/>
  <c r="P27" i="8"/>
  <c r="P43" i="8"/>
  <c r="P147" i="8"/>
  <c r="P155" i="8"/>
  <c r="P187" i="8"/>
  <c r="P555" i="8"/>
  <c r="P563" i="8"/>
  <c r="P619" i="8"/>
  <c r="P627" i="8"/>
  <c r="P659" i="8"/>
  <c r="P683" i="8"/>
  <c r="P691" i="8"/>
  <c r="P699" i="8"/>
  <c r="P671" i="8"/>
  <c r="P679" i="8"/>
  <c r="P695" i="8"/>
  <c r="P711" i="8"/>
  <c r="P698" i="8"/>
  <c r="P586" i="8"/>
  <c r="P642" i="8"/>
  <c r="P650" i="8"/>
  <c r="P658" i="8"/>
  <c r="P34" i="8"/>
  <c r="P138" i="8"/>
  <c r="P170" i="8"/>
  <c r="P595" i="8"/>
  <c r="E636" i="8"/>
  <c r="P636" i="8" s="1"/>
  <c r="E688" i="8"/>
  <c r="P688" i="8" s="1"/>
  <c r="E24" i="8"/>
  <c r="P24" i="8" s="1"/>
  <c r="E723" i="8"/>
  <c r="P723" i="8" s="1"/>
  <c r="E58" i="8"/>
  <c r="P58" i="8" s="1"/>
  <c r="E113" i="8"/>
  <c r="E574" i="8"/>
  <c r="E652" i="8"/>
  <c r="P652" i="8" s="1"/>
  <c r="E707" i="8"/>
  <c r="P707" i="8" s="1"/>
  <c r="E46" i="8"/>
  <c r="P46" i="8" s="1"/>
  <c r="E49" i="8"/>
  <c r="P49" i="8" s="1"/>
  <c r="E556" i="8"/>
  <c r="P556" i="8" s="1"/>
  <c r="E640" i="8"/>
  <c r="P640" i="8" s="1"/>
  <c r="E706" i="8"/>
  <c r="E65" i="8"/>
  <c r="P65" i="8" s="1"/>
  <c r="E702" i="8"/>
  <c r="E160" i="8"/>
  <c r="P160" i="8" s="1"/>
  <c r="E554" i="8"/>
  <c r="P554" i="8" s="1"/>
  <c r="E672" i="8"/>
  <c r="P672" i="8" s="1"/>
  <c r="E87" i="8"/>
  <c r="P87" i="8" s="1"/>
  <c r="E97" i="8"/>
  <c r="P97" i="8" s="1"/>
  <c r="E606" i="8"/>
  <c r="P606" i="8" s="1"/>
  <c r="E690" i="8"/>
  <c r="P690" i="8" s="1"/>
  <c r="E18" i="8"/>
  <c r="E66" i="8"/>
  <c r="P66" i="8" s="1"/>
  <c r="E592" i="8"/>
  <c r="P592" i="8" s="1"/>
  <c r="E609" i="8"/>
  <c r="P609" i="8" s="1"/>
  <c r="E633" i="8"/>
  <c r="P633" i="8" s="1"/>
  <c r="E666" i="8"/>
  <c r="P666" i="8" s="1"/>
  <c r="E692" i="8"/>
  <c r="P692" i="8" s="1"/>
  <c r="E176" i="8"/>
  <c r="P176" i="8" s="1"/>
  <c r="E560" i="8"/>
  <c r="E590" i="8"/>
  <c r="P590" i="8" s="1"/>
  <c r="E607" i="8"/>
  <c r="P607" i="8" s="1"/>
  <c r="E668" i="8"/>
  <c r="P668" i="8" s="1"/>
  <c r="E128" i="8"/>
  <c r="P128" i="8" s="1"/>
  <c r="E578" i="8"/>
  <c r="P578" i="8" s="1"/>
  <c r="E15" i="8"/>
  <c r="P15" i="8" s="1"/>
  <c r="E23" i="8"/>
  <c r="P23" i="8" s="1"/>
  <c r="E38" i="8"/>
  <c r="P38" i="8" s="1"/>
  <c r="E85" i="8"/>
  <c r="P85" i="8" s="1"/>
  <c r="E105" i="8"/>
  <c r="E162" i="8"/>
  <c r="P162" i="8" s="1"/>
  <c r="E587" i="8"/>
  <c r="P587" i="8" s="1"/>
  <c r="E599" i="8"/>
  <c r="P599" i="8" s="1"/>
  <c r="E101" i="8"/>
  <c r="P101" i="8" s="1"/>
  <c r="E168" i="8"/>
  <c r="P168" i="8" s="1"/>
  <c r="E178" i="8"/>
  <c r="P178" i="8" s="1"/>
  <c r="E548" i="8"/>
  <c r="P548" i="8" s="1"/>
  <c r="E643" i="8"/>
  <c r="P643" i="8" s="1"/>
  <c r="E11" i="8"/>
  <c r="P11" i="8" s="1"/>
  <c r="E26" i="8"/>
  <c r="P26" i="8" s="1"/>
  <c r="E41" i="8"/>
  <c r="E60" i="8"/>
  <c r="E100" i="8"/>
  <c r="P100" i="8" s="1"/>
  <c r="E141" i="8"/>
  <c r="P141" i="8" s="1"/>
  <c r="E183" i="8"/>
  <c r="P183" i="8" s="1"/>
  <c r="E562" i="8"/>
  <c r="P562" i="8" s="1"/>
  <c r="E598" i="8"/>
  <c r="P598" i="8" s="1"/>
  <c r="E701" i="8"/>
  <c r="P701" i="8" s="1"/>
  <c r="E180" i="8"/>
  <c r="P180" i="8" s="1"/>
  <c r="E582" i="8"/>
  <c r="E594" i="8"/>
  <c r="P594" i="8" s="1"/>
  <c r="E50" i="8"/>
  <c r="P50" i="8" s="1"/>
  <c r="E63" i="8"/>
  <c r="P63" i="8" s="1"/>
  <c r="E68" i="8"/>
  <c r="P68" i="8" s="1"/>
  <c r="E111" i="8"/>
  <c r="P111" i="8" s="1"/>
  <c r="E133" i="8"/>
  <c r="P133" i="8" s="1"/>
  <c r="E151" i="8"/>
  <c r="P151" i="8" s="1"/>
  <c r="E561" i="8"/>
  <c r="P561" i="8" s="1"/>
  <c r="E639" i="8"/>
  <c r="P639" i="8" s="1"/>
  <c r="E684" i="8"/>
  <c r="P684" i="8" s="1"/>
  <c r="E57" i="8"/>
  <c r="P57" i="8" s="1"/>
  <c r="E693" i="8"/>
  <c r="P693" i="8" s="1"/>
  <c r="E110" i="8"/>
  <c r="P110" i="8" s="1"/>
  <c r="E136" i="8"/>
  <c r="P136" i="8" s="1"/>
  <c r="E159" i="8"/>
  <c r="P159" i="8" s="1"/>
  <c r="E603" i="8"/>
  <c r="P603" i="8" s="1"/>
  <c r="E635" i="8"/>
  <c r="P635" i="8" s="1"/>
  <c r="E709" i="8"/>
  <c r="P709" i="8" s="1"/>
  <c r="E567" i="8"/>
  <c r="P567" i="8" s="1"/>
  <c r="E646" i="8"/>
  <c r="P646" i="8" s="1"/>
  <c r="E680" i="8"/>
  <c r="P680" i="8" s="1"/>
  <c r="E682" i="8"/>
  <c r="P682" i="8" s="1"/>
  <c r="E685" i="8"/>
  <c r="P685" i="8" s="1"/>
  <c r="E576" i="8"/>
  <c r="P576" i="8" s="1"/>
  <c r="E585" i="8"/>
  <c r="P585" i="8" s="1"/>
  <c r="E601" i="8"/>
  <c r="P601" i="8" s="1"/>
  <c r="E622" i="8"/>
  <c r="P622" i="8" s="1"/>
  <c r="E696" i="8"/>
  <c r="P696" i="8" s="1"/>
  <c r="E722" i="8"/>
  <c r="P722" i="8" s="1"/>
  <c r="E580" i="8"/>
  <c r="E654" i="8"/>
  <c r="P654" i="8" s="1"/>
  <c r="E44" i="8"/>
  <c r="P44" i="8" s="1"/>
  <c r="E109" i="8"/>
  <c r="P109" i="8" s="1"/>
  <c r="E175" i="8"/>
  <c r="P175" i="8" s="1"/>
  <c r="E10" i="8"/>
  <c r="P10" i="8" s="1"/>
  <c r="E35" i="8"/>
  <c r="P35" i="8" s="1"/>
  <c r="E54" i="8"/>
  <c r="P54" i="8" s="1"/>
  <c r="E172" i="8"/>
  <c r="P172" i="8" s="1"/>
  <c r="E127" i="8"/>
  <c r="E143" i="8"/>
  <c r="P143" i="8" s="1"/>
  <c r="E727" i="8"/>
  <c r="P727" i="8" s="1"/>
  <c r="E8" i="8"/>
  <c r="P8" i="8" s="1"/>
  <c r="E42" i="8"/>
  <c r="E53" i="8"/>
  <c r="P53" i="8" s="1"/>
  <c r="E551" i="8"/>
  <c r="E116" i="8"/>
  <c r="P116" i="8" s="1"/>
  <c r="E125" i="8"/>
  <c r="P125" i="8" s="1"/>
  <c r="E76" i="8"/>
  <c r="P76" i="8" s="1"/>
  <c r="E92" i="8"/>
  <c r="P92" i="8" s="1"/>
  <c r="E16" i="8"/>
  <c r="P16" i="8" s="1"/>
  <c r="E135" i="8"/>
  <c r="P135" i="8" s="1"/>
  <c r="E32" i="8"/>
  <c r="P32" i="8" s="1"/>
  <c r="E36" i="8"/>
  <c r="P36" i="8" s="1"/>
  <c r="E74" i="8"/>
  <c r="P74" i="8" s="1"/>
  <c r="E129" i="8"/>
  <c r="P129" i="8" s="1"/>
  <c r="E137" i="8"/>
  <c r="P137" i="8" s="1"/>
  <c r="E674" i="8"/>
  <c r="P674" i="8" s="1"/>
  <c r="E569" i="8"/>
  <c r="P569" i="8" s="1"/>
  <c r="E572" i="8"/>
  <c r="P572" i="8" s="1"/>
  <c r="E185" i="8"/>
  <c r="P185" i="8" s="1"/>
  <c r="E617" i="8"/>
  <c r="P617" i="8" s="1"/>
  <c r="E568" i="8"/>
  <c r="P568" i="8" s="1"/>
  <c r="E571" i="8"/>
  <c r="P571" i="8" s="1"/>
  <c r="E720" i="8"/>
  <c r="P720" i="8" s="1"/>
  <c r="E550" i="8"/>
  <c r="P550" i="8" s="1"/>
  <c r="E620" i="8"/>
  <c r="P620" i="8" s="1"/>
  <c r="E625" i="8"/>
  <c r="P625" i="8" s="1"/>
  <c r="E570" i="8"/>
  <c r="P570" i="8" s="1"/>
  <c r="E687" i="8"/>
  <c r="P687" i="8" s="1"/>
  <c r="E579" i="8"/>
  <c r="P579" i="8" s="1"/>
  <c r="E552" i="8"/>
  <c r="E630" i="8"/>
  <c r="P630" i="8" s="1"/>
  <c r="E676" i="8"/>
  <c r="P676" i="8" s="1"/>
  <c r="E725" i="8"/>
  <c r="P725" i="8" s="1"/>
  <c r="E612" i="8"/>
  <c r="P612" i="8" s="1"/>
  <c r="E631" i="8"/>
  <c r="P631" i="8" s="1"/>
  <c r="E656" i="8"/>
  <c r="E714" i="8"/>
  <c r="P714" i="8" s="1"/>
  <c r="E715" i="8"/>
  <c r="P715" i="8" s="1"/>
  <c r="E726" i="8"/>
  <c r="P726" i="8" s="1"/>
  <c r="E718" i="8"/>
  <c r="P718" i="8" s="1"/>
  <c r="E584" i="8"/>
  <c r="P584" i="8" s="1"/>
  <c r="E588" i="8"/>
  <c r="P588" i="8" s="1"/>
  <c r="E623" i="8"/>
  <c r="P623" i="8" s="1"/>
  <c r="E628" i="8"/>
  <c r="P628" i="8" s="1"/>
  <c r="E644" i="8"/>
  <c r="E648" i="8"/>
  <c r="P648" i="8" s="1"/>
  <c r="E660" i="8"/>
  <c r="P660" i="8" s="1"/>
  <c r="E114" i="8"/>
  <c r="P114" i="8" s="1"/>
  <c r="E126" i="8"/>
  <c r="P126" i="8" s="1"/>
  <c r="E12" i="8"/>
  <c r="P12" i="8" s="1"/>
  <c r="E20" i="8"/>
  <c r="P20" i="8" s="1"/>
  <c r="E28" i="8"/>
  <c r="P28" i="8" s="1"/>
  <c r="E39" i="8"/>
  <c r="P39" i="8" s="1"/>
  <c r="E13" i="8"/>
  <c r="P13" i="8" s="1"/>
  <c r="E21" i="8"/>
  <c r="E29" i="8"/>
  <c r="P29" i="8" s="1"/>
  <c r="E47" i="8"/>
  <c r="P47" i="8" s="1"/>
  <c r="E55" i="8"/>
  <c r="P55" i="8" s="1"/>
  <c r="E14" i="8"/>
  <c r="P14" i="8" s="1"/>
  <c r="E22" i="8"/>
  <c r="P22" i="8" s="1"/>
  <c r="E30" i="8"/>
  <c r="P30" i="8" s="1"/>
  <c r="E56" i="8"/>
  <c r="E64" i="8"/>
  <c r="P64" i="8" s="1"/>
  <c r="E72" i="8"/>
  <c r="P72" i="8" s="1"/>
  <c r="E59" i="8"/>
  <c r="P59" i="8" s="1"/>
  <c r="E48" i="8"/>
  <c r="P48" i="8" s="1"/>
  <c r="E51" i="8"/>
  <c r="P51" i="8" s="1"/>
  <c r="E122" i="8"/>
  <c r="P122" i="8" s="1"/>
  <c r="E67" i="8"/>
  <c r="E75" i="8"/>
  <c r="E78" i="8"/>
  <c r="P78" i="8" s="1"/>
  <c r="E80" i="8"/>
  <c r="P80" i="8" s="1"/>
  <c r="E82" i="8"/>
  <c r="E86" i="8"/>
  <c r="P86" i="8" s="1"/>
  <c r="E88" i="8"/>
  <c r="P88" i="8" s="1"/>
  <c r="E90" i="8"/>
  <c r="P90" i="8" s="1"/>
  <c r="E94" i="8"/>
  <c r="P94" i="8" s="1"/>
  <c r="E96" i="8"/>
  <c r="P96" i="8" s="1"/>
  <c r="E98" i="8"/>
  <c r="P98" i="8" s="1"/>
  <c r="E102" i="8"/>
  <c r="P102" i="8" s="1"/>
  <c r="E104" i="8"/>
  <c r="P104" i="8" s="1"/>
  <c r="E106" i="8"/>
  <c r="P106" i="8" s="1"/>
  <c r="E112" i="8"/>
  <c r="P112" i="8" s="1"/>
  <c r="E130" i="8"/>
  <c r="P130" i="8" s="1"/>
  <c r="E52" i="8"/>
  <c r="P52" i="8" s="1"/>
  <c r="E118" i="8"/>
  <c r="P118" i="8" s="1"/>
  <c r="E83" i="8"/>
  <c r="E91" i="8"/>
  <c r="P91" i="8" s="1"/>
  <c r="E99" i="8"/>
  <c r="P99" i="8" s="1"/>
  <c r="E107" i="8"/>
  <c r="P107" i="8" s="1"/>
  <c r="E121" i="8"/>
  <c r="P121" i="8" s="1"/>
  <c r="E115" i="8"/>
  <c r="P115" i="8" s="1"/>
  <c r="E123" i="8"/>
  <c r="P123" i="8" s="1"/>
  <c r="E131" i="8"/>
  <c r="P131" i="8" s="1"/>
  <c r="E139" i="8"/>
  <c r="P139" i="8" s="1"/>
  <c r="E161" i="8"/>
  <c r="P161" i="8" s="1"/>
  <c r="E163" i="8"/>
  <c r="P163" i="8" s="1"/>
  <c r="E165" i="8"/>
  <c r="P165" i="8" s="1"/>
  <c r="E169" i="8"/>
  <c r="E171" i="8"/>
  <c r="E173" i="8"/>
  <c r="P173" i="8" s="1"/>
  <c r="E177" i="8"/>
  <c r="P177" i="8" s="1"/>
  <c r="E179" i="8"/>
  <c r="P179" i="8" s="1"/>
  <c r="E181" i="8"/>
  <c r="P181" i="8" s="1"/>
  <c r="E150" i="8"/>
  <c r="P150" i="8" s="1"/>
  <c r="E158" i="8"/>
  <c r="P158" i="8" s="1"/>
  <c r="E166" i="8"/>
  <c r="P166" i="8" s="1"/>
  <c r="E174" i="8"/>
  <c r="E182" i="8"/>
  <c r="P182" i="8" s="1"/>
  <c r="E134" i="8"/>
  <c r="P134" i="8" s="1"/>
  <c r="E142" i="8"/>
  <c r="P142" i="8" s="1"/>
  <c r="E146" i="8"/>
  <c r="E148" i="8"/>
  <c r="E154" i="8"/>
  <c r="P154" i="8" s="1"/>
  <c r="E156" i="8"/>
  <c r="P156" i="8" s="1"/>
  <c r="E186" i="8"/>
  <c r="P186" i="8" s="1"/>
  <c r="E149" i="8"/>
  <c r="E157" i="8"/>
  <c r="P157" i="8" s="1"/>
  <c r="E611" i="8"/>
  <c r="E581" i="8"/>
  <c r="P581" i="8" s="1"/>
  <c r="E610" i="8"/>
  <c r="P610" i="8" s="1"/>
  <c r="E549" i="8"/>
  <c r="P549" i="8" s="1"/>
  <c r="E565" i="8"/>
  <c r="P565" i="8" s="1"/>
  <c r="E573" i="8"/>
  <c r="P573" i="8" s="1"/>
  <c r="E596" i="8"/>
  <c r="P596" i="8" s="1"/>
  <c r="E557" i="8"/>
  <c r="P557" i="8" s="1"/>
  <c r="E593" i="8"/>
  <c r="P593" i="8" s="1"/>
  <c r="E558" i="8"/>
  <c r="P558" i="8" s="1"/>
  <c r="E566" i="8"/>
  <c r="P566" i="8" s="1"/>
  <c r="E613" i="8"/>
  <c r="P613" i="8" s="1"/>
  <c r="E602" i="8"/>
  <c r="P602" i="8" s="1"/>
  <c r="E604" i="8"/>
  <c r="P604" i="8" s="1"/>
  <c r="E618" i="8"/>
  <c r="P618" i="8" s="1"/>
  <c r="E629" i="8"/>
  <c r="P629" i="8" s="1"/>
  <c r="E626" i="8"/>
  <c r="P626" i="8" s="1"/>
  <c r="E645" i="8"/>
  <c r="P645" i="8" s="1"/>
  <c r="E621" i="8"/>
  <c r="P621" i="8" s="1"/>
  <c r="E637" i="8"/>
  <c r="P637" i="8" s="1"/>
  <c r="E615" i="8"/>
  <c r="E641" i="8"/>
  <c r="E649" i="8"/>
  <c r="P649" i="8" s="1"/>
  <c r="E634" i="8"/>
  <c r="P634" i="8" s="1"/>
  <c r="E657" i="8"/>
  <c r="P657" i="8" s="1"/>
  <c r="E661" i="8"/>
  <c r="P661" i="8" s="1"/>
  <c r="E669" i="8"/>
  <c r="E694" i="8"/>
  <c r="P694" i="8" s="1"/>
  <c r="E664" i="8"/>
  <c r="P664" i="8" s="1"/>
  <c r="E673" i="8"/>
  <c r="P673" i="8" s="1"/>
  <c r="E686" i="8"/>
  <c r="P686" i="8" s="1"/>
  <c r="E677" i="8"/>
  <c r="P677" i="8" s="1"/>
  <c r="E719" i="8"/>
  <c r="P719" i="8" s="1"/>
  <c r="E703" i="8"/>
  <c r="P703" i="8" s="1"/>
  <c r="E713" i="8"/>
  <c r="P713" i="8" s="1"/>
  <c r="E705" i="8"/>
  <c r="P705" i="8" s="1"/>
  <c r="E710" i="8"/>
  <c r="P710" i="8" s="1"/>
  <c r="E721" i="8"/>
  <c r="P721" i="8" s="1"/>
  <c r="Q7" i="7"/>
  <c r="Q8" i="7" s="1"/>
  <c r="Q9" i="7" s="1"/>
  <c r="Q10" i="7" s="1"/>
  <c r="W427" i="8" s="1"/>
  <c r="K10" i="4"/>
  <c r="K12" i="4" s="1"/>
  <c r="W508" i="8" l="1"/>
  <c r="W658" i="8"/>
  <c r="W715" i="8"/>
  <c r="W578" i="8"/>
  <c r="W114" i="8"/>
  <c r="W611" i="8"/>
  <c r="W383" i="8"/>
  <c r="W393" i="8"/>
  <c r="W49" i="8"/>
  <c r="W400" i="8"/>
  <c r="W56" i="8"/>
  <c r="W71" i="8"/>
  <c r="W286" i="8"/>
  <c r="W549" i="8"/>
  <c r="W141" i="8"/>
  <c r="W84" i="8"/>
  <c r="Z84" i="8" s="1"/>
  <c r="W171" i="8"/>
  <c r="W444" i="8"/>
  <c r="W606" i="8"/>
  <c r="W655" i="8"/>
  <c r="W436" i="8"/>
  <c r="W687" i="8"/>
  <c r="W492" i="8"/>
  <c r="W681" i="8"/>
  <c r="Z681" i="8" s="1"/>
  <c r="W337" i="8"/>
  <c r="W680" i="8"/>
  <c r="W344" i="8"/>
  <c r="W359" i="8"/>
  <c r="W15" i="8"/>
  <c r="W222" i="8"/>
  <c r="W485" i="8"/>
  <c r="W77" i="8"/>
  <c r="W20" i="8"/>
  <c r="W99" i="8"/>
  <c r="W717" i="8"/>
  <c r="W423" i="8"/>
  <c r="W567" i="8"/>
  <c r="W618" i="8"/>
  <c r="W314" i="8"/>
  <c r="W638" i="8"/>
  <c r="Z638" i="8" s="1"/>
  <c r="W428" i="8"/>
  <c r="W649" i="8"/>
  <c r="W305" i="8"/>
  <c r="W656" i="8"/>
  <c r="W312" i="8"/>
  <c r="W327" i="8"/>
  <c r="W542" i="8"/>
  <c r="W182" i="8"/>
  <c r="W445" i="8"/>
  <c r="W37" i="8"/>
  <c r="W547" i="8"/>
  <c r="W43" i="8"/>
  <c r="P75" i="8"/>
  <c r="P56" i="8"/>
  <c r="P127" i="8"/>
  <c r="P41" i="8"/>
  <c r="X41" i="8" s="1"/>
  <c r="Z41" i="8" s="1"/>
  <c r="AB41" i="8" s="1"/>
  <c r="AG41" i="8" s="1"/>
  <c r="W693" i="8"/>
  <c r="W274" i="8"/>
  <c r="W548" i="8"/>
  <c r="W503" i="8"/>
  <c r="W705" i="8"/>
  <c r="W538" i="8"/>
  <c r="W98" i="8"/>
  <c r="W593" i="8"/>
  <c r="W249" i="8"/>
  <c r="W600" i="8"/>
  <c r="W256" i="8"/>
  <c r="W271" i="8"/>
  <c r="W486" i="8"/>
  <c r="W118" i="8"/>
  <c r="W381" i="8"/>
  <c r="W332" i="8"/>
  <c r="W483" i="8"/>
  <c r="W684" i="8"/>
  <c r="W82" i="8"/>
  <c r="W463" i="8"/>
  <c r="W418" i="8"/>
  <c r="W666" i="8"/>
  <c r="W474" i="8"/>
  <c r="W710" i="8"/>
  <c r="W561" i="8"/>
  <c r="W225" i="8"/>
  <c r="W568" i="8"/>
  <c r="W224" i="8"/>
  <c r="W247" i="8"/>
  <c r="W454" i="8"/>
  <c r="W78" i="8"/>
  <c r="W341" i="8"/>
  <c r="W292" i="8"/>
  <c r="W27" i="8"/>
  <c r="W91" i="8"/>
  <c r="W155" i="8"/>
  <c r="W219" i="8"/>
  <c r="W283" i="8"/>
  <c r="W347" i="8"/>
  <c r="W411" i="8"/>
  <c r="W475" i="8"/>
  <c r="W539" i="8"/>
  <c r="W44" i="8"/>
  <c r="W108" i="8"/>
  <c r="W172" i="8"/>
  <c r="W236" i="8"/>
  <c r="W300" i="8"/>
  <c r="W364" i="8"/>
  <c r="W69" i="8"/>
  <c r="W133" i="8"/>
  <c r="W197" i="8"/>
  <c r="W261" i="8"/>
  <c r="W325" i="8"/>
  <c r="W389" i="8"/>
  <c r="W453" i="8"/>
  <c r="W517" i="8"/>
  <c r="W581" i="8"/>
  <c r="W645" i="8"/>
  <c r="W38" i="8"/>
  <c r="W102" i="8"/>
  <c r="W166" i="8"/>
  <c r="W230" i="8"/>
  <c r="W51" i="8"/>
  <c r="W115" i="8"/>
  <c r="W179" i="8"/>
  <c r="W243" i="8"/>
  <c r="W307" i="8"/>
  <c r="W371" i="8"/>
  <c r="W435" i="8"/>
  <c r="W499" i="8"/>
  <c r="W563" i="8"/>
  <c r="W68" i="8"/>
  <c r="Z68" i="8" s="1"/>
  <c r="W132" i="8"/>
  <c r="W196" i="8"/>
  <c r="W260" i="8"/>
  <c r="W324" i="8"/>
  <c r="W29" i="8"/>
  <c r="W93" i="8"/>
  <c r="W157" i="8"/>
  <c r="W221" i="8"/>
  <c r="W285" i="8"/>
  <c r="W349" i="8"/>
  <c r="W413" i="8"/>
  <c r="W477" i="8"/>
  <c r="W541" i="8"/>
  <c r="W605" i="8"/>
  <c r="W669" i="8"/>
  <c r="W62" i="8"/>
  <c r="Z62" i="8" s="1"/>
  <c r="AB62" i="8" s="1"/>
  <c r="AG62" i="8" s="1"/>
  <c r="W126" i="8"/>
  <c r="W190" i="8"/>
  <c r="W254" i="8"/>
  <c r="W318" i="8"/>
  <c r="W382" i="8"/>
  <c r="W446" i="8"/>
  <c r="W510" i="8"/>
  <c r="W23" i="8"/>
  <c r="W87" i="8"/>
  <c r="W151" i="8"/>
  <c r="W215" i="8"/>
  <c r="W279" i="8"/>
  <c r="W343" i="8"/>
  <c r="W48" i="8"/>
  <c r="W112" i="8"/>
  <c r="W176" i="8"/>
  <c r="W240" i="8"/>
  <c r="W304" i="8"/>
  <c r="W368" i="8"/>
  <c r="W432" i="8"/>
  <c r="W496" i="8"/>
  <c r="W560" i="8"/>
  <c r="W624" i="8"/>
  <c r="W688" i="8"/>
  <c r="W65" i="8"/>
  <c r="W129" i="8"/>
  <c r="W193" i="8"/>
  <c r="W257" i="8"/>
  <c r="W321" i="8"/>
  <c r="W385" i="8"/>
  <c r="W449" i="8"/>
  <c r="W513" i="8"/>
  <c r="W577" i="8"/>
  <c r="W641" i="8"/>
  <c r="W154" i="8"/>
  <c r="W468" i="8"/>
  <c r="W610" i="8"/>
  <c r="W702" i="8"/>
  <c r="W290" i="8"/>
  <c r="W514" i="8"/>
  <c r="W636" i="8"/>
  <c r="W719" i="8"/>
  <c r="W388" i="8"/>
  <c r="W559" i="8"/>
  <c r="W663" i="8"/>
  <c r="W50" i="8"/>
  <c r="W434" i="8"/>
  <c r="W588" i="8"/>
  <c r="W689" i="8"/>
  <c r="W250" i="8"/>
  <c r="W500" i="8"/>
  <c r="W628" i="8"/>
  <c r="W714" i="8"/>
  <c r="W396" i="8"/>
  <c r="W566" i="8"/>
  <c r="W668" i="8"/>
  <c r="Z668" i="8" s="1"/>
  <c r="W59" i="8"/>
  <c r="W123" i="8"/>
  <c r="W187" i="8"/>
  <c r="W251" i="8"/>
  <c r="W315" i="8"/>
  <c r="W379" i="8"/>
  <c r="W443" i="8"/>
  <c r="W11" i="8"/>
  <c r="Z11" i="8" s="1"/>
  <c r="W75" i="8"/>
  <c r="W139" i="8"/>
  <c r="W203" i="8"/>
  <c r="W267" i="8"/>
  <c r="W331" i="8"/>
  <c r="W395" i="8"/>
  <c r="W459" i="8"/>
  <c r="W523" i="8"/>
  <c r="W28" i="8"/>
  <c r="W92" i="8"/>
  <c r="W156" i="8"/>
  <c r="W220" i="8"/>
  <c r="W284" i="8"/>
  <c r="W348" i="8"/>
  <c r="W53" i="8"/>
  <c r="W117" i="8"/>
  <c r="W181" i="8"/>
  <c r="W245" i="8"/>
  <c r="W309" i="8"/>
  <c r="W373" i="8"/>
  <c r="W437" i="8"/>
  <c r="W501" i="8"/>
  <c r="W565" i="8"/>
  <c r="W629" i="8"/>
  <c r="W22" i="8"/>
  <c r="W86" i="8"/>
  <c r="W150" i="8"/>
  <c r="W214" i="8"/>
  <c r="W278" i="8"/>
  <c r="W342" i="8"/>
  <c r="W406" i="8"/>
  <c r="W470" i="8"/>
  <c r="W534" i="8"/>
  <c r="W47" i="8"/>
  <c r="W111" i="8"/>
  <c r="W175" i="8"/>
  <c r="W239" i="8"/>
  <c r="W303" i="8"/>
  <c r="W367" i="8"/>
  <c r="W72" i="8"/>
  <c r="W136" i="8"/>
  <c r="W200" i="8"/>
  <c r="W264" i="8"/>
  <c r="W328" i="8"/>
  <c r="W392" i="8"/>
  <c r="W456" i="8"/>
  <c r="W520" i="8"/>
  <c r="W584" i="8"/>
  <c r="Z584" i="8" s="1"/>
  <c r="W648" i="8"/>
  <c r="W25" i="8"/>
  <c r="W89" i="8"/>
  <c r="W153" i="8"/>
  <c r="W217" i="8"/>
  <c r="W281" i="8"/>
  <c r="W345" i="8"/>
  <c r="W409" i="8"/>
  <c r="W473" i="8"/>
  <c r="W537" i="8"/>
  <c r="W601" i="8"/>
  <c r="W665" i="8"/>
  <c r="W346" i="8"/>
  <c r="W532" i="8"/>
  <c r="W647" i="8"/>
  <c r="W726" i="8"/>
  <c r="Z726" i="8" s="1"/>
  <c r="AB726" i="8" s="1"/>
  <c r="AG726" i="8" s="1"/>
  <c r="W407" i="8"/>
  <c r="W572" i="8"/>
  <c r="W675" i="8"/>
  <c r="W106" i="8"/>
  <c r="W452" i="8"/>
  <c r="W599" i="8"/>
  <c r="W696" i="8"/>
  <c r="W242" i="8"/>
  <c r="W498" i="8"/>
  <c r="W627" i="8"/>
  <c r="W713" i="8"/>
  <c r="W394" i="8"/>
  <c r="W564" i="8"/>
  <c r="W667" i="8"/>
  <c r="W130" i="8"/>
  <c r="W460" i="8"/>
  <c r="W604" i="8"/>
  <c r="W699" i="8"/>
  <c r="W67" i="8"/>
  <c r="W195" i="8"/>
  <c r="W323" i="8"/>
  <c r="W451" i="8"/>
  <c r="W555" i="8"/>
  <c r="W100" i="8"/>
  <c r="Z100" i="8" s="1"/>
  <c r="W204" i="8"/>
  <c r="W308" i="8"/>
  <c r="W45" i="8"/>
  <c r="W149" i="8"/>
  <c r="W253" i="8"/>
  <c r="W357" i="8"/>
  <c r="W461" i="8"/>
  <c r="W557" i="8"/>
  <c r="W661" i="8"/>
  <c r="W94" i="8"/>
  <c r="W198" i="8"/>
  <c r="W294" i="8"/>
  <c r="W374" i="8"/>
  <c r="W462" i="8"/>
  <c r="W550" i="8"/>
  <c r="W79" i="8"/>
  <c r="Z79" i="8" s="1"/>
  <c r="W167" i="8"/>
  <c r="W255" i="8"/>
  <c r="W335" i="8"/>
  <c r="W64" i="8"/>
  <c r="W152" i="8"/>
  <c r="W232" i="8"/>
  <c r="W320" i="8"/>
  <c r="W408" i="8"/>
  <c r="W488" i="8"/>
  <c r="W576" i="8"/>
  <c r="W664" i="8"/>
  <c r="W57" i="8"/>
  <c r="W145" i="8"/>
  <c r="W233" i="8"/>
  <c r="W313" i="8"/>
  <c r="W401" i="8"/>
  <c r="W489" i="8"/>
  <c r="W569" i="8"/>
  <c r="W657" i="8"/>
  <c r="W404" i="8"/>
  <c r="W596" i="8"/>
  <c r="W718" i="8"/>
  <c r="W450" i="8"/>
  <c r="W623" i="8"/>
  <c r="W42" i="8"/>
  <c r="W495" i="8"/>
  <c r="W651" i="8"/>
  <c r="W178" i="8"/>
  <c r="W540" i="8"/>
  <c r="W678" i="8"/>
  <c r="W372" i="8"/>
  <c r="W590" i="8"/>
  <c r="W706" i="8"/>
  <c r="W439" i="8"/>
  <c r="W630" i="8"/>
  <c r="W10" i="8"/>
  <c r="W420" i="8"/>
  <c r="W580" i="8"/>
  <c r="W683" i="8"/>
  <c r="W146" i="8"/>
  <c r="W466" i="8"/>
  <c r="W607" i="8"/>
  <c r="W701" i="8"/>
  <c r="W83" i="8"/>
  <c r="W211" i="8"/>
  <c r="W339" i="8"/>
  <c r="W467" i="8"/>
  <c r="W12" i="8"/>
  <c r="W116" i="8"/>
  <c r="W212" i="8"/>
  <c r="W316" i="8"/>
  <c r="W61" i="8"/>
  <c r="W165" i="8"/>
  <c r="W269" i="8"/>
  <c r="W365" i="8"/>
  <c r="W469" i="8"/>
  <c r="W573" i="8"/>
  <c r="W677" i="8"/>
  <c r="W110" i="8"/>
  <c r="W206" i="8"/>
  <c r="W302" i="8"/>
  <c r="W390" i="8"/>
  <c r="W478" i="8"/>
  <c r="W558" i="8"/>
  <c r="W95" i="8"/>
  <c r="W183" i="8"/>
  <c r="W263" i="8"/>
  <c r="W351" i="8"/>
  <c r="W80" i="8"/>
  <c r="W160" i="8"/>
  <c r="W248" i="8"/>
  <c r="W336" i="8"/>
  <c r="W416" i="8"/>
  <c r="W504" i="8"/>
  <c r="W592" i="8"/>
  <c r="W672" i="8"/>
  <c r="W73" i="8"/>
  <c r="W161" i="8"/>
  <c r="W241" i="8"/>
  <c r="W329" i="8"/>
  <c r="W417" i="8"/>
  <c r="W497" i="8"/>
  <c r="W585" i="8"/>
  <c r="W673" i="8"/>
  <c r="W426" i="8"/>
  <c r="W622" i="8"/>
  <c r="W34" i="8"/>
  <c r="W471" i="8"/>
  <c r="W650" i="8"/>
  <c r="W170" i="8"/>
  <c r="W516" i="8"/>
  <c r="W676" i="8"/>
  <c r="W306" i="8"/>
  <c r="W562" i="8"/>
  <c r="W697" i="8"/>
  <c r="W415" i="8"/>
  <c r="W603" i="8"/>
  <c r="W722" i="8"/>
  <c r="W482" i="8"/>
  <c r="W643" i="8"/>
  <c r="W74" i="8"/>
  <c r="W442" i="8"/>
  <c r="W594" i="8"/>
  <c r="W692" i="8"/>
  <c r="W210" i="8"/>
  <c r="W487" i="8"/>
  <c r="W620" i="8"/>
  <c r="W709" i="8"/>
  <c r="W107" i="8"/>
  <c r="W235" i="8"/>
  <c r="W363" i="8"/>
  <c r="W491" i="8"/>
  <c r="W36" i="8"/>
  <c r="W140" i="8"/>
  <c r="Z140" i="8" s="1"/>
  <c r="W244" i="8"/>
  <c r="W340" i="8"/>
  <c r="W85" i="8"/>
  <c r="W189" i="8"/>
  <c r="W293" i="8"/>
  <c r="W397" i="8"/>
  <c r="W493" i="8"/>
  <c r="W597" i="8"/>
  <c r="W30" i="8"/>
  <c r="W134" i="8"/>
  <c r="W238" i="8"/>
  <c r="W326" i="8"/>
  <c r="W414" i="8"/>
  <c r="W494" i="8"/>
  <c r="W31" i="8"/>
  <c r="W119" i="8"/>
  <c r="Z119" i="8" s="1"/>
  <c r="W199" i="8"/>
  <c r="W287" i="8"/>
  <c r="W16" i="8"/>
  <c r="W96" i="8"/>
  <c r="W184" i="8"/>
  <c r="W272" i="8"/>
  <c r="W352" i="8"/>
  <c r="W440" i="8"/>
  <c r="W528" i="8"/>
  <c r="W608" i="8"/>
  <c r="W9" i="8"/>
  <c r="W97" i="8"/>
  <c r="W177" i="8"/>
  <c r="W265" i="8"/>
  <c r="W353" i="8"/>
  <c r="W433" i="8"/>
  <c r="W521" i="8"/>
  <c r="W609" i="8"/>
  <c r="W26" i="8"/>
  <c r="W490" i="8"/>
  <c r="W660" i="8"/>
  <c r="W162" i="8"/>
  <c r="W535" i="8"/>
  <c r="W686" i="8"/>
  <c r="W298" i="8"/>
  <c r="W574" i="8"/>
  <c r="W704" i="8"/>
  <c r="W391" i="8"/>
  <c r="W602" i="8"/>
  <c r="W721" i="8"/>
  <c r="W458" i="8"/>
  <c r="W642" i="8"/>
  <c r="W194" i="8"/>
  <c r="W524" i="8"/>
  <c r="W682" i="8"/>
  <c r="W202" i="8"/>
  <c r="W484" i="8"/>
  <c r="W619" i="8"/>
  <c r="W708" i="8"/>
  <c r="W338" i="8"/>
  <c r="W530" i="8"/>
  <c r="W646" i="8"/>
  <c r="W725" i="8"/>
  <c r="W531" i="8"/>
  <c r="W333" i="8"/>
  <c r="W174" i="8"/>
  <c r="W63" i="8"/>
  <c r="W128" i="8"/>
  <c r="W552" i="8"/>
  <c r="W297" i="8"/>
  <c r="W571" i="8"/>
  <c r="W431" i="8"/>
  <c r="W186" i="8"/>
  <c r="W131" i="8"/>
  <c r="W259" i="8"/>
  <c r="W387" i="8"/>
  <c r="W507" i="8"/>
  <c r="W52" i="8"/>
  <c r="W148" i="8"/>
  <c r="W252" i="8"/>
  <c r="W356" i="8"/>
  <c r="W101" i="8"/>
  <c r="W205" i="8"/>
  <c r="W301" i="8"/>
  <c r="W405" i="8"/>
  <c r="W509" i="8"/>
  <c r="W613" i="8"/>
  <c r="W46" i="8"/>
  <c r="W142" i="8"/>
  <c r="W246" i="8"/>
  <c r="W334" i="8"/>
  <c r="W422" i="8"/>
  <c r="W502" i="8"/>
  <c r="W39" i="8"/>
  <c r="W127" i="8"/>
  <c r="W207" i="8"/>
  <c r="W295" i="8"/>
  <c r="W24" i="8"/>
  <c r="Z24" i="8" s="1"/>
  <c r="W104" i="8"/>
  <c r="W192" i="8"/>
  <c r="W280" i="8"/>
  <c r="W360" i="8"/>
  <c r="W448" i="8"/>
  <c r="W536" i="8"/>
  <c r="W616" i="8"/>
  <c r="W17" i="8"/>
  <c r="W105" i="8"/>
  <c r="W185" i="8"/>
  <c r="W273" i="8"/>
  <c r="W361" i="8"/>
  <c r="W441" i="8"/>
  <c r="W529" i="8"/>
  <c r="W617" i="8"/>
  <c r="W90" i="8"/>
  <c r="W511" i="8"/>
  <c r="W674" i="8"/>
  <c r="W226" i="8"/>
  <c r="W556" i="8"/>
  <c r="W695" i="8"/>
  <c r="W362" i="8"/>
  <c r="W587" i="8"/>
  <c r="W712" i="8"/>
  <c r="W412" i="8"/>
  <c r="W614" i="8"/>
  <c r="W58" i="8"/>
  <c r="W479" i="8"/>
  <c r="W654" i="8"/>
  <c r="W258" i="8"/>
  <c r="W546" i="8"/>
  <c r="W691" i="8"/>
  <c r="Z691" i="8" s="1"/>
  <c r="W266" i="8"/>
  <c r="W506" i="8"/>
  <c r="W631" i="8"/>
  <c r="W716" i="8"/>
  <c r="W380" i="8"/>
  <c r="W551" i="8"/>
  <c r="W659" i="8"/>
  <c r="W21" i="8"/>
  <c r="W429" i="8"/>
  <c r="W637" i="8"/>
  <c r="W270" i="8"/>
  <c r="W438" i="8"/>
  <c r="W143" i="8"/>
  <c r="W319" i="8"/>
  <c r="W216" i="8"/>
  <c r="W384" i="8"/>
  <c r="W640" i="8"/>
  <c r="W121" i="8"/>
  <c r="W377" i="8"/>
  <c r="W633" i="8"/>
  <c r="W694" i="8"/>
  <c r="W598" i="8"/>
  <c r="W626" i="8"/>
  <c r="W476" i="8"/>
  <c r="W543" i="8"/>
  <c r="W591" i="8"/>
  <c r="W19" i="8"/>
  <c r="W147" i="8"/>
  <c r="W275" i="8"/>
  <c r="W403" i="8"/>
  <c r="W515" i="8"/>
  <c r="W60" i="8"/>
  <c r="W164" i="8"/>
  <c r="W268" i="8"/>
  <c r="W13" i="8"/>
  <c r="W109" i="8"/>
  <c r="W213" i="8"/>
  <c r="W317" i="8"/>
  <c r="W421" i="8"/>
  <c r="W525" i="8"/>
  <c r="W621" i="8"/>
  <c r="W54" i="8"/>
  <c r="W158" i="8"/>
  <c r="W262" i="8"/>
  <c r="W350" i="8"/>
  <c r="W430" i="8"/>
  <c r="W518" i="8"/>
  <c r="W55" i="8"/>
  <c r="W135" i="8"/>
  <c r="W223" i="8"/>
  <c r="W311" i="8"/>
  <c r="W32" i="8"/>
  <c r="W120" i="8"/>
  <c r="W208" i="8"/>
  <c r="W288" i="8"/>
  <c r="W376" i="8"/>
  <c r="W464" i="8"/>
  <c r="W544" i="8"/>
  <c r="W632" i="8"/>
  <c r="W33" i="8"/>
  <c r="W113" i="8"/>
  <c r="W201" i="8"/>
  <c r="W289" i="8"/>
  <c r="W369" i="8"/>
  <c r="W457" i="8"/>
  <c r="W545" i="8"/>
  <c r="W625" i="8"/>
  <c r="W218" i="8"/>
  <c r="W554" i="8"/>
  <c r="W685" i="8"/>
  <c r="W354" i="8"/>
  <c r="W586" i="8"/>
  <c r="W703" i="8"/>
  <c r="W410" i="8"/>
  <c r="W612" i="8"/>
  <c r="W720" i="8"/>
  <c r="W455" i="8"/>
  <c r="W639" i="8"/>
  <c r="W122" i="8"/>
  <c r="W522" i="8"/>
  <c r="W679" i="8"/>
  <c r="W322" i="8"/>
  <c r="W579" i="8"/>
  <c r="W707" i="8"/>
  <c r="W330" i="8"/>
  <c r="W527" i="8"/>
  <c r="W644" i="8"/>
  <c r="W724" i="8"/>
  <c r="Z724" i="8" s="1"/>
  <c r="W402" i="8"/>
  <c r="W570" i="8"/>
  <c r="W671" i="8"/>
  <c r="W553" i="8"/>
  <c r="W690" i="8"/>
  <c r="W35" i="8"/>
  <c r="W163" i="8"/>
  <c r="W291" i="8"/>
  <c r="W419" i="8"/>
  <c r="W76" i="8"/>
  <c r="W180" i="8"/>
  <c r="W276" i="8"/>
  <c r="W125" i="8"/>
  <c r="W229" i="8"/>
  <c r="W533" i="8"/>
  <c r="W70" i="8"/>
  <c r="Z70" i="8" s="1"/>
  <c r="W358" i="8"/>
  <c r="W526" i="8"/>
  <c r="W231" i="8"/>
  <c r="W40" i="8"/>
  <c r="W296" i="8"/>
  <c r="W472" i="8"/>
  <c r="W41" i="8"/>
  <c r="W209" i="8"/>
  <c r="W465" i="8"/>
  <c r="W282" i="8"/>
  <c r="W386" i="8"/>
  <c r="W711" i="8"/>
  <c r="W8" i="8"/>
  <c r="W652" i="8"/>
  <c r="W375" i="8"/>
  <c r="W378" i="8"/>
  <c r="W634" i="8"/>
  <c r="W18" i="8"/>
  <c r="W399" i="8"/>
  <c r="W66" i="8"/>
  <c r="W575" i="8"/>
  <c r="W234" i="8"/>
  <c r="W635" i="8"/>
  <c r="W505" i="8"/>
  <c r="W169" i="8"/>
  <c r="W512" i="8"/>
  <c r="W168" i="8"/>
  <c r="W191" i="8"/>
  <c r="W398" i="8"/>
  <c r="W14" i="8"/>
  <c r="W277" i="8"/>
  <c r="W228" i="8"/>
  <c r="W355" i="8"/>
  <c r="P615" i="8"/>
  <c r="X615" i="8" s="1"/>
  <c r="P169" i="8"/>
  <c r="P105" i="8"/>
  <c r="W595" i="8"/>
  <c r="W700" i="8"/>
  <c r="W138" i="8"/>
  <c r="W698" i="8"/>
  <c r="W519" i="8"/>
  <c r="W727" i="8"/>
  <c r="W583" i="8"/>
  <c r="W481" i="8"/>
  <c r="W137" i="8"/>
  <c r="W480" i="8"/>
  <c r="W144" i="8"/>
  <c r="W159" i="8"/>
  <c r="W366" i="8"/>
  <c r="W653" i="8"/>
  <c r="W237" i="8"/>
  <c r="W188" i="8"/>
  <c r="W299" i="8"/>
  <c r="P669" i="8"/>
  <c r="X669" i="8" s="1"/>
  <c r="P148" i="8"/>
  <c r="P82" i="8"/>
  <c r="X82" i="8" s="1"/>
  <c r="P18" i="8"/>
  <c r="P574" i="8"/>
  <c r="P146" i="8"/>
  <c r="P611" i="8"/>
  <c r="P83" i="8"/>
  <c r="X83" i="8" s="1"/>
  <c r="P21" i="8"/>
  <c r="P582" i="8"/>
  <c r="P60" i="8"/>
  <c r="X60" i="8" s="1"/>
  <c r="Z60" i="8" s="1"/>
  <c r="AB60" i="8" s="1"/>
  <c r="AG60" i="8" s="1"/>
  <c r="Z583" i="8"/>
  <c r="P149" i="8"/>
  <c r="P67" i="8"/>
  <c r="X67" i="8" s="1"/>
  <c r="P644" i="8"/>
  <c r="P580" i="8"/>
  <c r="P641" i="8"/>
  <c r="P174" i="8"/>
  <c r="P171" i="8"/>
  <c r="X171" i="8" s="1"/>
  <c r="P551" i="8"/>
  <c r="Z614" i="8"/>
  <c r="AB614" i="8" s="1"/>
  <c r="AG614" i="8" s="1"/>
  <c r="X645" i="8"/>
  <c r="X179" i="8"/>
  <c r="X98" i="8"/>
  <c r="X29" i="8"/>
  <c r="X584" i="8"/>
  <c r="X550" i="8"/>
  <c r="Z550" i="8" s="1"/>
  <c r="X572" i="8"/>
  <c r="X74" i="8"/>
  <c r="X53" i="8"/>
  <c r="Z53" i="8" s="1"/>
  <c r="X603" i="8"/>
  <c r="X684" i="8"/>
  <c r="X141" i="8"/>
  <c r="Z141" i="8" s="1"/>
  <c r="X105" i="8"/>
  <c r="Z105" i="8" s="1"/>
  <c r="X160" i="8"/>
  <c r="Z160" i="8" s="1"/>
  <c r="AB160" i="8" s="1"/>
  <c r="AG160" i="8" s="1"/>
  <c r="X683" i="8"/>
  <c r="Z683" i="8" s="1"/>
  <c r="AB683" i="8" s="1"/>
  <c r="AG683" i="8" s="1"/>
  <c r="X40" i="8"/>
  <c r="X703" i="8"/>
  <c r="X661" i="8"/>
  <c r="X637" i="8"/>
  <c r="X613" i="8"/>
  <c r="X593" i="8"/>
  <c r="X611" i="8"/>
  <c r="X186" i="8"/>
  <c r="X182" i="8"/>
  <c r="X177" i="8"/>
  <c r="X131" i="8"/>
  <c r="X118" i="8"/>
  <c r="X96" i="8"/>
  <c r="X75" i="8"/>
  <c r="X64" i="8"/>
  <c r="X21" i="8"/>
  <c r="X570" i="8"/>
  <c r="X617" i="8"/>
  <c r="X569" i="8"/>
  <c r="X36" i="8"/>
  <c r="Z36" i="8" s="1"/>
  <c r="X116" i="8"/>
  <c r="Z116" i="8" s="1"/>
  <c r="X585" i="8"/>
  <c r="X682" i="8"/>
  <c r="Z682" i="8" s="1"/>
  <c r="X639" i="8"/>
  <c r="Z639" i="8" s="1"/>
  <c r="X111" i="8"/>
  <c r="X100" i="8"/>
  <c r="X587" i="8"/>
  <c r="Z587" i="8" s="1"/>
  <c r="X85" i="8"/>
  <c r="Z85" i="8" s="1"/>
  <c r="AB85" i="8" s="1"/>
  <c r="AG85" i="8" s="1"/>
  <c r="X176" i="8"/>
  <c r="X556" i="8"/>
  <c r="Z556" i="8" s="1"/>
  <c r="X658" i="8"/>
  <c r="X675" i="8"/>
  <c r="Z675" i="8" s="1"/>
  <c r="X187" i="8"/>
  <c r="Z187" i="8" s="1"/>
  <c r="X632" i="8"/>
  <c r="X667" i="8"/>
  <c r="Z667" i="8" s="1"/>
  <c r="AB667" i="8" s="1"/>
  <c r="X605" i="8"/>
  <c r="Z605" i="8" s="1"/>
  <c r="X69" i="8"/>
  <c r="X700" i="8"/>
  <c r="Z700" i="8" s="1"/>
  <c r="X156" i="8"/>
  <c r="X115" i="8"/>
  <c r="X30" i="8"/>
  <c r="X648" i="8"/>
  <c r="X727" i="8"/>
  <c r="X713" i="8"/>
  <c r="X602" i="8"/>
  <c r="X581" i="8"/>
  <c r="X134" i="8"/>
  <c r="X139" i="8"/>
  <c r="X78" i="8"/>
  <c r="X72" i="8"/>
  <c r="X114" i="8"/>
  <c r="X714" i="8"/>
  <c r="Z714" i="8" s="1"/>
  <c r="X687" i="8"/>
  <c r="Z687" i="8" s="1"/>
  <c r="X125" i="8"/>
  <c r="Z125" i="8" s="1"/>
  <c r="X601" i="8"/>
  <c r="X685" i="8"/>
  <c r="X133" i="8"/>
  <c r="X599" i="8"/>
  <c r="Z599" i="8" s="1"/>
  <c r="AB599" i="8" s="1"/>
  <c r="AG599" i="8" s="1"/>
  <c r="X640" i="8"/>
  <c r="Z640" i="8" s="1"/>
  <c r="X574" i="8"/>
  <c r="Z574" i="8" s="1"/>
  <c r="AB574" i="8" s="1"/>
  <c r="AG574" i="8" s="1"/>
  <c r="X34" i="8"/>
  <c r="Z34" i="8" s="1"/>
  <c r="X704" i="8"/>
  <c r="Z704" i="8" s="1"/>
  <c r="X653" i="8"/>
  <c r="X77" i="8"/>
  <c r="X708" i="8"/>
  <c r="X719" i="8"/>
  <c r="X657" i="8"/>
  <c r="X621" i="8"/>
  <c r="X566" i="8"/>
  <c r="X557" i="8"/>
  <c r="X174" i="8"/>
  <c r="X173" i="8"/>
  <c r="X123" i="8"/>
  <c r="X52" i="8"/>
  <c r="X94" i="8"/>
  <c r="X56" i="8"/>
  <c r="X13" i="8"/>
  <c r="X660" i="8"/>
  <c r="X631" i="8"/>
  <c r="Z631" i="8" s="1"/>
  <c r="X579" i="8"/>
  <c r="X32" i="8"/>
  <c r="Z32" i="8" s="1"/>
  <c r="AB32" i="8" s="1"/>
  <c r="AG32" i="8" s="1"/>
  <c r="X551" i="8"/>
  <c r="Z551" i="8" s="1"/>
  <c r="AB551" i="8" s="1"/>
  <c r="AG551" i="8" s="1"/>
  <c r="X8" i="8"/>
  <c r="Z8" i="8" s="1"/>
  <c r="X172" i="8"/>
  <c r="Z172" i="8" s="1"/>
  <c r="X576" i="8"/>
  <c r="Z576" i="8" s="1"/>
  <c r="AB576" i="8" s="1"/>
  <c r="X680" i="8"/>
  <c r="X561" i="8"/>
  <c r="Z561" i="8" s="1"/>
  <c r="X68" i="8"/>
  <c r="X38" i="8"/>
  <c r="Z38" i="8" s="1"/>
  <c r="X128" i="8"/>
  <c r="Z128" i="8" s="1"/>
  <c r="X692" i="8"/>
  <c r="X66" i="8"/>
  <c r="X58" i="8"/>
  <c r="Z58" i="8" s="1"/>
  <c r="AB58" i="8" s="1"/>
  <c r="AG58" i="8" s="1"/>
  <c r="X636" i="8"/>
  <c r="X650" i="8"/>
  <c r="X711" i="8"/>
  <c r="Z711" i="8" s="1"/>
  <c r="X659" i="8"/>
  <c r="Z659" i="8" s="1"/>
  <c r="X155" i="8"/>
  <c r="X624" i="8"/>
  <c r="Z624" i="8" s="1"/>
  <c r="X724" i="8"/>
  <c r="X597" i="8"/>
  <c r="Z597" i="8" s="1"/>
  <c r="X61" i="8"/>
  <c r="X166" i="8"/>
  <c r="X175" i="8"/>
  <c r="Z175" i="8" s="1"/>
  <c r="X646" i="8"/>
  <c r="Z646" i="8" s="1"/>
  <c r="AB646" i="8" s="1"/>
  <c r="AG646" i="8" s="1"/>
  <c r="X159" i="8"/>
  <c r="X63" i="8"/>
  <c r="Z63" i="8" s="1"/>
  <c r="X180" i="8"/>
  <c r="X23" i="8"/>
  <c r="X668" i="8"/>
  <c r="X666" i="8"/>
  <c r="X18" i="8"/>
  <c r="X723" i="8"/>
  <c r="Z723" i="8" s="1"/>
  <c r="X642" i="8"/>
  <c r="X695" i="8"/>
  <c r="Z695" i="8" s="1"/>
  <c r="AB695" i="8" s="1"/>
  <c r="AG695" i="8" s="1"/>
  <c r="X627" i="8"/>
  <c r="X147" i="8"/>
  <c r="Z147" i="8" s="1"/>
  <c r="X616" i="8"/>
  <c r="X716" i="8"/>
  <c r="Z716" i="8" s="1"/>
  <c r="X589" i="8"/>
  <c r="Z589" i="8" s="1"/>
  <c r="X45" i="8"/>
  <c r="Z45" i="8" s="1"/>
  <c r="X651" i="8"/>
  <c r="Z651" i="8" s="1"/>
  <c r="X690" i="8"/>
  <c r="Z690" i="8" s="1"/>
  <c r="AB690" i="8" s="1"/>
  <c r="AG690" i="8" s="1"/>
  <c r="X97" i="8"/>
  <c r="X49" i="8"/>
  <c r="Z49" i="8" s="1"/>
  <c r="X586" i="8"/>
  <c r="X679" i="8"/>
  <c r="Z679" i="8" s="1"/>
  <c r="X619" i="8"/>
  <c r="X43" i="8"/>
  <c r="X608" i="8"/>
  <c r="Z608" i="8" s="1"/>
  <c r="X184" i="8"/>
  <c r="Z184" i="8" s="1"/>
  <c r="AB184" i="8" s="1"/>
  <c r="X37" i="8"/>
  <c r="X634" i="8"/>
  <c r="X718" i="8"/>
  <c r="X154" i="8"/>
  <c r="X169" i="8"/>
  <c r="X88" i="8"/>
  <c r="X644" i="8"/>
  <c r="Z644" i="8" s="1"/>
  <c r="X35" i="8"/>
  <c r="Z35" i="8" s="1"/>
  <c r="X607" i="8"/>
  <c r="X721" i="8"/>
  <c r="X673" i="8"/>
  <c r="X649" i="8"/>
  <c r="X148" i="8"/>
  <c r="X158" i="8"/>
  <c r="X165" i="8"/>
  <c r="X107" i="8"/>
  <c r="X106" i="8"/>
  <c r="X86" i="8"/>
  <c r="X51" i="8"/>
  <c r="X14" i="8"/>
  <c r="X20" i="8"/>
  <c r="X628" i="8"/>
  <c r="Z628" i="8" s="1"/>
  <c r="AB628" i="8" s="1"/>
  <c r="AG628" i="8" s="1"/>
  <c r="X676" i="8"/>
  <c r="Z676" i="8" s="1"/>
  <c r="AB676" i="8" s="1"/>
  <c r="X720" i="8"/>
  <c r="Z720" i="8" s="1"/>
  <c r="X92" i="8"/>
  <c r="X127" i="8"/>
  <c r="Z127" i="8" s="1"/>
  <c r="AB127" i="8" s="1"/>
  <c r="AG127" i="8" s="1"/>
  <c r="X10" i="8"/>
  <c r="X44" i="8"/>
  <c r="Z44" i="8" s="1"/>
  <c r="AB44" i="8" s="1"/>
  <c r="AG44" i="8" s="1"/>
  <c r="X722" i="8"/>
  <c r="X110" i="8"/>
  <c r="Z110" i="8" s="1"/>
  <c r="AB110" i="8" s="1"/>
  <c r="AG110" i="8" s="1"/>
  <c r="X598" i="8"/>
  <c r="Z598" i="8" s="1"/>
  <c r="X11" i="8"/>
  <c r="X168" i="8"/>
  <c r="Z168" i="8" s="1"/>
  <c r="X578" i="8"/>
  <c r="Z578" i="8" s="1"/>
  <c r="AB578" i="8" s="1"/>
  <c r="AG578" i="8" s="1"/>
  <c r="X590" i="8"/>
  <c r="X609" i="8"/>
  <c r="Z609" i="8" s="1"/>
  <c r="AB609" i="8" s="1"/>
  <c r="AG609" i="8" s="1"/>
  <c r="X606" i="8"/>
  <c r="Z606" i="8" s="1"/>
  <c r="AB606" i="8" s="1"/>
  <c r="AG606" i="8" s="1"/>
  <c r="X87" i="8"/>
  <c r="Z87" i="8" s="1"/>
  <c r="X46" i="8"/>
  <c r="Z46" i="8" s="1"/>
  <c r="AB46" i="8" s="1"/>
  <c r="AG46" i="8" s="1"/>
  <c r="X595" i="8"/>
  <c r="Z595" i="8" s="1"/>
  <c r="AB595" i="8" s="1"/>
  <c r="AG595" i="8" s="1"/>
  <c r="X671" i="8"/>
  <c r="X563" i="8"/>
  <c r="Z563" i="8" s="1"/>
  <c r="AB563" i="8" s="1"/>
  <c r="AG563" i="8" s="1"/>
  <c r="X27" i="8"/>
  <c r="Z27" i="8" s="1"/>
  <c r="X600" i="8"/>
  <c r="Z600" i="8" s="1"/>
  <c r="X152" i="8"/>
  <c r="Z152" i="8" s="1"/>
  <c r="X558" i="8"/>
  <c r="X157" i="8"/>
  <c r="X90" i="8"/>
  <c r="X39" i="8"/>
  <c r="X612" i="8"/>
  <c r="Z612" i="8" s="1"/>
  <c r="AB612" i="8" s="1"/>
  <c r="AG612" i="8" s="1"/>
  <c r="X54" i="8"/>
  <c r="X686" i="8"/>
  <c r="X626" i="8"/>
  <c r="X610" i="8"/>
  <c r="X149" i="8"/>
  <c r="X112" i="8"/>
  <c r="X122" i="8"/>
  <c r="X28" i="8"/>
  <c r="X725" i="8"/>
  <c r="Z725" i="8" s="1"/>
  <c r="X143" i="8"/>
  <c r="Z143" i="8" s="1"/>
  <c r="X109" i="8"/>
  <c r="Z109" i="8" s="1"/>
  <c r="X567" i="8"/>
  <c r="Z567" i="8" s="1"/>
  <c r="X136" i="8"/>
  <c r="Z136" i="8" s="1"/>
  <c r="X50" i="8"/>
  <c r="X701" i="8"/>
  <c r="X26" i="8"/>
  <c r="Z26" i="8" s="1"/>
  <c r="X178" i="8"/>
  <c r="Z178" i="8" s="1"/>
  <c r="X15" i="8"/>
  <c r="Z15" i="8" s="1"/>
  <c r="AB15" i="8" s="1"/>
  <c r="AG15" i="8" s="1"/>
  <c r="X633" i="8"/>
  <c r="Z633" i="8" s="1"/>
  <c r="X596" i="8"/>
  <c r="X710" i="8"/>
  <c r="X664" i="8"/>
  <c r="X618" i="8"/>
  <c r="X573" i="8"/>
  <c r="X146" i="8"/>
  <c r="X150" i="8"/>
  <c r="X163" i="8"/>
  <c r="X99" i="8"/>
  <c r="X104" i="8"/>
  <c r="X48" i="8"/>
  <c r="X55" i="8"/>
  <c r="X12" i="8"/>
  <c r="X623" i="8"/>
  <c r="X726" i="8"/>
  <c r="X630" i="8"/>
  <c r="Z630" i="8" s="1"/>
  <c r="X625" i="8"/>
  <c r="Z625" i="8" s="1"/>
  <c r="X571" i="8"/>
  <c r="X137" i="8"/>
  <c r="X135" i="8"/>
  <c r="X76" i="8"/>
  <c r="X654" i="8"/>
  <c r="Z654" i="8" s="1"/>
  <c r="X696" i="8"/>
  <c r="Z696" i="8" s="1"/>
  <c r="AB696" i="8" s="1"/>
  <c r="AG696" i="8" s="1"/>
  <c r="X709" i="8"/>
  <c r="Z709" i="8" s="1"/>
  <c r="X693" i="8"/>
  <c r="Z693" i="8" s="1"/>
  <c r="X594" i="8"/>
  <c r="X562" i="8"/>
  <c r="X643" i="8"/>
  <c r="X101" i="8"/>
  <c r="X592" i="8"/>
  <c r="Z592" i="8" s="1"/>
  <c r="AB592" i="8" s="1"/>
  <c r="AG592" i="8" s="1"/>
  <c r="X672" i="8"/>
  <c r="Z672" i="8" s="1"/>
  <c r="X65" i="8"/>
  <c r="Z65" i="8" s="1"/>
  <c r="X707" i="8"/>
  <c r="Z707" i="8" s="1"/>
  <c r="X24" i="8"/>
  <c r="X170" i="8"/>
  <c r="X699" i="8"/>
  <c r="X555" i="8"/>
  <c r="Z555" i="8" s="1"/>
  <c r="AB555" i="8" s="1"/>
  <c r="AG555" i="8" s="1"/>
  <c r="X19" i="8"/>
  <c r="Z19" i="8" s="1"/>
  <c r="X144" i="8"/>
  <c r="Z144" i="8" s="1"/>
  <c r="X117" i="8"/>
  <c r="AB583" i="8"/>
  <c r="X677" i="8"/>
  <c r="X549" i="8"/>
  <c r="X130" i="8"/>
  <c r="X121" i="8"/>
  <c r="X22" i="8"/>
  <c r="X629" i="8"/>
  <c r="X705" i="8"/>
  <c r="X694" i="8"/>
  <c r="X641" i="8"/>
  <c r="X604" i="8"/>
  <c r="X565" i="8"/>
  <c r="X142" i="8"/>
  <c r="X181" i="8"/>
  <c r="X161" i="8"/>
  <c r="X91" i="8"/>
  <c r="X102" i="8"/>
  <c r="X80" i="8"/>
  <c r="X59" i="8"/>
  <c r="X47" i="8"/>
  <c r="X126" i="8"/>
  <c r="X588" i="8"/>
  <c r="X715" i="8"/>
  <c r="X620" i="8"/>
  <c r="Z620" i="8" s="1"/>
  <c r="AB620" i="8" s="1"/>
  <c r="AG620" i="8" s="1"/>
  <c r="X568" i="8"/>
  <c r="Z568" i="8" s="1"/>
  <c r="AB568" i="8" s="1"/>
  <c r="AG568" i="8" s="1"/>
  <c r="X185" i="8"/>
  <c r="X674" i="8"/>
  <c r="X129" i="8"/>
  <c r="X16" i="8"/>
  <c r="Z16" i="8" s="1"/>
  <c r="AB16" i="8" s="1"/>
  <c r="AG16" i="8" s="1"/>
  <c r="X580" i="8"/>
  <c r="Z580" i="8" s="1"/>
  <c r="X622" i="8"/>
  <c r="Z622" i="8" s="1"/>
  <c r="AB622" i="8" s="1"/>
  <c r="AG622" i="8" s="1"/>
  <c r="X635" i="8"/>
  <c r="Z635" i="8" s="1"/>
  <c r="AB635" i="8" s="1"/>
  <c r="AG635" i="8" s="1"/>
  <c r="X57" i="8"/>
  <c r="Z57" i="8" s="1"/>
  <c r="AB57" i="8" s="1"/>
  <c r="AG57" i="8" s="1"/>
  <c r="X151" i="8"/>
  <c r="X582" i="8"/>
  <c r="X183" i="8"/>
  <c r="X548" i="8"/>
  <c r="Z548" i="8" s="1"/>
  <c r="X162" i="8"/>
  <c r="X554" i="8"/>
  <c r="Z554" i="8" s="1"/>
  <c r="AB554" i="8" s="1"/>
  <c r="AG554" i="8" s="1"/>
  <c r="X652" i="8"/>
  <c r="Z652" i="8" s="1"/>
  <c r="AB652" i="8" s="1"/>
  <c r="X688" i="8"/>
  <c r="X138" i="8"/>
  <c r="Z138" i="8" s="1"/>
  <c r="X698" i="8"/>
  <c r="X691" i="8"/>
  <c r="X712" i="8"/>
  <c r="X120" i="8"/>
  <c r="Z120" i="8" s="1"/>
  <c r="X717" i="8"/>
  <c r="X93" i="8"/>
  <c r="Z93" i="8" s="1"/>
  <c r="AB93" i="8" s="1"/>
  <c r="AG93" i="8" s="1"/>
  <c r="P656" i="8"/>
  <c r="P42" i="8"/>
  <c r="P706" i="8"/>
  <c r="P702" i="8"/>
  <c r="P113" i="8"/>
  <c r="P552" i="8"/>
  <c r="P560" i="8"/>
  <c r="Z617" i="8"/>
  <c r="Z648" i="8"/>
  <c r="Z579" i="8"/>
  <c r="Z603" i="8"/>
  <c r="AB603" i="8" s="1"/>
  <c r="AG603" i="8" s="1"/>
  <c r="Z632" i="8"/>
  <c r="Z33" i="8"/>
  <c r="Z25" i="8"/>
  <c r="Z616" i="8"/>
  <c r="Z678" i="8"/>
  <c r="Z663" i="8"/>
  <c r="AB663" i="8" s="1"/>
  <c r="AG663" i="8" s="1"/>
  <c r="Z666" i="8"/>
  <c r="AB666" i="8" s="1"/>
  <c r="AG666" i="8" s="1"/>
  <c r="Z601" i="8"/>
  <c r="Z571" i="8"/>
  <c r="Z562" i="8"/>
  <c r="AB562" i="8" s="1"/>
  <c r="AG562" i="8" s="1"/>
  <c r="Z103" i="8"/>
  <c r="AB103" i="8" s="1"/>
  <c r="AG103" i="8" s="1"/>
  <c r="Z727" i="8"/>
  <c r="AB727" i="8" s="1"/>
  <c r="AG727" i="8" s="1"/>
  <c r="Z708" i="8"/>
  <c r="Z650" i="8"/>
  <c r="AB650" i="8" s="1"/>
  <c r="AG650" i="8" s="1"/>
  <c r="Z564" i="8"/>
  <c r="Z582" i="8"/>
  <c r="Z132" i="8"/>
  <c r="Z167" i="8"/>
  <c r="Z151" i="8"/>
  <c r="Z73" i="8"/>
  <c r="Z697" i="8"/>
  <c r="Z660" i="8"/>
  <c r="Z585" i="8"/>
  <c r="Z71" i="8"/>
  <c r="Z50" i="8"/>
  <c r="Z81" i="8"/>
  <c r="Z92" i="8"/>
  <c r="Z31" i="8"/>
  <c r="Z671" i="8"/>
  <c r="Z647" i="8"/>
  <c r="Z701" i="8"/>
  <c r="Z670" i="8"/>
  <c r="AB670" i="8" s="1"/>
  <c r="AG670" i="8" s="1"/>
  <c r="Z643" i="8"/>
  <c r="Z553" i="8"/>
  <c r="Z180" i="8"/>
  <c r="Z164" i="8"/>
  <c r="Z137" i="8"/>
  <c r="AB137" i="8" s="1"/>
  <c r="AG137" i="8" s="1"/>
  <c r="Z74" i="8"/>
  <c r="AB74" i="8" s="1"/>
  <c r="AG74" i="8" s="1"/>
  <c r="Z10" i="8"/>
  <c r="Z97" i="8"/>
  <c r="Z715" i="8"/>
  <c r="Z680" i="8"/>
  <c r="Z662" i="8"/>
  <c r="Z627" i="8"/>
  <c r="Z594" i="8"/>
  <c r="Z559" i="8"/>
  <c r="Z129" i="8"/>
  <c r="AB129" i="8" s="1"/>
  <c r="AG129" i="8" s="1"/>
  <c r="Z95" i="8"/>
  <c r="Z40" i="8"/>
  <c r="AB40" i="8" s="1"/>
  <c r="AG40" i="8" s="1"/>
  <c r="Z718" i="8"/>
  <c r="Z717" i="8"/>
  <c r="AB717" i="8" s="1"/>
  <c r="AG717" i="8" s="1"/>
  <c r="Z607" i="8"/>
  <c r="Z636" i="8"/>
  <c r="Z569" i="8"/>
  <c r="Z575" i="8"/>
  <c r="Z591" i="8"/>
  <c r="Z577" i="8"/>
  <c r="Z185" i="8"/>
  <c r="AB185" i="8" s="1"/>
  <c r="AG185" i="8" s="1"/>
  <c r="Z66" i="8"/>
  <c r="Z108" i="8"/>
  <c r="Z685" i="8"/>
  <c r="Z135" i="8"/>
  <c r="Z124" i="8"/>
  <c r="Z111" i="8"/>
  <c r="Z89" i="8"/>
  <c r="Z101" i="8" l="1"/>
  <c r="AB101" i="8" s="1"/>
  <c r="Z23" i="8"/>
  <c r="Z159" i="8"/>
  <c r="Z688" i="8"/>
  <c r="AB688" i="8" s="1"/>
  <c r="AG688" i="8" s="1"/>
  <c r="Z653" i="8"/>
  <c r="Z570" i="8"/>
  <c r="AB570" i="8" s="1"/>
  <c r="AG570" i="8" s="1"/>
  <c r="Z183" i="8"/>
  <c r="Z572" i="8"/>
  <c r="AD603" i="8"/>
  <c r="Z162" i="8"/>
  <c r="AB162" i="8" s="1"/>
  <c r="AG162" i="8" s="1"/>
  <c r="Z588" i="8"/>
  <c r="AB588" i="8" s="1"/>
  <c r="AG588" i="8" s="1"/>
  <c r="Z623" i="8"/>
  <c r="Z722" i="8"/>
  <c r="Z619" i="8"/>
  <c r="Z18" i="8"/>
  <c r="Z176" i="8"/>
  <c r="AB176" i="8" s="1"/>
  <c r="AG176" i="8" s="1"/>
  <c r="Z54" i="8"/>
  <c r="AB54" i="8" s="1"/>
  <c r="Z684" i="8"/>
  <c r="AB684" i="8" s="1"/>
  <c r="AG684" i="8" s="1"/>
  <c r="Z699" i="8"/>
  <c r="AB699" i="8" s="1"/>
  <c r="AG699" i="8" s="1"/>
  <c r="Z590" i="8"/>
  <c r="Z586" i="8"/>
  <c r="AB586" i="8" s="1"/>
  <c r="AG586" i="8" s="1"/>
  <c r="Z133" i="8"/>
  <c r="AB133" i="8" s="1"/>
  <c r="AG133" i="8" s="1"/>
  <c r="AD614" i="8"/>
  <c r="Z76" i="8"/>
  <c r="Z698" i="8"/>
  <c r="AB698" i="8" s="1"/>
  <c r="AG698" i="8" s="1"/>
  <c r="Z170" i="8"/>
  <c r="Z77" i="8"/>
  <c r="Z712" i="8"/>
  <c r="AB712" i="8" s="1"/>
  <c r="AG712" i="8" s="1"/>
  <c r="Z37" i="8"/>
  <c r="AB37" i="8" s="1"/>
  <c r="Z117" i="8"/>
  <c r="Z642" i="8"/>
  <c r="Z692" i="8"/>
  <c r="AB692" i="8" s="1"/>
  <c r="AG692" i="8" s="1"/>
  <c r="Z658" i="8"/>
  <c r="AB658" i="8" s="1"/>
  <c r="AG576" i="8"/>
  <c r="AD576" i="8"/>
  <c r="AD652" i="8"/>
  <c r="AG652" i="8"/>
  <c r="AD184" i="8"/>
  <c r="AG184" i="8"/>
  <c r="AD676" i="8"/>
  <c r="AG676" i="8"/>
  <c r="AD667" i="8"/>
  <c r="AG667" i="8"/>
  <c r="AD583" i="8"/>
  <c r="AG583" i="8"/>
  <c r="AB8" i="8"/>
  <c r="AG8" i="8" s="1"/>
  <c r="AB548" i="8"/>
  <c r="AG548" i="8" s="1"/>
  <c r="AB564" i="8"/>
  <c r="AB723" i="8"/>
  <c r="AG723" i="8" s="1"/>
  <c r="AB571" i="8"/>
  <c r="AB33" i="8"/>
  <c r="AB659" i="8"/>
  <c r="AB38" i="8"/>
  <c r="AG38" i="8" s="1"/>
  <c r="AB639" i="8"/>
  <c r="AG639" i="8" s="1"/>
  <c r="AB577" i="8"/>
  <c r="AB119" i="8"/>
  <c r="AB594" i="8"/>
  <c r="AB682" i="8"/>
  <c r="AD44" i="8"/>
  <c r="AB18" i="8"/>
  <c r="AB53" i="8"/>
  <c r="AB68" i="8"/>
  <c r="AG68" i="8" s="1"/>
  <c r="AB644" i="8"/>
  <c r="AB84" i="8"/>
  <c r="AB636" i="8"/>
  <c r="AB70" i="8"/>
  <c r="AB598" i="8"/>
  <c r="AB10" i="8"/>
  <c r="AB633" i="8"/>
  <c r="AB36" i="8"/>
  <c r="AB691" i="8"/>
  <c r="AG691" i="8" s="1"/>
  <c r="AB76" i="8"/>
  <c r="AB724" i="8"/>
  <c r="AG724" i="8" s="1"/>
  <c r="AB128" i="8"/>
  <c r="AB167" i="8"/>
  <c r="AB600" i="8"/>
  <c r="AB632" i="8"/>
  <c r="X113" i="8"/>
  <c r="Z113" i="8" s="1"/>
  <c r="AB113" i="8" s="1"/>
  <c r="AG113" i="8" s="1"/>
  <c r="AB170" i="8"/>
  <c r="AB89" i="8"/>
  <c r="AB567" i="8"/>
  <c r="AB607" i="8"/>
  <c r="AB718" i="8"/>
  <c r="AB63" i="8"/>
  <c r="AB654" i="8"/>
  <c r="AG654" i="8" s="1"/>
  <c r="AB662" i="8"/>
  <c r="AB49" i="8"/>
  <c r="AB643" i="8"/>
  <c r="AB11" i="8"/>
  <c r="AB584" i="8"/>
  <c r="AB671" i="8"/>
  <c r="AB92" i="8"/>
  <c r="AB697" i="8"/>
  <c r="AB704" i="8"/>
  <c r="AG704" i="8" s="1"/>
  <c r="AB601" i="8"/>
  <c r="AD622" i="8"/>
  <c r="AB617" i="8"/>
  <c r="AB183" i="8"/>
  <c r="AD588" i="8"/>
  <c r="AB642" i="8"/>
  <c r="AB135" i="8"/>
  <c r="AB116" i="8"/>
  <c r="AB556" i="8"/>
  <c r="AB172" i="8"/>
  <c r="AB591" i="8"/>
  <c r="AB608" i="8"/>
  <c r="AD712" i="8"/>
  <c r="AB95" i="8"/>
  <c r="AG95" i="8" s="1"/>
  <c r="AB627" i="8"/>
  <c r="AB680" i="8"/>
  <c r="AD555" i="8"/>
  <c r="AB700" i="8"/>
  <c r="AG700" i="8" s="1"/>
  <c r="AB81" i="8"/>
  <c r="AB585" i="8"/>
  <c r="AB73" i="8"/>
  <c r="AG73" i="8" s="1"/>
  <c r="AB561" i="8"/>
  <c r="AB144" i="8"/>
  <c r="AB590" i="8"/>
  <c r="AB678" i="8"/>
  <c r="AB616" i="8"/>
  <c r="AB653" i="8"/>
  <c r="X560" i="8"/>
  <c r="Z560" i="8" s="1"/>
  <c r="AD717" i="8"/>
  <c r="AB143" i="8"/>
  <c r="AG143" i="8" s="1"/>
  <c r="AB65" i="8"/>
  <c r="AB550" i="8"/>
  <c r="AB111" i="8"/>
  <c r="AB589" i="8"/>
  <c r="AB597" i="8"/>
  <c r="AG597" i="8" s="1"/>
  <c r="AB725" i="8"/>
  <c r="AD110" i="8"/>
  <c r="AB559" i="8"/>
  <c r="AB651" i="8"/>
  <c r="AG651" i="8" s="1"/>
  <c r="AB681" i="8"/>
  <c r="AG681" i="8" s="1"/>
  <c r="AB668" i="8"/>
  <c r="AB140" i="8"/>
  <c r="AG140" i="8" s="1"/>
  <c r="AB722" i="8"/>
  <c r="AB79" i="8"/>
  <c r="AB100" i="8"/>
  <c r="AB605" i="8"/>
  <c r="AB711" i="8"/>
  <c r="AB141" i="8"/>
  <c r="AB679" i="8"/>
  <c r="AB147" i="8"/>
  <c r="AB168" i="8"/>
  <c r="AB693" i="8"/>
  <c r="AB587" i="8"/>
  <c r="AD726" i="8"/>
  <c r="X706" i="8"/>
  <c r="Z706" i="8" s="1"/>
  <c r="AB706" i="8" s="1"/>
  <c r="AB27" i="8"/>
  <c r="AB640" i="8"/>
  <c r="AG640" i="8" s="1"/>
  <c r="AB34" i="8"/>
  <c r="AB152" i="8"/>
  <c r="AB575" i="8"/>
  <c r="AB631" i="8"/>
  <c r="AB45" i="8"/>
  <c r="AB164" i="8"/>
  <c r="AB187" i="8"/>
  <c r="AB707" i="8"/>
  <c r="AB159" i="8"/>
  <c r="AB716" i="8"/>
  <c r="AB105" i="8"/>
  <c r="AB638" i="8"/>
  <c r="AD15" i="8"/>
  <c r="AB132" i="8"/>
  <c r="AD620" i="8"/>
  <c r="AB630" i="8"/>
  <c r="AB125" i="8"/>
  <c r="AB579" i="8"/>
  <c r="AG579" i="8" s="1"/>
  <c r="AB136" i="8"/>
  <c r="AB648" i="8"/>
  <c r="AB120" i="8"/>
  <c r="AB582" i="8"/>
  <c r="AG582" i="8" s="1"/>
  <c r="AB623" i="8"/>
  <c r="AB624" i="8"/>
  <c r="AB714" i="8"/>
  <c r="AB108" i="8"/>
  <c r="AB23" i="8"/>
  <c r="AB180" i="8"/>
  <c r="AB701" i="8"/>
  <c r="AB175" i="8"/>
  <c r="AG175" i="8" s="1"/>
  <c r="AD635" i="8"/>
  <c r="AB709" i="8"/>
  <c r="AG709" i="8" s="1"/>
  <c r="AB50" i="8"/>
  <c r="AB619" i="8"/>
  <c r="AD57" i="8"/>
  <c r="AB708" i="8"/>
  <c r="AG708" i="8" s="1"/>
  <c r="AB138" i="8"/>
  <c r="AB25" i="8"/>
  <c r="X552" i="8"/>
  <c r="Z552" i="8" s="1"/>
  <c r="AB552" i="8" s="1"/>
  <c r="AG552" i="8" s="1"/>
  <c r="X42" i="8"/>
  <c r="Z42" i="8" s="1"/>
  <c r="AB42" i="8" s="1"/>
  <c r="AG42" i="8" s="1"/>
  <c r="AB117" i="8"/>
  <c r="AB672" i="8"/>
  <c r="AG672" i="8" s="1"/>
  <c r="AB580" i="8"/>
  <c r="AB87" i="8"/>
  <c r="AD16" i="8"/>
  <c r="AB124" i="8"/>
  <c r="AB685" i="8"/>
  <c r="AG685" i="8" s="1"/>
  <c r="AB66" i="8"/>
  <c r="AB569" i="8"/>
  <c r="AB687" i="8"/>
  <c r="AG687" i="8" s="1"/>
  <c r="AB35" i="8"/>
  <c r="AG35" i="8" s="1"/>
  <c r="AD129" i="8"/>
  <c r="AB97" i="8"/>
  <c r="AB553" i="8"/>
  <c r="AB24" i="8"/>
  <c r="AB77" i="8"/>
  <c r="AB647" i="8"/>
  <c r="AG647" i="8" s="1"/>
  <c r="AB31" i="8"/>
  <c r="AG31" i="8" s="1"/>
  <c r="AB71" i="8"/>
  <c r="AB660" i="8"/>
  <c r="AB178" i="8"/>
  <c r="AD699" i="8"/>
  <c r="AB26" i="8"/>
  <c r="AB675" i="8"/>
  <c r="AD568" i="8"/>
  <c r="AB572" i="8"/>
  <c r="X656" i="8"/>
  <c r="Z656" i="8" s="1"/>
  <c r="AB656" i="8" s="1"/>
  <c r="AG656" i="8" s="1"/>
  <c r="AB151" i="8"/>
  <c r="AB715" i="8"/>
  <c r="AB19" i="8"/>
  <c r="AB625" i="8"/>
  <c r="AB109" i="8"/>
  <c r="AB720" i="8"/>
  <c r="X702" i="8"/>
  <c r="Z702" i="8" s="1"/>
  <c r="AB702" i="8" s="1"/>
  <c r="AG702" i="8" s="1"/>
  <c r="AD160" i="8"/>
  <c r="AD595" i="8"/>
  <c r="Z674" i="8"/>
  <c r="Z90" i="8"/>
  <c r="Z634" i="8"/>
  <c r="AB634" i="8" s="1"/>
  <c r="AG634" i="8" s="1"/>
  <c r="Z67" i="8"/>
  <c r="Z123" i="8"/>
  <c r="AB123" i="8" s="1"/>
  <c r="AG123" i="8" s="1"/>
  <c r="Z126" i="8"/>
  <c r="Z75" i="8"/>
  <c r="Z131" i="8"/>
  <c r="Z573" i="8"/>
  <c r="Z641" i="8"/>
  <c r="AB641" i="8" s="1"/>
  <c r="AG641" i="8" s="1"/>
  <c r="Z153" i="8"/>
  <c r="AB153" i="8" s="1"/>
  <c r="AG153" i="8" s="1"/>
  <c r="Z21" i="8"/>
  <c r="Z80" i="8"/>
  <c r="Z613" i="8"/>
  <c r="AB613" i="8" s="1"/>
  <c r="AG613" i="8" s="1"/>
  <c r="AD683" i="8"/>
  <c r="Z121" i="8"/>
  <c r="Z665" i="8"/>
  <c r="AB665" i="8" s="1"/>
  <c r="AG665" i="8" s="1"/>
  <c r="Z134" i="8"/>
  <c r="AD562" i="8"/>
  <c r="Z721" i="8"/>
  <c r="Z629" i="8"/>
  <c r="Z156" i="8"/>
  <c r="AB156" i="8" s="1"/>
  <c r="AG156" i="8" s="1"/>
  <c r="Z664" i="8"/>
  <c r="Z88" i="8"/>
  <c r="AB88" i="8" s="1"/>
  <c r="AG88" i="8" s="1"/>
  <c r="Z173" i="8"/>
  <c r="Z69" i="8"/>
  <c r="Z72" i="8"/>
  <c r="Z118" i="8"/>
  <c r="Z181" i="8"/>
  <c r="AB181" i="8" s="1"/>
  <c r="AG181" i="8" s="1"/>
  <c r="Z83" i="8"/>
  <c r="AB83" i="8" s="1"/>
  <c r="AG83" i="8" s="1"/>
  <c r="Z645" i="8"/>
  <c r="Z669" i="8"/>
  <c r="AB669" i="8" s="1"/>
  <c r="AG669" i="8" s="1"/>
  <c r="Z114" i="8"/>
  <c r="Z82" i="8"/>
  <c r="Z139" i="8"/>
  <c r="Z626" i="8"/>
  <c r="AB626" i="8" s="1"/>
  <c r="AG626" i="8" s="1"/>
  <c r="Z122" i="8"/>
  <c r="Z130" i="8"/>
  <c r="Z661" i="8"/>
  <c r="AB661" i="8" s="1"/>
  <c r="AG661" i="8" s="1"/>
  <c r="Z686" i="8"/>
  <c r="AB686" i="8" s="1"/>
  <c r="AG686" i="8" s="1"/>
  <c r="Z106" i="8"/>
  <c r="Z112" i="8"/>
  <c r="Z56" i="8"/>
  <c r="AB56" i="8" s="1"/>
  <c r="AG56" i="8" s="1"/>
  <c r="Z596" i="8"/>
  <c r="AB596" i="8" s="1"/>
  <c r="AG596" i="8" s="1"/>
  <c r="Z673" i="8"/>
  <c r="Z703" i="8"/>
  <c r="Z142" i="8"/>
  <c r="Z657" i="8"/>
  <c r="Z689" i="8"/>
  <c r="Z157" i="8"/>
  <c r="Z719" i="8"/>
  <c r="Z186" i="8"/>
  <c r="AB186" i="8" s="1"/>
  <c r="AG186" i="8" s="1"/>
  <c r="Z64" i="8"/>
  <c r="Z171" i="8"/>
  <c r="Z602" i="8"/>
  <c r="Z99" i="8"/>
  <c r="AB99" i="8" s="1"/>
  <c r="AG99" i="8" s="1"/>
  <c r="Z94" i="8"/>
  <c r="Z177" i="8"/>
  <c r="AB177" i="8" s="1"/>
  <c r="AG177" i="8" s="1"/>
  <c r="Z96" i="8"/>
  <c r="Z179" i="8"/>
  <c r="AB179" i="8" s="1"/>
  <c r="AG179" i="8" s="1"/>
  <c r="Z618" i="8"/>
  <c r="AB618" i="8" s="1"/>
  <c r="AG618" i="8" s="1"/>
  <c r="AD688" i="8"/>
  <c r="Z677" i="8"/>
  <c r="Z705" i="8"/>
  <c r="AB705" i="8" s="1"/>
  <c r="AG705" i="8" s="1"/>
  <c r="Z61" i="8"/>
  <c r="Z174" i="8"/>
  <c r="AB174" i="8" s="1"/>
  <c r="AG174" i="8" s="1"/>
  <c r="Z13" i="8"/>
  <c r="Z48" i="8"/>
  <c r="AB48" i="8" s="1"/>
  <c r="AG48" i="8" s="1"/>
  <c r="Z107" i="8"/>
  <c r="AB107" i="8" s="1"/>
  <c r="AG107" i="8" s="1"/>
  <c r="Z146" i="8"/>
  <c r="AD612" i="8"/>
  <c r="AD646" i="8"/>
  <c r="Z102" i="8"/>
  <c r="Z165" i="8"/>
  <c r="AB165" i="8" s="1"/>
  <c r="AG165" i="8" s="1"/>
  <c r="Z549" i="8"/>
  <c r="AD137" i="8"/>
  <c r="AD554" i="8"/>
  <c r="AD670" i="8"/>
  <c r="Z52" i="8"/>
  <c r="AB52" i="8" s="1"/>
  <c r="AG52" i="8" s="1"/>
  <c r="Z713" i="8"/>
  <c r="AB713" i="8" s="1"/>
  <c r="AG713" i="8" s="1"/>
  <c r="Z557" i="8"/>
  <c r="AD650" i="8"/>
  <c r="AD32" i="8"/>
  <c r="AD93" i="8"/>
  <c r="AD666" i="8"/>
  <c r="Z104" i="8"/>
  <c r="Z150" i="8"/>
  <c r="Z610" i="8"/>
  <c r="Z615" i="8"/>
  <c r="Z14" i="8"/>
  <c r="AB14" i="8" s="1"/>
  <c r="AG14" i="8" s="1"/>
  <c r="Z30" i="8"/>
  <c r="Z78" i="8"/>
  <c r="Z20" i="8"/>
  <c r="Z145" i="8"/>
  <c r="Z558" i="8"/>
  <c r="AB558" i="8" s="1"/>
  <c r="AG558" i="8" s="1"/>
  <c r="Z51" i="8"/>
  <c r="Z611" i="8"/>
  <c r="Z621" i="8"/>
  <c r="Z43" i="8"/>
  <c r="Z115" i="8"/>
  <c r="Z182" i="8"/>
  <c r="AB182" i="8" s="1"/>
  <c r="AG182" i="8" s="1"/>
  <c r="Z17" i="8"/>
  <c r="Z166" i="8"/>
  <c r="AB166" i="8" s="1"/>
  <c r="AG166" i="8" s="1"/>
  <c r="Z581" i="8"/>
  <c r="Z694" i="8"/>
  <c r="AB694" i="8" s="1"/>
  <c r="AG694" i="8" s="1"/>
  <c r="Z12" i="8"/>
  <c r="Z161" i="8"/>
  <c r="AB161" i="8" s="1"/>
  <c r="AG161" i="8" s="1"/>
  <c r="Z29" i="8"/>
  <c r="Z149" i="8"/>
  <c r="Z39" i="8"/>
  <c r="AB39" i="8" s="1"/>
  <c r="AG39" i="8" s="1"/>
  <c r="Z59" i="8"/>
  <c r="Z86" i="8"/>
  <c r="Z169" i="8"/>
  <c r="AB169" i="8" s="1"/>
  <c r="AG169" i="8" s="1"/>
  <c r="Z655" i="8"/>
  <c r="Z649" i="8"/>
  <c r="Z604" i="8"/>
  <c r="Z637" i="8"/>
  <c r="Z55" i="8"/>
  <c r="AD103" i="8"/>
  <c r="Z710" i="8"/>
  <c r="Z566" i="8"/>
  <c r="Z565" i="8"/>
  <c r="AB565" i="8" s="1"/>
  <c r="AG565" i="8" s="1"/>
  <c r="Z163" i="8"/>
  <c r="Z28" i="8"/>
  <c r="Z154" i="8"/>
  <c r="AD58" i="8"/>
  <c r="Z155" i="8"/>
  <c r="Z98" i="8"/>
  <c r="AD574" i="8"/>
  <c r="AD551" i="8"/>
  <c r="AD133" i="8"/>
  <c r="AD85" i="8"/>
  <c r="AD185" i="8"/>
  <c r="Z148" i="8"/>
  <c r="AD563" i="8"/>
  <c r="AD599" i="8"/>
  <c r="AD40" i="8"/>
  <c r="AD592" i="8"/>
  <c r="AD41" i="8"/>
  <c r="AD74" i="8"/>
  <c r="Z91" i="8"/>
  <c r="AD578" i="8"/>
  <c r="AD60" i="8"/>
  <c r="Z47" i="8"/>
  <c r="AD127" i="8"/>
  <c r="AD609" i="8"/>
  <c r="AD696" i="8"/>
  <c r="AD570" i="8"/>
  <c r="Z593" i="8"/>
  <c r="AB593" i="8" s="1"/>
  <c r="AG593" i="8" s="1"/>
  <c r="Z9" i="8"/>
  <c r="AD62" i="8"/>
  <c r="Z22" i="8"/>
  <c r="AD46" i="8"/>
  <c r="Z158" i="8"/>
  <c r="AD628" i="8"/>
  <c r="AD698" i="8"/>
  <c r="AD695" i="8"/>
  <c r="AD727" i="8"/>
  <c r="AD606" i="8"/>
  <c r="AD663" i="8"/>
  <c r="AD690" i="8"/>
  <c r="AD684" i="8"/>
  <c r="AD162" i="8" l="1"/>
  <c r="AD692" i="8"/>
  <c r="AD176" i="8"/>
  <c r="AD548" i="8"/>
  <c r="AD175" i="8"/>
  <c r="AD143" i="8"/>
  <c r="AD708" i="8"/>
  <c r="AD654" i="8"/>
  <c r="AD579" i="8"/>
  <c r="AD681" i="8"/>
  <c r="AD597" i="8"/>
  <c r="AD639" i="8"/>
  <c r="AD651" i="8"/>
  <c r="AD38" i="8"/>
  <c r="AD31" i="8"/>
  <c r="AD709" i="8"/>
  <c r="AD706" i="8"/>
  <c r="AG706" i="8"/>
  <c r="AD24" i="8"/>
  <c r="AG24" i="8"/>
  <c r="AD120" i="8"/>
  <c r="AG120" i="8"/>
  <c r="AD561" i="8"/>
  <c r="AG561" i="8"/>
  <c r="AD600" i="8"/>
  <c r="AG600" i="8"/>
  <c r="AD167" i="8"/>
  <c r="AG167" i="8"/>
  <c r="AD36" i="8"/>
  <c r="AG36" i="8"/>
  <c r="AD644" i="8"/>
  <c r="AG644" i="8"/>
  <c r="AD109" i="8"/>
  <c r="AG109" i="8"/>
  <c r="AD553" i="8"/>
  <c r="AG553" i="8"/>
  <c r="AD66" i="8"/>
  <c r="AG66" i="8"/>
  <c r="AD124" i="8"/>
  <c r="AG124" i="8"/>
  <c r="AD117" i="8"/>
  <c r="AG117" i="8"/>
  <c r="AD701" i="8"/>
  <c r="AG701" i="8"/>
  <c r="AD575" i="8"/>
  <c r="AG575" i="8"/>
  <c r="AD27" i="8"/>
  <c r="AG27" i="8"/>
  <c r="AD587" i="8"/>
  <c r="AG587" i="8"/>
  <c r="AD140" i="8"/>
  <c r="AD111" i="8"/>
  <c r="AG111" i="8"/>
  <c r="AD700" i="8"/>
  <c r="AD601" i="8"/>
  <c r="AG601" i="8"/>
  <c r="AD643" i="8"/>
  <c r="AG643" i="8"/>
  <c r="AD128" i="8"/>
  <c r="AG128" i="8"/>
  <c r="AD691" i="8"/>
  <c r="AD633" i="8"/>
  <c r="AG633" i="8"/>
  <c r="AD682" i="8"/>
  <c r="AG682" i="8"/>
  <c r="AD723" i="8"/>
  <c r="AD50" i="8"/>
  <c r="AG50" i="8"/>
  <c r="AD625" i="8"/>
  <c r="AG625" i="8"/>
  <c r="AD108" i="8"/>
  <c r="AG108" i="8"/>
  <c r="AD648" i="8"/>
  <c r="AG648" i="8"/>
  <c r="AD100" i="8"/>
  <c r="AG100" i="8"/>
  <c r="AD550" i="8"/>
  <c r="AG550" i="8"/>
  <c r="AD616" i="8"/>
  <c r="AG616" i="8"/>
  <c r="AD172" i="8"/>
  <c r="AG172" i="8"/>
  <c r="AD135" i="8"/>
  <c r="AG135" i="8"/>
  <c r="AD183" i="8"/>
  <c r="AG183" i="8"/>
  <c r="AD92" i="8"/>
  <c r="AG92" i="8"/>
  <c r="AD89" i="8"/>
  <c r="AG89" i="8"/>
  <c r="AD70" i="8"/>
  <c r="AG70" i="8"/>
  <c r="AD33" i="8"/>
  <c r="AG33" i="8"/>
  <c r="AD564" i="8"/>
  <c r="AG564" i="8"/>
  <c r="AD572" i="8"/>
  <c r="AG572" i="8"/>
  <c r="AD675" i="8"/>
  <c r="AG675" i="8"/>
  <c r="AD685" i="8"/>
  <c r="AD714" i="8"/>
  <c r="AG714" i="8"/>
  <c r="AD623" i="8"/>
  <c r="AG623" i="8"/>
  <c r="AD125" i="8"/>
  <c r="AG125" i="8"/>
  <c r="AD105" i="8"/>
  <c r="AG105" i="8"/>
  <c r="AD152" i="8"/>
  <c r="AG152" i="8"/>
  <c r="AD693" i="8"/>
  <c r="AG693" i="8"/>
  <c r="AD141" i="8"/>
  <c r="AG141" i="8"/>
  <c r="AD79" i="8"/>
  <c r="AG79" i="8"/>
  <c r="AD559" i="8"/>
  <c r="AG559" i="8"/>
  <c r="AD589" i="8"/>
  <c r="AG589" i="8"/>
  <c r="AD678" i="8"/>
  <c r="AG678" i="8"/>
  <c r="AD73" i="8"/>
  <c r="AD95" i="8"/>
  <c r="AD556" i="8"/>
  <c r="AG556" i="8"/>
  <c r="AD642" i="8"/>
  <c r="AG642" i="8"/>
  <c r="AD617" i="8"/>
  <c r="AG617" i="8"/>
  <c r="AD671" i="8"/>
  <c r="AG671" i="8"/>
  <c r="AD63" i="8"/>
  <c r="AG63" i="8"/>
  <c r="AD724" i="8"/>
  <c r="AD636" i="8"/>
  <c r="AG636" i="8"/>
  <c r="AD659" i="8"/>
  <c r="AG659" i="8"/>
  <c r="AD54" i="8"/>
  <c r="AG54" i="8"/>
  <c r="AD653" i="8"/>
  <c r="AG653" i="8"/>
  <c r="AD116" i="8"/>
  <c r="AG116" i="8"/>
  <c r="AD37" i="8"/>
  <c r="AG37" i="8"/>
  <c r="AD11" i="8"/>
  <c r="AG11" i="8"/>
  <c r="AD19" i="8"/>
  <c r="AG19" i="8"/>
  <c r="AD26" i="8"/>
  <c r="AG26" i="8"/>
  <c r="AD178" i="8"/>
  <c r="AG178" i="8"/>
  <c r="AD647" i="8"/>
  <c r="AD35" i="8"/>
  <c r="AD25" i="8"/>
  <c r="AG25" i="8"/>
  <c r="AD180" i="8"/>
  <c r="AG180" i="8"/>
  <c r="AD624" i="8"/>
  <c r="AG624" i="8"/>
  <c r="AD136" i="8"/>
  <c r="AG136" i="8"/>
  <c r="AD630" i="8"/>
  <c r="AG630" i="8"/>
  <c r="AD716" i="8"/>
  <c r="AG716" i="8"/>
  <c r="AD187" i="8"/>
  <c r="AG187" i="8"/>
  <c r="AD34" i="8"/>
  <c r="AG34" i="8"/>
  <c r="AD168" i="8"/>
  <c r="AG168" i="8"/>
  <c r="AD711" i="8"/>
  <c r="AG711" i="8"/>
  <c r="AD722" i="8"/>
  <c r="AG722" i="8"/>
  <c r="AD65" i="8"/>
  <c r="AG65" i="8"/>
  <c r="AD590" i="8"/>
  <c r="AG590" i="8"/>
  <c r="AD585" i="8"/>
  <c r="AG585" i="8"/>
  <c r="AD680" i="8"/>
  <c r="AG680" i="8"/>
  <c r="AD101" i="8"/>
  <c r="AG101" i="8"/>
  <c r="AD584" i="8"/>
  <c r="AG584" i="8"/>
  <c r="AD718" i="8"/>
  <c r="AG718" i="8"/>
  <c r="AD586" i="8"/>
  <c r="AD10" i="8"/>
  <c r="AG10" i="8"/>
  <c r="AD68" i="8"/>
  <c r="AD594" i="8"/>
  <c r="AG594" i="8"/>
  <c r="AD631" i="8"/>
  <c r="AG631" i="8"/>
  <c r="AD672" i="8"/>
  <c r="AD715" i="8"/>
  <c r="AG715" i="8"/>
  <c r="AD660" i="8"/>
  <c r="AG660" i="8"/>
  <c r="AD87" i="8"/>
  <c r="AG87" i="8"/>
  <c r="AD138" i="8"/>
  <c r="AG138" i="8"/>
  <c r="AD619" i="8"/>
  <c r="AG619" i="8"/>
  <c r="AD132" i="8"/>
  <c r="AG132" i="8"/>
  <c r="AD164" i="8"/>
  <c r="AG164" i="8"/>
  <c r="AD605" i="8"/>
  <c r="AG605" i="8"/>
  <c r="AD668" i="8"/>
  <c r="AG668" i="8"/>
  <c r="AD627" i="8"/>
  <c r="AG627" i="8"/>
  <c r="AD608" i="8"/>
  <c r="AG608" i="8"/>
  <c r="AD697" i="8"/>
  <c r="AG697" i="8"/>
  <c r="AD49" i="8"/>
  <c r="AG49" i="8"/>
  <c r="AD607" i="8"/>
  <c r="AG607" i="8"/>
  <c r="AD598" i="8"/>
  <c r="AG598" i="8"/>
  <c r="AD53" i="8"/>
  <c r="AG53" i="8"/>
  <c r="AD119" i="8"/>
  <c r="AG119" i="8"/>
  <c r="AD571" i="8"/>
  <c r="AG571" i="8"/>
  <c r="AD151" i="8"/>
  <c r="AG151" i="8"/>
  <c r="AD687" i="8"/>
  <c r="AD580" i="8"/>
  <c r="AG580" i="8"/>
  <c r="AD640" i="8"/>
  <c r="AD147" i="8"/>
  <c r="AG147" i="8"/>
  <c r="AD582" i="8"/>
  <c r="AD725" i="8"/>
  <c r="AG725" i="8"/>
  <c r="AD591" i="8"/>
  <c r="AG591" i="8"/>
  <c r="AD704" i="8"/>
  <c r="AD662" i="8"/>
  <c r="AG662" i="8"/>
  <c r="AD567" i="8"/>
  <c r="AG567" i="8"/>
  <c r="AD632" i="8"/>
  <c r="AG632" i="8"/>
  <c r="AD577" i="8"/>
  <c r="AG577" i="8"/>
  <c r="AD71" i="8"/>
  <c r="AG71" i="8"/>
  <c r="AD658" i="8"/>
  <c r="AG658" i="8"/>
  <c r="AD707" i="8"/>
  <c r="AG707" i="8"/>
  <c r="AD720" i="8"/>
  <c r="AG720" i="8"/>
  <c r="AD77" i="8"/>
  <c r="AG77" i="8"/>
  <c r="AD97" i="8"/>
  <c r="AG97" i="8"/>
  <c r="AD569" i="8"/>
  <c r="AG569" i="8"/>
  <c r="AD23" i="8"/>
  <c r="AG23" i="8"/>
  <c r="AD638" i="8"/>
  <c r="AG638" i="8"/>
  <c r="AD159" i="8"/>
  <c r="AG159" i="8"/>
  <c r="AD45" i="8"/>
  <c r="AG45" i="8"/>
  <c r="AD679" i="8"/>
  <c r="AG679" i="8"/>
  <c r="AD144" i="8"/>
  <c r="AG144" i="8"/>
  <c r="AD81" i="8"/>
  <c r="AG81" i="8"/>
  <c r="AD170" i="8"/>
  <c r="AG170" i="8"/>
  <c r="AD76" i="8"/>
  <c r="AG76" i="8"/>
  <c r="AD84" i="8"/>
  <c r="AG84" i="8"/>
  <c r="AD18" i="8"/>
  <c r="AG18" i="8"/>
  <c r="AD8" i="8"/>
  <c r="AB560" i="8"/>
  <c r="AB149" i="8"/>
  <c r="AB104" i="8"/>
  <c r="AB94" i="8"/>
  <c r="AG94" i="8" s="1"/>
  <c r="AB171" i="8"/>
  <c r="AB112" i="8"/>
  <c r="AB106" i="8"/>
  <c r="AB130" i="8"/>
  <c r="AG130" i="8" s="1"/>
  <c r="AB158" i="8"/>
  <c r="AB78" i="8"/>
  <c r="AG78" i="8" s="1"/>
  <c r="AB148" i="8"/>
  <c r="AB20" i="8"/>
  <c r="AB557" i="8"/>
  <c r="AB549" i="8"/>
  <c r="AB64" i="8"/>
  <c r="AB157" i="8"/>
  <c r="AB122" i="8"/>
  <c r="AB721" i="8"/>
  <c r="AD702" i="8"/>
  <c r="AB91" i="8"/>
  <c r="AB55" i="8"/>
  <c r="AB581" i="8"/>
  <c r="AG581" i="8" s="1"/>
  <c r="AB30" i="8"/>
  <c r="AG30" i="8" s="1"/>
  <c r="AB102" i="8"/>
  <c r="AB13" i="8"/>
  <c r="AB657" i="8"/>
  <c r="AB703" i="8"/>
  <c r="AB645" i="8"/>
  <c r="AG645" i="8" s="1"/>
  <c r="AB173" i="8"/>
  <c r="AB131" i="8"/>
  <c r="AG131" i="8" s="1"/>
  <c r="AB67" i="8"/>
  <c r="AB163" i="8"/>
  <c r="AB115" i="8"/>
  <c r="AB61" i="8"/>
  <c r="AB96" i="8"/>
  <c r="AG96" i="8" s="1"/>
  <c r="AB673" i="8"/>
  <c r="AG673" i="8" s="1"/>
  <c r="AB139" i="8"/>
  <c r="AB629" i="8"/>
  <c r="AG629" i="8" s="1"/>
  <c r="AB134" i="8"/>
  <c r="AG134" i="8" s="1"/>
  <c r="AB80" i="8"/>
  <c r="AB75" i="8"/>
  <c r="AG75" i="8" s="1"/>
  <c r="AD656" i="8"/>
  <c r="AD42" i="8"/>
  <c r="AB98" i="8"/>
  <c r="AG98" i="8" s="1"/>
  <c r="AB47" i="8"/>
  <c r="AB154" i="8"/>
  <c r="AB566" i="8"/>
  <c r="AG566" i="8" s="1"/>
  <c r="AB43" i="8"/>
  <c r="AB51" i="8"/>
  <c r="AG51" i="8" s="1"/>
  <c r="AB615" i="8"/>
  <c r="AB689" i="8"/>
  <c r="AB82" i="8"/>
  <c r="AB21" i="8"/>
  <c r="AB573" i="8"/>
  <c r="AB126" i="8"/>
  <c r="AB674" i="8"/>
  <c r="AG674" i="8" s="1"/>
  <c r="AB22" i="8"/>
  <c r="AG22" i="8" s="1"/>
  <c r="AB28" i="8"/>
  <c r="AB710" i="8"/>
  <c r="AB637" i="8"/>
  <c r="AG637" i="8" s="1"/>
  <c r="AB12" i="8"/>
  <c r="AB610" i="8"/>
  <c r="AB118" i="8"/>
  <c r="AB664" i="8"/>
  <c r="AD552" i="8"/>
  <c r="AB604" i="8"/>
  <c r="AB649" i="8"/>
  <c r="AB655" i="8"/>
  <c r="AG655" i="8" s="1"/>
  <c r="AB86" i="8"/>
  <c r="AB17" i="8"/>
  <c r="AB611" i="8"/>
  <c r="AB146" i="8"/>
  <c r="AB602" i="8"/>
  <c r="AB719" i="8"/>
  <c r="AB142" i="8"/>
  <c r="AB72" i="8"/>
  <c r="AG72" i="8" s="1"/>
  <c r="AB121" i="8"/>
  <c r="AD113" i="8"/>
  <c r="AB9" i="8"/>
  <c r="AB155" i="8"/>
  <c r="AB59" i="8"/>
  <c r="AB29" i="8"/>
  <c r="AB621" i="8"/>
  <c r="AB145" i="8"/>
  <c r="AB150" i="8"/>
  <c r="AG150" i="8" s="1"/>
  <c r="AB677" i="8"/>
  <c r="AG677" i="8" s="1"/>
  <c r="AB114" i="8"/>
  <c r="AB69" i="8"/>
  <c r="AB90" i="8"/>
  <c r="AD634" i="8"/>
  <c r="AD169" i="8"/>
  <c r="AD39" i="8"/>
  <c r="AD161" i="8"/>
  <c r="AD694" i="8"/>
  <c r="AD166" i="8"/>
  <c r="AD107" i="8"/>
  <c r="AD174" i="8"/>
  <c r="AD596" i="8"/>
  <c r="AD686" i="8"/>
  <c r="AD669" i="8"/>
  <c r="AD153" i="8"/>
  <c r="AD123" i="8"/>
  <c r="AD593" i="8"/>
  <c r="AD48" i="8"/>
  <c r="AD618" i="8"/>
  <c r="AD179" i="8"/>
  <c r="AD177" i="8"/>
  <c r="AD99" i="8"/>
  <c r="AD186" i="8"/>
  <c r="AD56" i="8"/>
  <c r="AD661" i="8"/>
  <c r="AD83" i="8"/>
  <c r="AD613" i="8"/>
  <c r="AD641" i="8"/>
  <c r="AD565" i="8"/>
  <c r="AD182" i="8"/>
  <c r="AD558" i="8"/>
  <c r="AD14" i="8"/>
  <c r="AD713" i="8"/>
  <c r="AD52" i="8"/>
  <c r="AD165" i="8"/>
  <c r="AD705" i="8"/>
  <c r="AD626" i="8"/>
  <c r="AD181" i="8"/>
  <c r="AD88" i="8"/>
  <c r="AD156" i="8"/>
  <c r="AD665" i="8"/>
  <c r="AD134" i="8" l="1"/>
  <c r="AD566" i="8"/>
  <c r="AD645" i="8"/>
  <c r="AD94" i="8"/>
  <c r="AD51" i="8"/>
  <c r="AD637" i="8"/>
  <c r="AD98" i="8"/>
  <c r="AD130" i="8"/>
  <c r="AD629" i="8"/>
  <c r="AD150" i="8"/>
  <c r="AD719" i="8"/>
  <c r="AG719" i="8"/>
  <c r="AD154" i="8"/>
  <c r="AG154" i="8"/>
  <c r="AD90" i="8"/>
  <c r="AG90" i="8"/>
  <c r="AD677" i="8"/>
  <c r="AD621" i="8"/>
  <c r="AG621" i="8"/>
  <c r="AD9" i="8"/>
  <c r="AG9" i="8"/>
  <c r="AD611" i="8"/>
  <c r="AG611" i="8"/>
  <c r="AD12" i="8"/>
  <c r="AG12" i="8"/>
  <c r="AD96" i="8"/>
  <c r="AD173" i="8"/>
  <c r="AG173" i="8"/>
  <c r="AD102" i="8"/>
  <c r="AG102" i="8"/>
  <c r="AD82" i="8"/>
  <c r="AG82" i="8"/>
  <c r="AD61" i="8"/>
  <c r="AG61" i="8"/>
  <c r="AD29" i="8"/>
  <c r="AG29" i="8"/>
  <c r="AD142" i="8"/>
  <c r="AG142" i="8"/>
  <c r="AD17" i="8"/>
  <c r="AG17" i="8"/>
  <c r="AD55" i="8"/>
  <c r="AG55" i="8"/>
  <c r="AD721" i="8"/>
  <c r="AG721" i="8"/>
  <c r="AD158" i="8"/>
  <c r="AG158" i="8"/>
  <c r="AD86" i="8"/>
  <c r="AG86" i="8"/>
  <c r="AD602" i="8"/>
  <c r="AG602" i="8"/>
  <c r="AD118" i="8"/>
  <c r="AG118" i="8"/>
  <c r="AD615" i="8"/>
  <c r="AG615" i="8"/>
  <c r="AD75" i="8"/>
  <c r="AD703" i="8"/>
  <c r="AG703" i="8"/>
  <c r="AD30" i="8"/>
  <c r="AD122" i="8"/>
  <c r="AG122" i="8"/>
  <c r="AD148" i="8"/>
  <c r="AG148" i="8"/>
  <c r="AD112" i="8"/>
  <c r="AG112" i="8"/>
  <c r="AD59" i="8"/>
  <c r="AG59" i="8"/>
  <c r="AD163" i="8"/>
  <c r="AG163" i="8"/>
  <c r="AD69" i="8"/>
  <c r="AG69" i="8"/>
  <c r="AD155" i="8"/>
  <c r="AG155" i="8"/>
  <c r="AD146" i="8"/>
  <c r="AG146" i="8"/>
  <c r="AD655" i="8"/>
  <c r="AD710" i="8"/>
  <c r="AG710" i="8"/>
  <c r="AD126" i="8"/>
  <c r="AG126" i="8"/>
  <c r="AD47" i="8"/>
  <c r="AG47" i="8"/>
  <c r="AD80" i="8"/>
  <c r="AG80" i="8"/>
  <c r="AD673" i="8"/>
  <c r="AD657" i="8"/>
  <c r="AG657" i="8"/>
  <c r="AD557" i="8"/>
  <c r="AG557" i="8"/>
  <c r="AD104" i="8"/>
  <c r="AG104" i="8"/>
  <c r="AD664" i="8"/>
  <c r="AG664" i="8"/>
  <c r="AD91" i="8"/>
  <c r="AG91" i="8"/>
  <c r="AD560" i="8"/>
  <c r="AG560" i="8"/>
  <c r="AD674" i="8"/>
  <c r="AD114" i="8"/>
  <c r="AG114" i="8"/>
  <c r="AD121" i="8"/>
  <c r="AG121" i="8"/>
  <c r="AD649" i="8"/>
  <c r="AG649" i="8"/>
  <c r="AD28" i="8"/>
  <c r="AG28" i="8"/>
  <c r="AD573" i="8"/>
  <c r="AG573" i="8"/>
  <c r="AD689" i="8"/>
  <c r="AG689" i="8"/>
  <c r="AD67" i="8"/>
  <c r="AG67" i="8"/>
  <c r="AD20" i="8"/>
  <c r="AG20" i="8"/>
  <c r="AD139" i="8"/>
  <c r="AG139" i="8"/>
  <c r="AD106" i="8"/>
  <c r="AG106" i="8"/>
  <c r="AD145" i="8"/>
  <c r="AG145" i="8"/>
  <c r="AD604" i="8"/>
  <c r="AG604" i="8"/>
  <c r="AD21" i="8"/>
  <c r="AG21" i="8"/>
  <c r="AD43" i="8"/>
  <c r="AG43" i="8"/>
  <c r="AD115" i="8"/>
  <c r="AG115" i="8"/>
  <c r="AD157" i="8"/>
  <c r="AG157" i="8"/>
  <c r="AD549" i="8"/>
  <c r="AG549" i="8"/>
  <c r="AD72" i="8"/>
  <c r="AD610" i="8"/>
  <c r="AG610" i="8"/>
  <c r="AD22" i="8"/>
  <c r="AD131" i="8"/>
  <c r="AD13" i="8"/>
  <c r="AG13" i="8"/>
  <c r="AD581" i="8"/>
  <c r="AD64" i="8"/>
  <c r="AG64" i="8"/>
  <c r="AD78" i="8"/>
  <c r="AD171" i="8"/>
  <c r="AG171" i="8"/>
  <c r="AD149" i="8"/>
  <c r="AG149" i="8"/>
  <c r="T9" i="5" l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29" i="5"/>
  <c r="T630" i="5"/>
  <c r="T631" i="5"/>
  <c r="T632" i="5"/>
  <c r="T633" i="5"/>
  <c r="T634" i="5"/>
  <c r="T635" i="5"/>
  <c r="T636" i="5"/>
  <c r="T637" i="5"/>
  <c r="T638" i="5"/>
  <c r="T639" i="5"/>
  <c r="T640" i="5"/>
  <c r="T641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2" i="5"/>
  <c r="T663" i="5"/>
  <c r="T664" i="5"/>
  <c r="T665" i="5"/>
  <c r="T666" i="5"/>
  <c r="T667" i="5"/>
  <c r="T668" i="5"/>
  <c r="T669" i="5"/>
  <c r="T670" i="5"/>
  <c r="T671" i="5"/>
  <c r="T672" i="5"/>
  <c r="T673" i="5"/>
  <c r="T674" i="5"/>
  <c r="T675" i="5"/>
  <c r="T676" i="5"/>
  <c r="T677" i="5"/>
  <c r="T678" i="5"/>
  <c r="T679" i="5"/>
  <c r="T680" i="5"/>
  <c r="T681" i="5"/>
  <c r="T682" i="5"/>
  <c r="T683" i="5"/>
  <c r="T684" i="5"/>
  <c r="T685" i="5"/>
  <c r="T686" i="5"/>
  <c r="T687" i="5"/>
  <c r="T688" i="5"/>
  <c r="T689" i="5"/>
  <c r="T690" i="5"/>
  <c r="T691" i="5"/>
  <c r="T692" i="5"/>
  <c r="T693" i="5"/>
  <c r="T694" i="5"/>
  <c r="T695" i="5"/>
  <c r="T696" i="5"/>
  <c r="T697" i="5"/>
  <c r="T698" i="5"/>
  <c r="T699" i="5"/>
  <c r="T700" i="5"/>
  <c r="T701" i="5"/>
  <c r="T702" i="5"/>
  <c r="T703" i="5"/>
  <c r="T704" i="5"/>
  <c r="T705" i="5"/>
  <c r="T706" i="5"/>
  <c r="T707" i="5"/>
  <c r="T708" i="5"/>
  <c r="T709" i="5"/>
  <c r="T710" i="5"/>
  <c r="T711" i="5"/>
  <c r="T712" i="5"/>
  <c r="T713" i="5"/>
  <c r="T714" i="5"/>
  <c r="T715" i="5"/>
  <c r="T716" i="5"/>
  <c r="T717" i="5"/>
  <c r="T718" i="5"/>
  <c r="T719" i="5"/>
  <c r="T720" i="5"/>
  <c r="T721" i="5"/>
  <c r="T722" i="5"/>
  <c r="T723" i="5"/>
  <c r="T724" i="5"/>
  <c r="T725" i="5"/>
  <c r="T726" i="5"/>
  <c r="T727" i="5"/>
  <c r="T8" i="5"/>
  <c r="O4" i="2"/>
  <c r="B9" i="5"/>
  <c r="U9" i="5" s="1"/>
  <c r="B10" i="5"/>
  <c r="U10" i="5" s="1"/>
  <c r="B11" i="5"/>
  <c r="U11" i="5" s="1"/>
  <c r="B12" i="5"/>
  <c r="U12" i="5" s="1"/>
  <c r="B13" i="5"/>
  <c r="U13" i="5" s="1"/>
  <c r="B14" i="5"/>
  <c r="U14" i="5" s="1"/>
  <c r="B15" i="5"/>
  <c r="U15" i="5" s="1"/>
  <c r="B16" i="5"/>
  <c r="U16" i="5" s="1"/>
  <c r="B17" i="5"/>
  <c r="U17" i="5" s="1"/>
  <c r="B18" i="5"/>
  <c r="U18" i="5" s="1"/>
  <c r="B19" i="5"/>
  <c r="U19" i="5" s="1"/>
  <c r="B20" i="5"/>
  <c r="U20" i="5" s="1"/>
  <c r="B21" i="5"/>
  <c r="U21" i="5" s="1"/>
  <c r="B22" i="5"/>
  <c r="U22" i="5" s="1"/>
  <c r="B23" i="5"/>
  <c r="U23" i="5" s="1"/>
  <c r="B24" i="5"/>
  <c r="U24" i="5" s="1"/>
  <c r="B25" i="5"/>
  <c r="U25" i="5" s="1"/>
  <c r="B26" i="5"/>
  <c r="U26" i="5" s="1"/>
  <c r="B27" i="5"/>
  <c r="U27" i="5" s="1"/>
  <c r="B28" i="5"/>
  <c r="U28" i="5" s="1"/>
  <c r="B29" i="5"/>
  <c r="U29" i="5" s="1"/>
  <c r="B30" i="5"/>
  <c r="U30" i="5" s="1"/>
  <c r="B31" i="5"/>
  <c r="U31" i="5" s="1"/>
  <c r="B32" i="5"/>
  <c r="U32" i="5" s="1"/>
  <c r="B33" i="5"/>
  <c r="U33" i="5" s="1"/>
  <c r="B34" i="5"/>
  <c r="U34" i="5" s="1"/>
  <c r="B35" i="5"/>
  <c r="U35" i="5" s="1"/>
  <c r="B36" i="5"/>
  <c r="U36" i="5" s="1"/>
  <c r="B37" i="5"/>
  <c r="U37" i="5" s="1"/>
  <c r="B38" i="5"/>
  <c r="U38" i="5" s="1"/>
  <c r="B39" i="5"/>
  <c r="U39" i="5" s="1"/>
  <c r="B40" i="5"/>
  <c r="U40" i="5" s="1"/>
  <c r="B41" i="5"/>
  <c r="U41" i="5" s="1"/>
  <c r="B42" i="5"/>
  <c r="U42" i="5" s="1"/>
  <c r="B43" i="5"/>
  <c r="U43" i="5" s="1"/>
  <c r="B44" i="5"/>
  <c r="U44" i="5" s="1"/>
  <c r="B45" i="5"/>
  <c r="U45" i="5" s="1"/>
  <c r="B46" i="5"/>
  <c r="U46" i="5" s="1"/>
  <c r="B47" i="5"/>
  <c r="U47" i="5" s="1"/>
  <c r="B48" i="5"/>
  <c r="U48" i="5" s="1"/>
  <c r="B49" i="5"/>
  <c r="U49" i="5" s="1"/>
  <c r="B50" i="5"/>
  <c r="U50" i="5" s="1"/>
  <c r="B51" i="5"/>
  <c r="U51" i="5" s="1"/>
  <c r="B52" i="5"/>
  <c r="U52" i="5" s="1"/>
  <c r="B53" i="5"/>
  <c r="U53" i="5" s="1"/>
  <c r="B54" i="5"/>
  <c r="U54" i="5" s="1"/>
  <c r="B55" i="5"/>
  <c r="U55" i="5" s="1"/>
  <c r="B56" i="5"/>
  <c r="U56" i="5" s="1"/>
  <c r="B57" i="5"/>
  <c r="U57" i="5" s="1"/>
  <c r="B58" i="5"/>
  <c r="U58" i="5" s="1"/>
  <c r="B59" i="5"/>
  <c r="U59" i="5" s="1"/>
  <c r="B60" i="5"/>
  <c r="U60" i="5" s="1"/>
  <c r="B61" i="5"/>
  <c r="U61" i="5" s="1"/>
  <c r="B62" i="5"/>
  <c r="U62" i="5" s="1"/>
  <c r="B63" i="5"/>
  <c r="U63" i="5" s="1"/>
  <c r="B64" i="5"/>
  <c r="U64" i="5" s="1"/>
  <c r="B65" i="5"/>
  <c r="U65" i="5" s="1"/>
  <c r="B66" i="5"/>
  <c r="U66" i="5" s="1"/>
  <c r="B67" i="5"/>
  <c r="U67" i="5" s="1"/>
  <c r="B68" i="5"/>
  <c r="U68" i="5" s="1"/>
  <c r="B69" i="5"/>
  <c r="U69" i="5" s="1"/>
  <c r="B70" i="5"/>
  <c r="U70" i="5" s="1"/>
  <c r="B71" i="5"/>
  <c r="U71" i="5" s="1"/>
  <c r="B72" i="5"/>
  <c r="U72" i="5" s="1"/>
  <c r="B73" i="5"/>
  <c r="U73" i="5" s="1"/>
  <c r="B74" i="5"/>
  <c r="U74" i="5" s="1"/>
  <c r="B75" i="5"/>
  <c r="U75" i="5" s="1"/>
  <c r="B76" i="5"/>
  <c r="U76" i="5" s="1"/>
  <c r="B77" i="5"/>
  <c r="U77" i="5" s="1"/>
  <c r="B78" i="5"/>
  <c r="U78" i="5" s="1"/>
  <c r="B79" i="5"/>
  <c r="U79" i="5" s="1"/>
  <c r="B80" i="5"/>
  <c r="U80" i="5" s="1"/>
  <c r="B81" i="5"/>
  <c r="U81" i="5" s="1"/>
  <c r="B82" i="5"/>
  <c r="U82" i="5" s="1"/>
  <c r="B83" i="5"/>
  <c r="U83" i="5" s="1"/>
  <c r="B84" i="5"/>
  <c r="U84" i="5" s="1"/>
  <c r="B85" i="5"/>
  <c r="U85" i="5" s="1"/>
  <c r="B86" i="5"/>
  <c r="U86" i="5" s="1"/>
  <c r="B87" i="5"/>
  <c r="U87" i="5" s="1"/>
  <c r="B88" i="5"/>
  <c r="U88" i="5" s="1"/>
  <c r="B89" i="5"/>
  <c r="U89" i="5" s="1"/>
  <c r="B90" i="5"/>
  <c r="U90" i="5" s="1"/>
  <c r="B91" i="5"/>
  <c r="U91" i="5" s="1"/>
  <c r="B92" i="5"/>
  <c r="U92" i="5" s="1"/>
  <c r="B93" i="5"/>
  <c r="U93" i="5" s="1"/>
  <c r="B94" i="5"/>
  <c r="U94" i="5" s="1"/>
  <c r="B95" i="5"/>
  <c r="U95" i="5" s="1"/>
  <c r="B96" i="5"/>
  <c r="U96" i="5" s="1"/>
  <c r="B97" i="5"/>
  <c r="U97" i="5" s="1"/>
  <c r="B98" i="5"/>
  <c r="U98" i="5" s="1"/>
  <c r="B99" i="5"/>
  <c r="U99" i="5" s="1"/>
  <c r="B100" i="5"/>
  <c r="U100" i="5" s="1"/>
  <c r="B101" i="5"/>
  <c r="U101" i="5" s="1"/>
  <c r="B102" i="5"/>
  <c r="U102" i="5" s="1"/>
  <c r="B103" i="5"/>
  <c r="U103" i="5" s="1"/>
  <c r="B104" i="5"/>
  <c r="U104" i="5" s="1"/>
  <c r="B105" i="5"/>
  <c r="U105" i="5" s="1"/>
  <c r="B106" i="5"/>
  <c r="U106" i="5" s="1"/>
  <c r="B107" i="5"/>
  <c r="U107" i="5" s="1"/>
  <c r="B108" i="5"/>
  <c r="U108" i="5" s="1"/>
  <c r="B109" i="5"/>
  <c r="U109" i="5" s="1"/>
  <c r="B110" i="5"/>
  <c r="U110" i="5" s="1"/>
  <c r="B111" i="5"/>
  <c r="U111" i="5" s="1"/>
  <c r="B112" i="5"/>
  <c r="U112" i="5" s="1"/>
  <c r="B113" i="5"/>
  <c r="U113" i="5" s="1"/>
  <c r="B114" i="5"/>
  <c r="U114" i="5" s="1"/>
  <c r="B115" i="5"/>
  <c r="U115" i="5" s="1"/>
  <c r="B116" i="5"/>
  <c r="U116" i="5" s="1"/>
  <c r="B117" i="5"/>
  <c r="U117" i="5" s="1"/>
  <c r="B118" i="5"/>
  <c r="U118" i="5" s="1"/>
  <c r="B119" i="5"/>
  <c r="U119" i="5" s="1"/>
  <c r="B120" i="5"/>
  <c r="U120" i="5" s="1"/>
  <c r="B121" i="5"/>
  <c r="U121" i="5" s="1"/>
  <c r="B122" i="5"/>
  <c r="U122" i="5" s="1"/>
  <c r="B123" i="5"/>
  <c r="U123" i="5" s="1"/>
  <c r="B124" i="5"/>
  <c r="U124" i="5" s="1"/>
  <c r="B125" i="5"/>
  <c r="U125" i="5" s="1"/>
  <c r="B126" i="5"/>
  <c r="U126" i="5" s="1"/>
  <c r="B127" i="5"/>
  <c r="U127" i="5" s="1"/>
  <c r="B128" i="5"/>
  <c r="U128" i="5" s="1"/>
  <c r="B129" i="5"/>
  <c r="U129" i="5" s="1"/>
  <c r="B130" i="5"/>
  <c r="U130" i="5" s="1"/>
  <c r="B131" i="5"/>
  <c r="U131" i="5" s="1"/>
  <c r="B132" i="5"/>
  <c r="U132" i="5" s="1"/>
  <c r="B133" i="5"/>
  <c r="U133" i="5" s="1"/>
  <c r="B134" i="5"/>
  <c r="U134" i="5" s="1"/>
  <c r="B135" i="5"/>
  <c r="U135" i="5" s="1"/>
  <c r="B136" i="5"/>
  <c r="U136" i="5" s="1"/>
  <c r="B137" i="5"/>
  <c r="U137" i="5" s="1"/>
  <c r="B138" i="5"/>
  <c r="U138" i="5" s="1"/>
  <c r="B139" i="5"/>
  <c r="U139" i="5" s="1"/>
  <c r="B140" i="5"/>
  <c r="U140" i="5" s="1"/>
  <c r="B141" i="5"/>
  <c r="U141" i="5" s="1"/>
  <c r="B142" i="5"/>
  <c r="U142" i="5" s="1"/>
  <c r="B143" i="5"/>
  <c r="U143" i="5" s="1"/>
  <c r="B144" i="5"/>
  <c r="U144" i="5" s="1"/>
  <c r="B145" i="5"/>
  <c r="U145" i="5" s="1"/>
  <c r="B146" i="5"/>
  <c r="U146" i="5" s="1"/>
  <c r="B147" i="5"/>
  <c r="U147" i="5" s="1"/>
  <c r="B148" i="5"/>
  <c r="U148" i="5" s="1"/>
  <c r="B149" i="5"/>
  <c r="U149" i="5" s="1"/>
  <c r="B150" i="5"/>
  <c r="U150" i="5" s="1"/>
  <c r="B151" i="5"/>
  <c r="U151" i="5" s="1"/>
  <c r="B152" i="5"/>
  <c r="U152" i="5" s="1"/>
  <c r="B153" i="5"/>
  <c r="U153" i="5" s="1"/>
  <c r="B154" i="5"/>
  <c r="U154" i="5" s="1"/>
  <c r="B155" i="5"/>
  <c r="U155" i="5" s="1"/>
  <c r="B156" i="5"/>
  <c r="U156" i="5" s="1"/>
  <c r="B157" i="5"/>
  <c r="U157" i="5" s="1"/>
  <c r="B158" i="5"/>
  <c r="U158" i="5" s="1"/>
  <c r="B159" i="5"/>
  <c r="U159" i="5" s="1"/>
  <c r="B160" i="5"/>
  <c r="U160" i="5" s="1"/>
  <c r="B161" i="5"/>
  <c r="U161" i="5" s="1"/>
  <c r="B162" i="5"/>
  <c r="U162" i="5" s="1"/>
  <c r="B163" i="5"/>
  <c r="U163" i="5" s="1"/>
  <c r="B164" i="5"/>
  <c r="U164" i="5" s="1"/>
  <c r="B165" i="5"/>
  <c r="U165" i="5" s="1"/>
  <c r="B166" i="5"/>
  <c r="U166" i="5" s="1"/>
  <c r="B167" i="5"/>
  <c r="U167" i="5" s="1"/>
  <c r="B168" i="5"/>
  <c r="U168" i="5" s="1"/>
  <c r="B169" i="5"/>
  <c r="U169" i="5" s="1"/>
  <c r="B170" i="5"/>
  <c r="U170" i="5" s="1"/>
  <c r="B171" i="5"/>
  <c r="U171" i="5" s="1"/>
  <c r="B172" i="5"/>
  <c r="U172" i="5" s="1"/>
  <c r="B173" i="5"/>
  <c r="U173" i="5" s="1"/>
  <c r="B174" i="5"/>
  <c r="U174" i="5" s="1"/>
  <c r="B175" i="5"/>
  <c r="U175" i="5" s="1"/>
  <c r="B176" i="5"/>
  <c r="U176" i="5" s="1"/>
  <c r="B177" i="5"/>
  <c r="U177" i="5" s="1"/>
  <c r="B178" i="5"/>
  <c r="U178" i="5" s="1"/>
  <c r="B179" i="5"/>
  <c r="U179" i="5" s="1"/>
  <c r="B180" i="5"/>
  <c r="U180" i="5" s="1"/>
  <c r="B181" i="5"/>
  <c r="U181" i="5" s="1"/>
  <c r="B182" i="5"/>
  <c r="U182" i="5" s="1"/>
  <c r="B183" i="5"/>
  <c r="U183" i="5" s="1"/>
  <c r="B184" i="5"/>
  <c r="U184" i="5" s="1"/>
  <c r="B185" i="5"/>
  <c r="U185" i="5" s="1"/>
  <c r="B186" i="5"/>
  <c r="U186" i="5" s="1"/>
  <c r="B187" i="5"/>
  <c r="U187" i="5" s="1"/>
  <c r="B188" i="5"/>
  <c r="U188" i="5" s="1"/>
  <c r="B189" i="5"/>
  <c r="U189" i="5" s="1"/>
  <c r="B190" i="5"/>
  <c r="U190" i="5" s="1"/>
  <c r="B191" i="5"/>
  <c r="U191" i="5" s="1"/>
  <c r="B192" i="5"/>
  <c r="U192" i="5" s="1"/>
  <c r="B193" i="5"/>
  <c r="U193" i="5" s="1"/>
  <c r="B194" i="5"/>
  <c r="U194" i="5" s="1"/>
  <c r="B195" i="5"/>
  <c r="U195" i="5" s="1"/>
  <c r="B196" i="5"/>
  <c r="U196" i="5" s="1"/>
  <c r="B197" i="5"/>
  <c r="U197" i="5" s="1"/>
  <c r="B198" i="5"/>
  <c r="U198" i="5" s="1"/>
  <c r="B199" i="5"/>
  <c r="U199" i="5" s="1"/>
  <c r="B200" i="5"/>
  <c r="U200" i="5" s="1"/>
  <c r="B201" i="5"/>
  <c r="U201" i="5" s="1"/>
  <c r="B202" i="5"/>
  <c r="U202" i="5" s="1"/>
  <c r="B203" i="5"/>
  <c r="U203" i="5" s="1"/>
  <c r="B204" i="5"/>
  <c r="U204" i="5" s="1"/>
  <c r="B205" i="5"/>
  <c r="U205" i="5" s="1"/>
  <c r="B206" i="5"/>
  <c r="U206" i="5" s="1"/>
  <c r="B207" i="5"/>
  <c r="U207" i="5" s="1"/>
  <c r="B208" i="5"/>
  <c r="U208" i="5" s="1"/>
  <c r="B209" i="5"/>
  <c r="U209" i="5" s="1"/>
  <c r="B210" i="5"/>
  <c r="U210" i="5" s="1"/>
  <c r="B211" i="5"/>
  <c r="U211" i="5" s="1"/>
  <c r="B212" i="5"/>
  <c r="U212" i="5" s="1"/>
  <c r="B213" i="5"/>
  <c r="U213" i="5" s="1"/>
  <c r="B214" i="5"/>
  <c r="U214" i="5" s="1"/>
  <c r="B215" i="5"/>
  <c r="U215" i="5" s="1"/>
  <c r="B216" i="5"/>
  <c r="U216" i="5" s="1"/>
  <c r="B217" i="5"/>
  <c r="U217" i="5" s="1"/>
  <c r="B218" i="5"/>
  <c r="U218" i="5" s="1"/>
  <c r="B219" i="5"/>
  <c r="U219" i="5" s="1"/>
  <c r="B220" i="5"/>
  <c r="U220" i="5" s="1"/>
  <c r="B221" i="5"/>
  <c r="U221" i="5" s="1"/>
  <c r="B222" i="5"/>
  <c r="U222" i="5" s="1"/>
  <c r="B223" i="5"/>
  <c r="U223" i="5" s="1"/>
  <c r="B224" i="5"/>
  <c r="U224" i="5" s="1"/>
  <c r="B225" i="5"/>
  <c r="U225" i="5" s="1"/>
  <c r="B226" i="5"/>
  <c r="U226" i="5" s="1"/>
  <c r="B227" i="5"/>
  <c r="U227" i="5" s="1"/>
  <c r="B228" i="5"/>
  <c r="U228" i="5" s="1"/>
  <c r="B229" i="5"/>
  <c r="U229" i="5" s="1"/>
  <c r="B230" i="5"/>
  <c r="U230" i="5" s="1"/>
  <c r="B231" i="5"/>
  <c r="U231" i="5" s="1"/>
  <c r="B232" i="5"/>
  <c r="U232" i="5" s="1"/>
  <c r="B233" i="5"/>
  <c r="U233" i="5" s="1"/>
  <c r="B234" i="5"/>
  <c r="U234" i="5" s="1"/>
  <c r="B235" i="5"/>
  <c r="U235" i="5" s="1"/>
  <c r="B236" i="5"/>
  <c r="U236" i="5" s="1"/>
  <c r="B237" i="5"/>
  <c r="U237" i="5" s="1"/>
  <c r="B238" i="5"/>
  <c r="U238" i="5" s="1"/>
  <c r="B239" i="5"/>
  <c r="U239" i="5" s="1"/>
  <c r="B240" i="5"/>
  <c r="U240" i="5" s="1"/>
  <c r="B241" i="5"/>
  <c r="U241" i="5" s="1"/>
  <c r="B242" i="5"/>
  <c r="U242" i="5" s="1"/>
  <c r="B243" i="5"/>
  <c r="U243" i="5" s="1"/>
  <c r="B244" i="5"/>
  <c r="U244" i="5" s="1"/>
  <c r="B245" i="5"/>
  <c r="U245" i="5" s="1"/>
  <c r="B246" i="5"/>
  <c r="U246" i="5" s="1"/>
  <c r="B247" i="5"/>
  <c r="U247" i="5" s="1"/>
  <c r="B248" i="5"/>
  <c r="U248" i="5" s="1"/>
  <c r="B249" i="5"/>
  <c r="U249" i="5" s="1"/>
  <c r="B250" i="5"/>
  <c r="U250" i="5" s="1"/>
  <c r="B251" i="5"/>
  <c r="U251" i="5" s="1"/>
  <c r="B252" i="5"/>
  <c r="U252" i="5" s="1"/>
  <c r="B253" i="5"/>
  <c r="U253" i="5" s="1"/>
  <c r="B254" i="5"/>
  <c r="U254" i="5" s="1"/>
  <c r="B255" i="5"/>
  <c r="U255" i="5" s="1"/>
  <c r="B256" i="5"/>
  <c r="U256" i="5" s="1"/>
  <c r="B257" i="5"/>
  <c r="U257" i="5" s="1"/>
  <c r="B258" i="5"/>
  <c r="U258" i="5" s="1"/>
  <c r="B259" i="5"/>
  <c r="U259" i="5" s="1"/>
  <c r="B260" i="5"/>
  <c r="U260" i="5" s="1"/>
  <c r="B261" i="5"/>
  <c r="U261" i="5" s="1"/>
  <c r="B262" i="5"/>
  <c r="U262" i="5" s="1"/>
  <c r="B263" i="5"/>
  <c r="U263" i="5" s="1"/>
  <c r="B264" i="5"/>
  <c r="U264" i="5" s="1"/>
  <c r="B265" i="5"/>
  <c r="U265" i="5" s="1"/>
  <c r="B266" i="5"/>
  <c r="U266" i="5" s="1"/>
  <c r="B267" i="5"/>
  <c r="U267" i="5" s="1"/>
  <c r="B268" i="5"/>
  <c r="U268" i="5" s="1"/>
  <c r="B269" i="5"/>
  <c r="U269" i="5" s="1"/>
  <c r="B270" i="5"/>
  <c r="U270" i="5" s="1"/>
  <c r="B271" i="5"/>
  <c r="U271" i="5" s="1"/>
  <c r="B272" i="5"/>
  <c r="U272" i="5" s="1"/>
  <c r="B273" i="5"/>
  <c r="U273" i="5" s="1"/>
  <c r="B274" i="5"/>
  <c r="U274" i="5" s="1"/>
  <c r="B275" i="5"/>
  <c r="U275" i="5" s="1"/>
  <c r="B276" i="5"/>
  <c r="U276" i="5" s="1"/>
  <c r="B277" i="5"/>
  <c r="U277" i="5" s="1"/>
  <c r="B278" i="5"/>
  <c r="U278" i="5" s="1"/>
  <c r="B279" i="5"/>
  <c r="U279" i="5" s="1"/>
  <c r="B280" i="5"/>
  <c r="U280" i="5" s="1"/>
  <c r="B281" i="5"/>
  <c r="U281" i="5" s="1"/>
  <c r="B282" i="5"/>
  <c r="U282" i="5" s="1"/>
  <c r="B283" i="5"/>
  <c r="U283" i="5" s="1"/>
  <c r="B284" i="5"/>
  <c r="U284" i="5" s="1"/>
  <c r="B285" i="5"/>
  <c r="U285" i="5" s="1"/>
  <c r="B286" i="5"/>
  <c r="U286" i="5" s="1"/>
  <c r="B287" i="5"/>
  <c r="U287" i="5" s="1"/>
  <c r="B288" i="5"/>
  <c r="U288" i="5" s="1"/>
  <c r="B289" i="5"/>
  <c r="U289" i="5" s="1"/>
  <c r="B290" i="5"/>
  <c r="U290" i="5" s="1"/>
  <c r="B291" i="5"/>
  <c r="U291" i="5" s="1"/>
  <c r="B292" i="5"/>
  <c r="U292" i="5" s="1"/>
  <c r="B293" i="5"/>
  <c r="U293" i="5" s="1"/>
  <c r="B294" i="5"/>
  <c r="U294" i="5" s="1"/>
  <c r="B295" i="5"/>
  <c r="U295" i="5" s="1"/>
  <c r="B296" i="5"/>
  <c r="U296" i="5" s="1"/>
  <c r="B297" i="5"/>
  <c r="U297" i="5" s="1"/>
  <c r="B298" i="5"/>
  <c r="U298" i="5" s="1"/>
  <c r="B299" i="5"/>
  <c r="U299" i="5" s="1"/>
  <c r="B300" i="5"/>
  <c r="U300" i="5" s="1"/>
  <c r="B301" i="5"/>
  <c r="U301" i="5" s="1"/>
  <c r="B302" i="5"/>
  <c r="U302" i="5" s="1"/>
  <c r="B303" i="5"/>
  <c r="U303" i="5" s="1"/>
  <c r="B304" i="5"/>
  <c r="U304" i="5" s="1"/>
  <c r="B305" i="5"/>
  <c r="U305" i="5" s="1"/>
  <c r="B306" i="5"/>
  <c r="U306" i="5" s="1"/>
  <c r="B307" i="5"/>
  <c r="U307" i="5" s="1"/>
  <c r="B308" i="5"/>
  <c r="U308" i="5" s="1"/>
  <c r="B309" i="5"/>
  <c r="U309" i="5" s="1"/>
  <c r="B310" i="5"/>
  <c r="U310" i="5" s="1"/>
  <c r="B311" i="5"/>
  <c r="U311" i="5" s="1"/>
  <c r="B312" i="5"/>
  <c r="U312" i="5" s="1"/>
  <c r="B313" i="5"/>
  <c r="U313" i="5" s="1"/>
  <c r="B314" i="5"/>
  <c r="U314" i="5" s="1"/>
  <c r="B315" i="5"/>
  <c r="U315" i="5" s="1"/>
  <c r="B316" i="5"/>
  <c r="U316" i="5" s="1"/>
  <c r="B317" i="5"/>
  <c r="U317" i="5" s="1"/>
  <c r="B318" i="5"/>
  <c r="U318" i="5" s="1"/>
  <c r="B319" i="5"/>
  <c r="U319" i="5" s="1"/>
  <c r="B320" i="5"/>
  <c r="U320" i="5" s="1"/>
  <c r="B321" i="5"/>
  <c r="U321" i="5" s="1"/>
  <c r="B322" i="5"/>
  <c r="U322" i="5" s="1"/>
  <c r="B323" i="5"/>
  <c r="U323" i="5" s="1"/>
  <c r="B324" i="5"/>
  <c r="U324" i="5" s="1"/>
  <c r="B325" i="5"/>
  <c r="U325" i="5" s="1"/>
  <c r="B326" i="5"/>
  <c r="U326" i="5" s="1"/>
  <c r="B327" i="5"/>
  <c r="U327" i="5" s="1"/>
  <c r="B328" i="5"/>
  <c r="U328" i="5" s="1"/>
  <c r="B329" i="5"/>
  <c r="U329" i="5" s="1"/>
  <c r="B330" i="5"/>
  <c r="U330" i="5" s="1"/>
  <c r="B331" i="5"/>
  <c r="U331" i="5" s="1"/>
  <c r="B332" i="5"/>
  <c r="U332" i="5" s="1"/>
  <c r="B333" i="5"/>
  <c r="U333" i="5" s="1"/>
  <c r="B334" i="5"/>
  <c r="U334" i="5" s="1"/>
  <c r="B335" i="5"/>
  <c r="U335" i="5" s="1"/>
  <c r="B336" i="5"/>
  <c r="U336" i="5" s="1"/>
  <c r="B337" i="5"/>
  <c r="U337" i="5" s="1"/>
  <c r="B338" i="5"/>
  <c r="U338" i="5" s="1"/>
  <c r="B339" i="5"/>
  <c r="U339" i="5" s="1"/>
  <c r="B340" i="5"/>
  <c r="U340" i="5" s="1"/>
  <c r="B341" i="5"/>
  <c r="U341" i="5" s="1"/>
  <c r="B342" i="5"/>
  <c r="U342" i="5" s="1"/>
  <c r="B343" i="5"/>
  <c r="U343" i="5" s="1"/>
  <c r="B344" i="5"/>
  <c r="U344" i="5" s="1"/>
  <c r="B345" i="5"/>
  <c r="U345" i="5" s="1"/>
  <c r="B346" i="5"/>
  <c r="U346" i="5" s="1"/>
  <c r="B347" i="5"/>
  <c r="U347" i="5" s="1"/>
  <c r="B348" i="5"/>
  <c r="U348" i="5" s="1"/>
  <c r="B349" i="5"/>
  <c r="U349" i="5" s="1"/>
  <c r="B350" i="5"/>
  <c r="U350" i="5" s="1"/>
  <c r="B351" i="5"/>
  <c r="U351" i="5" s="1"/>
  <c r="B352" i="5"/>
  <c r="U352" i="5" s="1"/>
  <c r="B353" i="5"/>
  <c r="U353" i="5" s="1"/>
  <c r="B354" i="5"/>
  <c r="U354" i="5" s="1"/>
  <c r="B355" i="5"/>
  <c r="U355" i="5" s="1"/>
  <c r="B356" i="5"/>
  <c r="U356" i="5" s="1"/>
  <c r="B357" i="5"/>
  <c r="U357" i="5" s="1"/>
  <c r="B358" i="5"/>
  <c r="U358" i="5" s="1"/>
  <c r="B359" i="5"/>
  <c r="U359" i="5" s="1"/>
  <c r="B360" i="5"/>
  <c r="U360" i="5" s="1"/>
  <c r="B361" i="5"/>
  <c r="U361" i="5" s="1"/>
  <c r="B362" i="5"/>
  <c r="U362" i="5" s="1"/>
  <c r="B363" i="5"/>
  <c r="U363" i="5" s="1"/>
  <c r="B364" i="5"/>
  <c r="U364" i="5" s="1"/>
  <c r="B365" i="5"/>
  <c r="U365" i="5" s="1"/>
  <c r="B366" i="5"/>
  <c r="U366" i="5" s="1"/>
  <c r="B367" i="5"/>
  <c r="U367" i="5" s="1"/>
  <c r="B368" i="5"/>
  <c r="U368" i="5" s="1"/>
  <c r="B369" i="5"/>
  <c r="U369" i="5" s="1"/>
  <c r="B370" i="5"/>
  <c r="U370" i="5" s="1"/>
  <c r="B371" i="5"/>
  <c r="U371" i="5" s="1"/>
  <c r="B372" i="5"/>
  <c r="U372" i="5" s="1"/>
  <c r="B373" i="5"/>
  <c r="U373" i="5" s="1"/>
  <c r="B374" i="5"/>
  <c r="U374" i="5" s="1"/>
  <c r="B375" i="5"/>
  <c r="U375" i="5" s="1"/>
  <c r="B376" i="5"/>
  <c r="U376" i="5" s="1"/>
  <c r="B377" i="5"/>
  <c r="U377" i="5" s="1"/>
  <c r="B378" i="5"/>
  <c r="U378" i="5" s="1"/>
  <c r="B379" i="5"/>
  <c r="U379" i="5" s="1"/>
  <c r="B380" i="5"/>
  <c r="U380" i="5" s="1"/>
  <c r="B381" i="5"/>
  <c r="U381" i="5" s="1"/>
  <c r="B382" i="5"/>
  <c r="U382" i="5" s="1"/>
  <c r="B383" i="5"/>
  <c r="U383" i="5" s="1"/>
  <c r="B384" i="5"/>
  <c r="U384" i="5" s="1"/>
  <c r="B385" i="5"/>
  <c r="U385" i="5" s="1"/>
  <c r="B386" i="5"/>
  <c r="U386" i="5" s="1"/>
  <c r="B387" i="5"/>
  <c r="U387" i="5" s="1"/>
  <c r="B388" i="5"/>
  <c r="U388" i="5" s="1"/>
  <c r="B389" i="5"/>
  <c r="U389" i="5" s="1"/>
  <c r="B390" i="5"/>
  <c r="U390" i="5" s="1"/>
  <c r="B391" i="5"/>
  <c r="U391" i="5" s="1"/>
  <c r="B392" i="5"/>
  <c r="U392" i="5" s="1"/>
  <c r="B393" i="5"/>
  <c r="U393" i="5" s="1"/>
  <c r="B394" i="5"/>
  <c r="U394" i="5" s="1"/>
  <c r="B395" i="5"/>
  <c r="U395" i="5" s="1"/>
  <c r="B396" i="5"/>
  <c r="U396" i="5" s="1"/>
  <c r="B397" i="5"/>
  <c r="U397" i="5" s="1"/>
  <c r="B398" i="5"/>
  <c r="U398" i="5" s="1"/>
  <c r="B399" i="5"/>
  <c r="U399" i="5" s="1"/>
  <c r="B400" i="5"/>
  <c r="U400" i="5" s="1"/>
  <c r="B401" i="5"/>
  <c r="U401" i="5" s="1"/>
  <c r="B402" i="5"/>
  <c r="U402" i="5" s="1"/>
  <c r="B403" i="5"/>
  <c r="U403" i="5" s="1"/>
  <c r="B404" i="5"/>
  <c r="U404" i="5" s="1"/>
  <c r="B405" i="5"/>
  <c r="U405" i="5" s="1"/>
  <c r="B406" i="5"/>
  <c r="U406" i="5" s="1"/>
  <c r="B407" i="5"/>
  <c r="U407" i="5" s="1"/>
  <c r="B408" i="5"/>
  <c r="U408" i="5" s="1"/>
  <c r="B409" i="5"/>
  <c r="U409" i="5" s="1"/>
  <c r="B410" i="5"/>
  <c r="U410" i="5" s="1"/>
  <c r="B411" i="5"/>
  <c r="U411" i="5" s="1"/>
  <c r="B412" i="5"/>
  <c r="U412" i="5" s="1"/>
  <c r="B413" i="5"/>
  <c r="U413" i="5" s="1"/>
  <c r="B414" i="5"/>
  <c r="U414" i="5" s="1"/>
  <c r="B415" i="5"/>
  <c r="U415" i="5" s="1"/>
  <c r="B416" i="5"/>
  <c r="U416" i="5" s="1"/>
  <c r="B417" i="5"/>
  <c r="U417" i="5" s="1"/>
  <c r="B418" i="5"/>
  <c r="U418" i="5" s="1"/>
  <c r="B419" i="5"/>
  <c r="U419" i="5" s="1"/>
  <c r="B420" i="5"/>
  <c r="U420" i="5" s="1"/>
  <c r="B421" i="5"/>
  <c r="U421" i="5" s="1"/>
  <c r="B422" i="5"/>
  <c r="U422" i="5" s="1"/>
  <c r="B423" i="5"/>
  <c r="U423" i="5" s="1"/>
  <c r="B424" i="5"/>
  <c r="U424" i="5" s="1"/>
  <c r="B425" i="5"/>
  <c r="U425" i="5" s="1"/>
  <c r="B426" i="5"/>
  <c r="U426" i="5" s="1"/>
  <c r="B427" i="5"/>
  <c r="U427" i="5" s="1"/>
  <c r="B428" i="5"/>
  <c r="U428" i="5" s="1"/>
  <c r="B429" i="5"/>
  <c r="U429" i="5" s="1"/>
  <c r="B430" i="5"/>
  <c r="U430" i="5" s="1"/>
  <c r="B431" i="5"/>
  <c r="U431" i="5" s="1"/>
  <c r="B432" i="5"/>
  <c r="U432" i="5" s="1"/>
  <c r="B433" i="5"/>
  <c r="U433" i="5" s="1"/>
  <c r="B434" i="5"/>
  <c r="U434" i="5" s="1"/>
  <c r="B435" i="5"/>
  <c r="U435" i="5" s="1"/>
  <c r="B436" i="5"/>
  <c r="U436" i="5" s="1"/>
  <c r="B437" i="5"/>
  <c r="U437" i="5" s="1"/>
  <c r="B438" i="5"/>
  <c r="U438" i="5" s="1"/>
  <c r="B439" i="5"/>
  <c r="U439" i="5" s="1"/>
  <c r="B440" i="5"/>
  <c r="U440" i="5" s="1"/>
  <c r="B441" i="5"/>
  <c r="U441" i="5" s="1"/>
  <c r="B442" i="5"/>
  <c r="U442" i="5" s="1"/>
  <c r="B443" i="5"/>
  <c r="U443" i="5" s="1"/>
  <c r="B444" i="5"/>
  <c r="U444" i="5" s="1"/>
  <c r="B445" i="5"/>
  <c r="U445" i="5" s="1"/>
  <c r="B446" i="5"/>
  <c r="U446" i="5" s="1"/>
  <c r="B447" i="5"/>
  <c r="U447" i="5" s="1"/>
  <c r="B448" i="5"/>
  <c r="U448" i="5" s="1"/>
  <c r="B449" i="5"/>
  <c r="U449" i="5" s="1"/>
  <c r="B450" i="5"/>
  <c r="U450" i="5" s="1"/>
  <c r="B451" i="5"/>
  <c r="U451" i="5" s="1"/>
  <c r="B452" i="5"/>
  <c r="U452" i="5" s="1"/>
  <c r="B453" i="5"/>
  <c r="U453" i="5" s="1"/>
  <c r="B454" i="5"/>
  <c r="U454" i="5" s="1"/>
  <c r="B455" i="5"/>
  <c r="U455" i="5" s="1"/>
  <c r="B456" i="5"/>
  <c r="U456" i="5" s="1"/>
  <c r="B457" i="5"/>
  <c r="U457" i="5" s="1"/>
  <c r="B458" i="5"/>
  <c r="U458" i="5" s="1"/>
  <c r="B459" i="5"/>
  <c r="U459" i="5" s="1"/>
  <c r="B460" i="5"/>
  <c r="U460" i="5" s="1"/>
  <c r="B461" i="5"/>
  <c r="U461" i="5" s="1"/>
  <c r="B462" i="5"/>
  <c r="U462" i="5" s="1"/>
  <c r="B463" i="5"/>
  <c r="U463" i="5" s="1"/>
  <c r="B464" i="5"/>
  <c r="U464" i="5" s="1"/>
  <c r="B465" i="5"/>
  <c r="U465" i="5" s="1"/>
  <c r="B466" i="5"/>
  <c r="U466" i="5" s="1"/>
  <c r="B467" i="5"/>
  <c r="U467" i="5" s="1"/>
  <c r="B468" i="5"/>
  <c r="U468" i="5" s="1"/>
  <c r="B469" i="5"/>
  <c r="U469" i="5" s="1"/>
  <c r="B470" i="5"/>
  <c r="U470" i="5" s="1"/>
  <c r="B471" i="5"/>
  <c r="U471" i="5" s="1"/>
  <c r="B472" i="5"/>
  <c r="U472" i="5" s="1"/>
  <c r="B473" i="5"/>
  <c r="U473" i="5" s="1"/>
  <c r="B474" i="5"/>
  <c r="U474" i="5" s="1"/>
  <c r="B475" i="5"/>
  <c r="U475" i="5" s="1"/>
  <c r="B476" i="5"/>
  <c r="U476" i="5" s="1"/>
  <c r="B477" i="5"/>
  <c r="U477" i="5" s="1"/>
  <c r="B478" i="5"/>
  <c r="U478" i="5" s="1"/>
  <c r="B479" i="5"/>
  <c r="U479" i="5" s="1"/>
  <c r="B480" i="5"/>
  <c r="U480" i="5" s="1"/>
  <c r="B481" i="5"/>
  <c r="U481" i="5" s="1"/>
  <c r="B482" i="5"/>
  <c r="U482" i="5" s="1"/>
  <c r="B483" i="5"/>
  <c r="U483" i="5" s="1"/>
  <c r="B484" i="5"/>
  <c r="U484" i="5" s="1"/>
  <c r="B485" i="5"/>
  <c r="U485" i="5" s="1"/>
  <c r="B486" i="5"/>
  <c r="U486" i="5" s="1"/>
  <c r="B487" i="5"/>
  <c r="U487" i="5" s="1"/>
  <c r="B488" i="5"/>
  <c r="U488" i="5" s="1"/>
  <c r="B489" i="5"/>
  <c r="U489" i="5" s="1"/>
  <c r="B490" i="5"/>
  <c r="U490" i="5" s="1"/>
  <c r="B491" i="5"/>
  <c r="U491" i="5" s="1"/>
  <c r="B492" i="5"/>
  <c r="U492" i="5" s="1"/>
  <c r="B493" i="5"/>
  <c r="U493" i="5" s="1"/>
  <c r="B494" i="5"/>
  <c r="U494" i="5" s="1"/>
  <c r="B495" i="5"/>
  <c r="U495" i="5" s="1"/>
  <c r="B496" i="5"/>
  <c r="U496" i="5" s="1"/>
  <c r="B497" i="5"/>
  <c r="U497" i="5" s="1"/>
  <c r="B498" i="5"/>
  <c r="U498" i="5" s="1"/>
  <c r="B499" i="5"/>
  <c r="U499" i="5" s="1"/>
  <c r="B500" i="5"/>
  <c r="U500" i="5" s="1"/>
  <c r="B501" i="5"/>
  <c r="U501" i="5" s="1"/>
  <c r="B502" i="5"/>
  <c r="U502" i="5" s="1"/>
  <c r="B503" i="5"/>
  <c r="U503" i="5" s="1"/>
  <c r="B504" i="5"/>
  <c r="U504" i="5" s="1"/>
  <c r="B505" i="5"/>
  <c r="U505" i="5" s="1"/>
  <c r="B506" i="5"/>
  <c r="U506" i="5" s="1"/>
  <c r="B507" i="5"/>
  <c r="U507" i="5" s="1"/>
  <c r="B508" i="5"/>
  <c r="U508" i="5" s="1"/>
  <c r="B509" i="5"/>
  <c r="U509" i="5" s="1"/>
  <c r="B510" i="5"/>
  <c r="U510" i="5" s="1"/>
  <c r="B511" i="5"/>
  <c r="U511" i="5" s="1"/>
  <c r="B512" i="5"/>
  <c r="U512" i="5" s="1"/>
  <c r="B513" i="5"/>
  <c r="U513" i="5" s="1"/>
  <c r="B514" i="5"/>
  <c r="U514" i="5" s="1"/>
  <c r="B515" i="5"/>
  <c r="U515" i="5" s="1"/>
  <c r="B516" i="5"/>
  <c r="U516" i="5" s="1"/>
  <c r="B517" i="5"/>
  <c r="U517" i="5" s="1"/>
  <c r="B518" i="5"/>
  <c r="U518" i="5" s="1"/>
  <c r="B519" i="5"/>
  <c r="U519" i="5" s="1"/>
  <c r="B520" i="5"/>
  <c r="U520" i="5" s="1"/>
  <c r="B521" i="5"/>
  <c r="U521" i="5" s="1"/>
  <c r="B522" i="5"/>
  <c r="U522" i="5" s="1"/>
  <c r="B523" i="5"/>
  <c r="U523" i="5" s="1"/>
  <c r="B524" i="5"/>
  <c r="U524" i="5" s="1"/>
  <c r="B525" i="5"/>
  <c r="U525" i="5" s="1"/>
  <c r="B526" i="5"/>
  <c r="U526" i="5" s="1"/>
  <c r="B527" i="5"/>
  <c r="U527" i="5" s="1"/>
  <c r="B528" i="5"/>
  <c r="U528" i="5" s="1"/>
  <c r="B529" i="5"/>
  <c r="U529" i="5" s="1"/>
  <c r="B530" i="5"/>
  <c r="U530" i="5" s="1"/>
  <c r="B531" i="5"/>
  <c r="U531" i="5" s="1"/>
  <c r="B532" i="5"/>
  <c r="U532" i="5" s="1"/>
  <c r="B533" i="5"/>
  <c r="U533" i="5" s="1"/>
  <c r="B534" i="5"/>
  <c r="U534" i="5" s="1"/>
  <c r="B535" i="5"/>
  <c r="U535" i="5" s="1"/>
  <c r="B536" i="5"/>
  <c r="U536" i="5" s="1"/>
  <c r="B537" i="5"/>
  <c r="U537" i="5" s="1"/>
  <c r="B538" i="5"/>
  <c r="U538" i="5" s="1"/>
  <c r="B539" i="5"/>
  <c r="U539" i="5" s="1"/>
  <c r="B540" i="5"/>
  <c r="U540" i="5" s="1"/>
  <c r="B541" i="5"/>
  <c r="U541" i="5" s="1"/>
  <c r="B542" i="5"/>
  <c r="U542" i="5" s="1"/>
  <c r="B543" i="5"/>
  <c r="U543" i="5" s="1"/>
  <c r="B544" i="5"/>
  <c r="U544" i="5" s="1"/>
  <c r="B545" i="5"/>
  <c r="U545" i="5" s="1"/>
  <c r="B546" i="5"/>
  <c r="U546" i="5" s="1"/>
  <c r="B547" i="5"/>
  <c r="U547" i="5" s="1"/>
  <c r="B548" i="5"/>
  <c r="U548" i="5" s="1"/>
  <c r="B549" i="5"/>
  <c r="U549" i="5" s="1"/>
  <c r="B550" i="5"/>
  <c r="U550" i="5" s="1"/>
  <c r="B551" i="5"/>
  <c r="U551" i="5" s="1"/>
  <c r="B552" i="5"/>
  <c r="U552" i="5" s="1"/>
  <c r="B553" i="5"/>
  <c r="U553" i="5" s="1"/>
  <c r="B554" i="5"/>
  <c r="U554" i="5" s="1"/>
  <c r="B555" i="5"/>
  <c r="U555" i="5" s="1"/>
  <c r="B556" i="5"/>
  <c r="U556" i="5" s="1"/>
  <c r="B557" i="5"/>
  <c r="U557" i="5" s="1"/>
  <c r="B558" i="5"/>
  <c r="U558" i="5" s="1"/>
  <c r="B559" i="5"/>
  <c r="U559" i="5" s="1"/>
  <c r="B560" i="5"/>
  <c r="U560" i="5" s="1"/>
  <c r="B561" i="5"/>
  <c r="U561" i="5" s="1"/>
  <c r="B562" i="5"/>
  <c r="U562" i="5" s="1"/>
  <c r="B563" i="5"/>
  <c r="U563" i="5" s="1"/>
  <c r="B564" i="5"/>
  <c r="U564" i="5" s="1"/>
  <c r="B565" i="5"/>
  <c r="U565" i="5" s="1"/>
  <c r="B566" i="5"/>
  <c r="U566" i="5" s="1"/>
  <c r="B567" i="5"/>
  <c r="U567" i="5" s="1"/>
  <c r="B568" i="5"/>
  <c r="U568" i="5" s="1"/>
  <c r="B569" i="5"/>
  <c r="U569" i="5" s="1"/>
  <c r="B570" i="5"/>
  <c r="U570" i="5" s="1"/>
  <c r="B571" i="5"/>
  <c r="U571" i="5" s="1"/>
  <c r="B572" i="5"/>
  <c r="U572" i="5" s="1"/>
  <c r="B573" i="5"/>
  <c r="U573" i="5" s="1"/>
  <c r="B574" i="5"/>
  <c r="U574" i="5" s="1"/>
  <c r="B575" i="5"/>
  <c r="U575" i="5" s="1"/>
  <c r="B576" i="5"/>
  <c r="U576" i="5" s="1"/>
  <c r="B577" i="5"/>
  <c r="U577" i="5" s="1"/>
  <c r="B578" i="5"/>
  <c r="U578" i="5" s="1"/>
  <c r="B579" i="5"/>
  <c r="U579" i="5" s="1"/>
  <c r="B580" i="5"/>
  <c r="U580" i="5" s="1"/>
  <c r="B581" i="5"/>
  <c r="U581" i="5" s="1"/>
  <c r="B582" i="5"/>
  <c r="U582" i="5" s="1"/>
  <c r="B583" i="5"/>
  <c r="U583" i="5" s="1"/>
  <c r="B584" i="5"/>
  <c r="U584" i="5" s="1"/>
  <c r="B585" i="5"/>
  <c r="U585" i="5" s="1"/>
  <c r="B586" i="5"/>
  <c r="U586" i="5" s="1"/>
  <c r="B587" i="5"/>
  <c r="U587" i="5" s="1"/>
  <c r="B588" i="5"/>
  <c r="U588" i="5" s="1"/>
  <c r="B589" i="5"/>
  <c r="U589" i="5" s="1"/>
  <c r="B590" i="5"/>
  <c r="U590" i="5" s="1"/>
  <c r="B591" i="5"/>
  <c r="U591" i="5" s="1"/>
  <c r="B592" i="5"/>
  <c r="U592" i="5" s="1"/>
  <c r="B593" i="5"/>
  <c r="U593" i="5" s="1"/>
  <c r="B594" i="5"/>
  <c r="U594" i="5" s="1"/>
  <c r="B595" i="5"/>
  <c r="U595" i="5" s="1"/>
  <c r="B596" i="5"/>
  <c r="U596" i="5" s="1"/>
  <c r="B597" i="5"/>
  <c r="U597" i="5" s="1"/>
  <c r="B598" i="5"/>
  <c r="U598" i="5" s="1"/>
  <c r="B599" i="5"/>
  <c r="U599" i="5" s="1"/>
  <c r="B600" i="5"/>
  <c r="U600" i="5" s="1"/>
  <c r="B601" i="5"/>
  <c r="U601" i="5" s="1"/>
  <c r="B602" i="5"/>
  <c r="U602" i="5" s="1"/>
  <c r="B603" i="5"/>
  <c r="U603" i="5" s="1"/>
  <c r="B604" i="5"/>
  <c r="U604" i="5" s="1"/>
  <c r="B605" i="5"/>
  <c r="U605" i="5" s="1"/>
  <c r="B606" i="5"/>
  <c r="U606" i="5" s="1"/>
  <c r="B607" i="5"/>
  <c r="U607" i="5" s="1"/>
  <c r="B608" i="5"/>
  <c r="U608" i="5" s="1"/>
  <c r="B609" i="5"/>
  <c r="U609" i="5" s="1"/>
  <c r="B610" i="5"/>
  <c r="U610" i="5" s="1"/>
  <c r="B611" i="5"/>
  <c r="U611" i="5" s="1"/>
  <c r="B612" i="5"/>
  <c r="U612" i="5" s="1"/>
  <c r="B613" i="5"/>
  <c r="U613" i="5" s="1"/>
  <c r="B614" i="5"/>
  <c r="U614" i="5" s="1"/>
  <c r="B615" i="5"/>
  <c r="U615" i="5" s="1"/>
  <c r="B616" i="5"/>
  <c r="U616" i="5" s="1"/>
  <c r="B617" i="5"/>
  <c r="U617" i="5" s="1"/>
  <c r="B618" i="5"/>
  <c r="U618" i="5" s="1"/>
  <c r="B619" i="5"/>
  <c r="U619" i="5" s="1"/>
  <c r="B620" i="5"/>
  <c r="U620" i="5" s="1"/>
  <c r="B621" i="5"/>
  <c r="U621" i="5" s="1"/>
  <c r="B622" i="5"/>
  <c r="U622" i="5" s="1"/>
  <c r="B623" i="5"/>
  <c r="U623" i="5" s="1"/>
  <c r="B624" i="5"/>
  <c r="U624" i="5" s="1"/>
  <c r="B625" i="5"/>
  <c r="U625" i="5" s="1"/>
  <c r="B626" i="5"/>
  <c r="U626" i="5" s="1"/>
  <c r="B627" i="5"/>
  <c r="U627" i="5" s="1"/>
  <c r="B628" i="5"/>
  <c r="U628" i="5" s="1"/>
  <c r="B629" i="5"/>
  <c r="U629" i="5" s="1"/>
  <c r="B630" i="5"/>
  <c r="U630" i="5" s="1"/>
  <c r="B631" i="5"/>
  <c r="U631" i="5" s="1"/>
  <c r="B632" i="5"/>
  <c r="U632" i="5" s="1"/>
  <c r="B633" i="5"/>
  <c r="U633" i="5" s="1"/>
  <c r="B634" i="5"/>
  <c r="U634" i="5" s="1"/>
  <c r="B635" i="5"/>
  <c r="U635" i="5" s="1"/>
  <c r="B636" i="5"/>
  <c r="U636" i="5" s="1"/>
  <c r="B637" i="5"/>
  <c r="U637" i="5" s="1"/>
  <c r="B638" i="5"/>
  <c r="U638" i="5" s="1"/>
  <c r="B639" i="5"/>
  <c r="U639" i="5" s="1"/>
  <c r="B640" i="5"/>
  <c r="U640" i="5" s="1"/>
  <c r="B641" i="5"/>
  <c r="U641" i="5" s="1"/>
  <c r="B642" i="5"/>
  <c r="U642" i="5" s="1"/>
  <c r="B643" i="5"/>
  <c r="U643" i="5" s="1"/>
  <c r="B644" i="5"/>
  <c r="U644" i="5" s="1"/>
  <c r="B645" i="5"/>
  <c r="U645" i="5" s="1"/>
  <c r="B646" i="5"/>
  <c r="U646" i="5" s="1"/>
  <c r="B647" i="5"/>
  <c r="U647" i="5" s="1"/>
  <c r="B648" i="5"/>
  <c r="U648" i="5" s="1"/>
  <c r="B649" i="5"/>
  <c r="U649" i="5" s="1"/>
  <c r="B650" i="5"/>
  <c r="U650" i="5" s="1"/>
  <c r="B651" i="5"/>
  <c r="U651" i="5" s="1"/>
  <c r="B652" i="5"/>
  <c r="U652" i="5" s="1"/>
  <c r="B653" i="5"/>
  <c r="U653" i="5" s="1"/>
  <c r="B654" i="5"/>
  <c r="U654" i="5" s="1"/>
  <c r="B655" i="5"/>
  <c r="U655" i="5" s="1"/>
  <c r="B656" i="5"/>
  <c r="U656" i="5" s="1"/>
  <c r="B657" i="5"/>
  <c r="U657" i="5" s="1"/>
  <c r="B658" i="5"/>
  <c r="U658" i="5" s="1"/>
  <c r="B659" i="5"/>
  <c r="U659" i="5" s="1"/>
  <c r="B660" i="5"/>
  <c r="U660" i="5" s="1"/>
  <c r="B661" i="5"/>
  <c r="U661" i="5" s="1"/>
  <c r="B662" i="5"/>
  <c r="U662" i="5" s="1"/>
  <c r="B663" i="5"/>
  <c r="U663" i="5" s="1"/>
  <c r="B664" i="5"/>
  <c r="U664" i="5" s="1"/>
  <c r="B665" i="5"/>
  <c r="U665" i="5" s="1"/>
  <c r="B666" i="5"/>
  <c r="U666" i="5" s="1"/>
  <c r="B667" i="5"/>
  <c r="U667" i="5" s="1"/>
  <c r="B668" i="5"/>
  <c r="U668" i="5" s="1"/>
  <c r="B669" i="5"/>
  <c r="U669" i="5" s="1"/>
  <c r="B670" i="5"/>
  <c r="U670" i="5" s="1"/>
  <c r="B671" i="5"/>
  <c r="U671" i="5" s="1"/>
  <c r="B672" i="5"/>
  <c r="U672" i="5" s="1"/>
  <c r="B673" i="5"/>
  <c r="U673" i="5" s="1"/>
  <c r="B674" i="5"/>
  <c r="U674" i="5" s="1"/>
  <c r="B675" i="5"/>
  <c r="U675" i="5" s="1"/>
  <c r="B676" i="5"/>
  <c r="U676" i="5" s="1"/>
  <c r="B677" i="5"/>
  <c r="U677" i="5" s="1"/>
  <c r="B678" i="5"/>
  <c r="U678" i="5" s="1"/>
  <c r="B679" i="5"/>
  <c r="U679" i="5" s="1"/>
  <c r="B680" i="5"/>
  <c r="U680" i="5" s="1"/>
  <c r="B681" i="5"/>
  <c r="U681" i="5" s="1"/>
  <c r="B682" i="5"/>
  <c r="U682" i="5" s="1"/>
  <c r="B683" i="5"/>
  <c r="U683" i="5" s="1"/>
  <c r="B684" i="5"/>
  <c r="U684" i="5" s="1"/>
  <c r="B685" i="5"/>
  <c r="U685" i="5" s="1"/>
  <c r="B686" i="5"/>
  <c r="U686" i="5" s="1"/>
  <c r="B687" i="5"/>
  <c r="U687" i="5" s="1"/>
  <c r="B688" i="5"/>
  <c r="U688" i="5" s="1"/>
  <c r="B689" i="5"/>
  <c r="U689" i="5" s="1"/>
  <c r="B690" i="5"/>
  <c r="U690" i="5" s="1"/>
  <c r="B691" i="5"/>
  <c r="U691" i="5" s="1"/>
  <c r="B692" i="5"/>
  <c r="U692" i="5" s="1"/>
  <c r="B693" i="5"/>
  <c r="U693" i="5" s="1"/>
  <c r="B694" i="5"/>
  <c r="U694" i="5" s="1"/>
  <c r="B695" i="5"/>
  <c r="U695" i="5" s="1"/>
  <c r="B696" i="5"/>
  <c r="U696" i="5" s="1"/>
  <c r="B697" i="5"/>
  <c r="U697" i="5" s="1"/>
  <c r="B698" i="5"/>
  <c r="U698" i="5" s="1"/>
  <c r="B699" i="5"/>
  <c r="U699" i="5" s="1"/>
  <c r="B700" i="5"/>
  <c r="U700" i="5" s="1"/>
  <c r="B701" i="5"/>
  <c r="U701" i="5" s="1"/>
  <c r="B702" i="5"/>
  <c r="U702" i="5" s="1"/>
  <c r="B703" i="5"/>
  <c r="U703" i="5" s="1"/>
  <c r="B704" i="5"/>
  <c r="U704" i="5" s="1"/>
  <c r="B705" i="5"/>
  <c r="U705" i="5" s="1"/>
  <c r="B706" i="5"/>
  <c r="U706" i="5" s="1"/>
  <c r="B707" i="5"/>
  <c r="U707" i="5" s="1"/>
  <c r="B708" i="5"/>
  <c r="U708" i="5" s="1"/>
  <c r="B709" i="5"/>
  <c r="U709" i="5" s="1"/>
  <c r="B710" i="5"/>
  <c r="U710" i="5" s="1"/>
  <c r="B711" i="5"/>
  <c r="U711" i="5" s="1"/>
  <c r="B712" i="5"/>
  <c r="U712" i="5" s="1"/>
  <c r="B713" i="5"/>
  <c r="U713" i="5" s="1"/>
  <c r="B714" i="5"/>
  <c r="U714" i="5" s="1"/>
  <c r="B715" i="5"/>
  <c r="U715" i="5" s="1"/>
  <c r="B716" i="5"/>
  <c r="U716" i="5" s="1"/>
  <c r="B717" i="5"/>
  <c r="U717" i="5" s="1"/>
  <c r="B718" i="5"/>
  <c r="U718" i="5" s="1"/>
  <c r="B719" i="5"/>
  <c r="U719" i="5" s="1"/>
  <c r="B720" i="5"/>
  <c r="U720" i="5" s="1"/>
  <c r="B721" i="5"/>
  <c r="U721" i="5" s="1"/>
  <c r="B722" i="5"/>
  <c r="U722" i="5" s="1"/>
  <c r="B723" i="5"/>
  <c r="U723" i="5" s="1"/>
  <c r="B724" i="5"/>
  <c r="U724" i="5" s="1"/>
  <c r="B725" i="5"/>
  <c r="U725" i="5" s="1"/>
  <c r="B726" i="5"/>
  <c r="U726" i="5" s="1"/>
  <c r="B727" i="5"/>
  <c r="U727" i="5" s="1"/>
  <c r="B8" i="5"/>
  <c r="U8" i="5" s="1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515" i="5"/>
  <c r="X516" i="5"/>
  <c r="X517" i="5"/>
  <c r="X518" i="5"/>
  <c r="X519" i="5"/>
  <c r="X520" i="5"/>
  <c r="X521" i="5"/>
  <c r="X522" i="5"/>
  <c r="X523" i="5"/>
  <c r="X524" i="5"/>
  <c r="X525" i="5"/>
  <c r="X526" i="5"/>
  <c r="X527" i="5"/>
  <c r="X528" i="5"/>
  <c r="X529" i="5"/>
  <c r="X530" i="5"/>
  <c r="X531" i="5"/>
  <c r="X532" i="5"/>
  <c r="X533" i="5"/>
  <c r="X534" i="5"/>
  <c r="X535" i="5"/>
  <c r="X536" i="5"/>
  <c r="X537" i="5"/>
  <c r="X538" i="5"/>
  <c r="X539" i="5"/>
  <c r="X540" i="5"/>
  <c r="X541" i="5"/>
  <c r="X542" i="5"/>
  <c r="X543" i="5"/>
  <c r="X544" i="5"/>
  <c r="X545" i="5"/>
  <c r="X546" i="5"/>
  <c r="X547" i="5"/>
  <c r="X548" i="5"/>
  <c r="X549" i="5"/>
  <c r="X550" i="5"/>
  <c r="X551" i="5"/>
  <c r="X552" i="5"/>
  <c r="X553" i="5"/>
  <c r="X554" i="5"/>
  <c r="X555" i="5"/>
  <c r="X556" i="5"/>
  <c r="X557" i="5"/>
  <c r="X558" i="5"/>
  <c r="X559" i="5"/>
  <c r="X560" i="5"/>
  <c r="X561" i="5"/>
  <c r="X562" i="5"/>
  <c r="X563" i="5"/>
  <c r="X564" i="5"/>
  <c r="X565" i="5"/>
  <c r="X566" i="5"/>
  <c r="X567" i="5"/>
  <c r="X568" i="5"/>
  <c r="X569" i="5"/>
  <c r="X570" i="5"/>
  <c r="X571" i="5"/>
  <c r="X572" i="5"/>
  <c r="X573" i="5"/>
  <c r="X574" i="5"/>
  <c r="X575" i="5"/>
  <c r="X576" i="5"/>
  <c r="X577" i="5"/>
  <c r="X578" i="5"/>
  <c r="X579" i="5"/>
  <c r="X580" i="5"/>
  <c r="X581" i="5"/>
  <c r="X582" i="5"/>
  <c r="X583" i="5"/>
  <c r="X584" i="5"/>
  <c r="X585" i="5"/>
  <c r="X586" i="5"/>
  <c r="X587" i="5"/>
  <c r="X588" i="5"/>
  <c r="X589" i="5"/>
  <c r="X590" i="5"/>
  <c r="X591" i="5"/>
  <c r="X592" i="5"/>
  <c r="X593" i="5"/>
  <c r="X594" i="5"/>
  <c r="X595" i="5"/>
  <c r="X596" i="5"/>
  <c r="X597" i="5"/>
  <c r="X598" i="5"/>
  <c r="X599" i="5"/>
  <c r="X600" i="5"/>
  <c r="X601" i="5"/>
  <c r="X602" i="5"/>
  <c r="X603" i="5"/>
  <c r="X604" i="5"/>
  <c r="X605" i="5"/>
  <c r="X606" i="5"/>
  <c r="X607" i="5"/>
  <c r="X608" i="5"/>
  <c r="X609" i="5"/>
  <c r="X610" i="5"/>
  <c r="X611" i="5"/>
  <c r="X612" i="5"/>
  <c r="X613" i="5"/>
  <c r="X614" i="5"/>
  <c r="X615" i="5"/>
  <c r="X616" i="5"/>
  <c r="X617" i="5"/>
  <c r="X618" i="5"/>
  <c r="X619" i="5"/>
  <c r="X620" i="5"/>
  <c r="X621" i="5"/>
  <c r="X622" i="5"/>
  <c r="X623" i="5"/>
  <c r="X624" i="5"/>
  <c r="X625" i="5"/>
  <c r="X626" i="5"/>
  <c r="X627" i="5"/>
  <c r="X628" i="5"/>
  <c r="X629" i="5"/>
  <c r="X630" i="5"/>
  <c r="X631" i="5"/>
  <c r="X632" i="5"/>
  <c r="X633" i="5"/>
  <c r="X634" i="5"/>
  <c r="X635" i="5"/>
  <c r="X636" i="5"/>
  <c r="X637" i="5"/>
  <c r="X638" i="5"/>
  <c r="X639" i="5"/>
  <c r="X640" i="5"/>
  <c r="X641" i="5"/>
  <c r="X642" i="5"/>
  <c r="X643" i="5"/>
  <c r="X644" i="5"/>
  <c r="X645" i="5"/>
  <c r="X646" i="5"/>
  <c r="X647" i="5"/>
  <c r="X648" i="5"/>
  <c r="X649" i="5"/>
  <c r="X650" i="5"/>
  <c r="X651" i="5"/>
  <c r="X652" i="5"/>
  <c r="X653" i="5"/>
  <c r="X654" i="5"/>
  <c r="X655" i="5"/>
  <c r="X656" i="5"/>
  <c r="X657" i="5"/>
  <c r="X658" i="5"/>
  <c r="X659" i="5"/>
  <c r="X660" i="5"/>
  <c r="X661" i="5"/>
  <c r="X662" i="5"/>
  <c r="X663" i="5"/>
  <c r="X664" i="5"/>
  <c r="X665" i="5"/>
  <c r="X666" i="5"/>
  <c r="X667" i="5"/>
  <c r="X668" i="5"/>
  <c r="X669" i="5"/>
  <c r="X670" i="5"/>
  <c r="X671" i="5"/>
  <c r="X672" i="5"/>
  <c r="X673" i="5"/>
  <c r="X674" i="5"/>
  <c r="X675" i="5"/>
  <c r="X676" i="5"/>
  <c r="X677" i="5"/>
  <c r="X678" i="5"/>
  <c r="X679" i="5"/>
  <c r="X680" i="5"/>
  <c r="X681" i="5"/>
  <c r="X682" i="5"/>
  <c r="X683" i="5"/>
  <c r="X684" i="5"/>
  <c r="X685" i="5"/>
  <c r="X686" i="5"/>
  <c r="X687" i="5"/>
  <c r="X688" i="5"/>
  <c r="X689" i="5"/>
  <c r="X690" i="5"/>
  <c r="X691" i="5"/>
  <c r="X692" i="5"/>
  <c r="X693" i="5"/>
  <c r="X694" i="5"/>
  <c r="X695" i="5"/>
  <c r="X696" i="5"/>
  <c r="X697" i="5"/>
  <c r="X698" i="5"/>
  <c r="X699" i="5"/>
  <c r="X700" i="5"/>
  <c r="X701" i="5"/>
  <c r="X702" i="5"/>
  <c r="X703" i="5"/>
  <c r="X704" i="5"/>
  <c r="X705" i="5"/>
  <c r="X706" i="5"/>
  <c r="X707" i="5"/>
  <c r="X708" i="5"/>
  <c r="X709" i="5"/>
  <c r="X710" i="5"/>
  <c r="X711" i="5"/>
  <c r="X712" i="5"/>
  <c r="X713" i="5"/>
  <c r="X714" i="5"/>
  <c r="X715" i="5"/>
  <c r="X716" i="5"/>
  <c r="X717" i="5"/>
  <c r="X718" i="5"/>
  <c r="X719" i="5"/>
  <c r="X720" i="5"/>
  <c r="X721" i="5"/>
  <c r="X722" i="5"/>
  <c r="X723" i="5"/>
  <c r="X724" i="5"/>
  <c r="X725" i="5"/>
  <c r="X726" i="5"/>
  <c r="X727" i="5"/>
  <c r="X8" i="5"/>
  <c r="D9" i="5"/>
  <c r="D10" i="5"/>
  <c r="D11" i="5"/>
  <c r="D12" i="5"/>
  <c r="D13" i="5"/>
  <c r="D14" i="5"/>
  <c r="F14" i="5" s="1"/>
  <c r="D15" i="5"/>
  <c r="D16" i="5"/>
  <c r="D17" i="5"/>
  <c r="F17" i="5" s="1"/>
  <c r="D18" i="5"/>
  <c r="F18" i="5" s="1"/>
  <c r="D19" i="5"/>
  <c r="D20" i="5"/>
  <c r="D21" i="5"/>
  <c r="D22" i="5"/>
  <c r="F22" i="5" s="1"/>
  <c r="D23" i="5"/>
  <c r="D24" i="5"/>
  <c r="D25" i="5"/>
  <c r="D26" i="5"/>
  <c r="D27" i="5"/>
  <c r="D28" i="5"/>
  <c r="D29" i="5"/>
  <c r="D30" i="5"/>
  <c r="D31" i="5"/>
  <c r="E31" i="5" s="1"/>
  <c r="D32" i="5"/>
  <c r="D33" i="5"/>
  <c r="D34" i="5"/>
  <c r="F34" i="5" s="1"/>
  <c r="D35" i="5"/>
  <c r="D36" i="5"/>
  <c r="D37" i="5"/>
  <c r="D38" i="5"/>
  <c r="F38" i="5" s="1"/>
  <c r="D39" i="5"/>
  <c r="D40" i="5"/>
  <c r="E40" i="5" s="1"/>
  <c r="D41" i="5"/>
  <c r="F41" i="5" s="1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E54" i="5" s="1"/>
  <c r="D55" i="5"/>
  <c r="D56" i="5"/>
  <c r="D57" i="5"/>
  <c r="F57" i="5" s="1"/>
  <c r="D58" i="5"/>
  <c r="F58" i="5" s="1"/>
  <c r="D59" i="5"/>
  <c r="D60" i="5"/>
  <c r="D61" i="5"/>
  <c r="D62" i="5"/>
  <c r="F62" i="5" s="1"/>
  <c r="D63" i="5"/>
  <c r="E63" i="5" s="1"/>
  <c r="D64" i="5"/>
  <c r="D65" i="5"/>
  <c r="D66" i="5"/>
  <c r="D67" i="5"/>
  <c r="D68" i="5"/>
  <c r="D69" i="5"/>
  <c r="D70" i="5"/>
  <c r="D71" i="5"/>
  <c r="E71" i="5" s="1"/>
  <c r="D72" i="5"/>
  <c r="D73" i="5"/>
  <c r="D74" i="5"/>
  <c r="D75" i="5"/>
  <c r="D76" i="5"/>
  <c r="D77" i="5"/>
  <c r="D78" i="5"/>
  <c r="F78" i="5" s="1"/>
  <c r="D79" i="5"/>
  <c r="D80" i="5"/>
  <c r="D81" i="5"/>
  <c r="F81" i="5" s="1"/>
  <c r="D82" i="5"/>
  <c r="F82" i="5" s="1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F98" i="5" s="1"/>
  <c r="D99" i="5"/>
  <c r="D100" i="5"/>
  <c r="D101" i="5"/>
  <c r="D102" i="5"/>
  <c r="F102" i="5" s="1"/>
  <c r="D103" i="5"/>
  <c r="D104" i="5"/>
  <c r="D105" i="5"/>
  <c r="F105" i="5" s="1"/>
  <c r="D106" i="5"/>
  <c r="D107" i="5"/>
  <c r="D108" i="5"/>
  <c r="D109" i="5"/>
  <c r="D110" i="5"/>
  <c r="D111" i="5"/>
  <c r="D112" i="5"/>
  <c r="E112" i="5" s="1"/>
  <c r="D113" i="5"/>
  <c r="D114" i="5"/>
  <c r="D115" i="5"/>
  <c r="D116" i="5"/>
  <c r="D117" i="5"/>
  <c r="D118" i="5"/>
  <c r="E118" i="5" s="1"/>
  <c r="D119" i="5"/>
  <c r="D120" i="5"/>
  <c r="D121" i="5"/>
  <c r="F121" i="5" s="1"/>
  <c r="D122" i="5"/>
  <c r="F122" i="5" s="1"/>
  <c r="D123" i="5"/>
  <c r="D124" i="5"/>
  <c r="D125" i="5"/>
  <c r="D126" i="5"/>
  <c r="F126" i="5" s="1"/>
  <c r="D127" i="5"/>
  <c r="E127" i="5" s="1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F142" i="5" s="1"/>
  <c r="D143" i="5"/>
  <c r="D144" i="5"/>
  <c r="D145" i="5"/>
  <c r="F145" i="5" s="1"/>
  <c r="D146" i="5"/>
  <c r="F146" i="5" s="1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F162" i="5" s="1"/>
  <c r="D163" i="5"/>
  <c r="D164" i="5"/>
  <c r="D165" i="5"/>
  <c r="D166" i="5"/>
  <c r="F166" i="5" s="1"/>
  <c r="D167" i="5"/>
  <c r="D168" i="5"/>
  <c r="E168" i="5" s="1"/>
  <c r="D169" i="5"/>
  <c r="F169" i="5" s="1"/>
  <c r="D170" i="5"/>
  <c r="D171" i="5"/>
  <c r="D172" i="5"/>
  <c r="D173" i="5"/>
  <c r="D174" i="5"/>
  <c r="D175" i="5"/>
  <c r="D176" i="5"/>
  <c r="E176" i="5" s="1"/>
  <c r="D177" i="5"/>
  <c r="D178" i="5"/>
  <c r="D179" i="5"/>
  <c r="D180" i="5"/>
  <c r="D181" i="5"/>
  <c r="D182" i="5"/>
  <c r="E182" i="5" s="1"/>
  <c r="D183" i="5"/>
  <c r="D184" i="5"/>
  <c r="D185" i="5"/>
  <c r="F185" i="5" s="1"/>
  <c r="D186" i="5"/>
  <c r="F186" i="5" s="1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F553" i="5" s="1"/>
  <c r="D554" i="5"/>
  <c r="F554" i="5" s="1"/>
  <c r="D555" i="5"/>
  <c r="F555" i="5" s="1"/>
  <c r="D556" i="5"/>
  <c r="D557" i="5"/>
  <c r="D558" i="5"/>
  <c r="D559" i="5"/>
  <c r="D560" i="5"/>
  <c r="D561" i="5"/>
  <c r="F561" i="5" s="1"/>
  <c r="D562" i="5"/>
  <c r="F562" i="5" s="1"/>
  <c r="D563" i="5"/>
  <c r="F563" i="5" s="1"/>
  <c r="D564" i="5"/>
  <c r="D565" i="5"/>
  <c r="D566" i="5"/>
  <c r="E566" i="5" s="1"/>
  <c r="D567" i="5"/>
  <c r="D568" i="5"/>
  <c r="D569" i="5"/>
  <c r="F569" i="5" s="1"/>
  <c r="D570" i="5"/>
  <c r="F570" i="5" s="1"/>
  <c r="D571" i="5"/>
  <c r="F571" i="5" s="1"/>
  <c r="D572" i="5"/>
  <c r="D573" i="5"/>
  <c r="D574" i="5"/>
  <c r="D575" i="5"/>
  <c r="E575" i="5" s="1"/>
  <c r="D576" i="5"/>
  <c r="D577" i="5"/>
  <c r="F577" i="5" s="1"/>
  <c r="D578" i="5"/>
  <c r="F578" i="5" s="1"/>
  <c r="D579" i="5"/>
  <c r="F579" i="5" s="1"/>
  <c r="D580" i="5"/>
  <c r="D581" i="5"/>
  <c r="D582" i="5"/>
  <c r="D583" i="5"/>
  <c r="E583" i="5" s="1"/>
  <c r="D584" i="5"/>
  <c r="D585" i="5"/>
  <c r="F585" i="5" s="1"/>
  <c r="D586" i="5"/>
  <c r="F586" i="5" s="1"/>
  <c r="D587" i="5"/>
  <c r="F587" i="5" s="1"/>
  <c r="D588" i="5"/>
  <c r="D589" i="5"/>
  <c r="D590" i="5"/>
  <c r="D591" i="5"/>
  <c r="D592" i="5"/>
  <c r="D593" i="5"/>
  <c r="F593" i="5" s="1"/>
  <c r="D594" i="5"/>
  <c r="F594" i="5" s="1"/>
  <c r="D595" i="5"/>
  <c r="F595" i="5" s="1"/>
  <c r="D596" i="5"/>
  <c r="D597" i="5"/>
  <c r="D598" i="5"/>
  <c r="D599" i="5"/>
  <c r="D600" i="5"/>
  <c r="D601" i="5"/>
  <c r="F601" i="5" s="1"/>
  <c r="D602" i="5"/>
  <c r="F602" i="5" s="1"/>
  <c r="D603" i="5"/>
  <c r="F603" i="5" s="1"/>
  <c r="D604" i="5"/>
  <c r="D605" i="5"/>
  <c r="D606" i="5"/>
  <c r="D607" i="5"/>
  <c r="D608" i="5"/>
  <c r="D609" i="5"/>
  <c r="F609" i="5" s="1"/>
  <c r="D610" i="5"/>
  <c r="F610" i="5" s="1"/>
  <c r="D611" i="5"/>
  <c r="F611" i="5" s="1"/>
  <c r="D612" i="5"/>
  <c r="D613" i="5"/>
  <c r="D614" i="5"/>
  <c r="D615" i="5"/>
  <c r="D616" i="5"/>
  <c r="D617" i="5"/>
  <c r="E617" i="5" s="1"/>
  <c r="D618" i="5"/>
  <c r="F618" i="5" s="1"/>
  <c r="D619" i="5"/>
  <c r="F619" i="5" s="1"/>
  <c r="D620" i="5"/>
  <c r="D621" i="5"/>
  <c r="D622" i="5"/>
  <c r="E622" i="5" s="1"/>
  <c r="D623" i="5"/>
  <c r="D624" i="5"/>
  <c r="D625" i="5"/>
  <c r="F625" i="5" s="1"/>
  <c r="D626" i="5"/>
  <c r="F626" i="5" s="1"/>
  <c r="D627" i="5"/>
  <c r="F627" i="5" s="1"/>
  <c r="D628" i="5"/>
  <c r="D629" i="5"/>
  <c r="D630" i="5"/>
  <c r="E630" i="5" s="1"/>
  <c r="D631" i="5"/>
  <c r="D632" i="5"/>
  <c r="D633" i="5"/>
  <c r="F633" i="5" s="1"/>
  <c r="D634" i="5"/>
  <c r="F634" i="5" s="1"/>
  <c r="D635" i="5"/>
  <c r="F635" i="5" s="1"/>
  <c r="D636" i="5"/>
  <c r="D637" i="5"/>
  <c r="D638" i="5"/>
  <c r="D639" i="5"/>
  <c r="D640" i="5"/>
  <c r="D641" i="5"/>
  <c r="F641" i="5" s="1"/>
  <c r="D642" i="5"/>
  <c r="F642" i="5" s="1"/>
  <c r="D643" i="5"/>
  <c r="F643" i="5" s="1"/>
  <c r="D644" i="5"/>
  <c r="D645" i="5"/>
  <c r="D646" i="5"/>
  <c r="D647" i="5"/>
  <c r="D648" i="5"/>
  <c r="D649" i="5"/>
  <c r="F649" i="5" s="1"/>
  <c r="D650" i="5"/>
  <c r="F650" i="5" s="1"/>
  <c r="D651" i="5"/>
  <c r="F651" i="5" s="1"/>
  <c r="D652" i="5"/>
  <c r="D653" i="5"/>
  <c r="D654" i="5"/>
  <c r="D655" i="5"/>
  <c r="D656" i="5"/>
  <c r="D657" i="5"/>
  <c r="F657" i="5" s="1"/>
  <c r="D658" i="5"/>
  <c r="F658" i="5" s="1"/>
  <c r="D659" i="5"/>
  <c r="F659" i="5" s="1"/>
  <c r="D660" i="5"/>
  <c r="D661" i="5"/>
  <c r="D662" i="5"/>
  <c r="E662" i="5" s="1"/>
  <c r="D663" i="5"/>
  <c r="D664" i="5"/>
  <c r="D665" i="5"/>
  <c r="F665" i="5" s="1"/>
  <c r="D666" i="5"/>
  <c r="F666" i="5" s="1"/>
  <c r="D667" i="5"/>
  <c r="F667" i="5" s="1"/>
  <c r="D668" i="5"/>
  <c r="D669" i="5"/>
  <c r="D670" i="5"/>
  <c r="E670" i="5" s="1"/>
  <c r="D671" i="5"/>
  <c r="D672" i="5"/>
  <c r="D673" i="5"/>
  <c r="F673" i="5" s="1"/>
  <c r="D674" i="5"/>
  <c r="F674" i="5" s="1"/>
  <c r="D675" i="5"/>
  <c r="F675" i="5" s="1"/>
  <c r="D676" i="5"/>
  <c r="D677" i="5"/>
  <c r="D678" i="5"/>
  <c r="D679" i="5"/>
  <c r="D680" i="5"/>
  <c r="D681" i="5"/>
  <c r="F681" i="5" s="1"/>
  <c r="D682" i="5"/>
  <c r="F682" i="5" s="1"/>
  <c r="D683" i="5"/>
  <c r="F683" i="5" s="1"/>
  <c r="D684" i="5"/>
  <c r="D685" i="5"/>
  <c r="D686" i="5"/>
  <c r="D687" i="5"/>
  <c r="D688" i="5"/>
  <c r="D689" i="5"/>
  <c r="F689" i="5" s="1"/>
  <c r="D690" i="5"/>
  <c r="F690" i="5" s="1"/>
  <c r="D691" i="5"/>
  <c r="F691" i="5" s="1"/>
  <c r="D692" i="5"/>
  <c r="D693" i="5"/>
  <c r="D694" i="5"/>
  <c r="E694" i="5" s="1"/>
  <c r="D695" i="5"/>
  <c r="D696" i="5"/>
  <c r="D697" i="5"/>
  <c r="E697" i="5" s="1"/>
  <c r="D698" i="5"/>
  <c r="F698" i="5" s="1"/>
  <c r="D699" i="5"/>
  <c r="F699" i="5" s="1"/>
  <c r="D700" i="5"/>
  <c r="D701" i="5"/>
  <c r="D702" i="5"/>
  <c r="D703" i="5"/>
  <c r="D704" i="5"/>
  <c r="D705" i="5"/>
  <c r="F705" i="5" s="1"/>
  <c r="D706" i="5"/>
  <c r="F706" i="5" s="1"/>
  <c r="D707" i="5"/>
  <c r="F707" i="5" s="1"/>
  <c r="D708" i="5"/>
  <c r="D709" i="5"/>
  <c r="D710" i="5"/>
  <c r="D711" i="5"/>
  <c r="D712" i="5"/>
  <c r="D713" i="5"/>
  <c r="F713" i="5" s="1"/>
  <c r="D714" i="5"/>
  <c r="F714" i="5" s="1"/>
  <c r="D715" i="5"/>
  <c r="F715" i="5" s="1"/>
  <c r="D716" i="5"/>
  <c r="D717" i="5"/>
  <c r="D718" i="5"/>
  <c r="E718" i="5" s="1"/>
  <c r="D719" i="5"/>
  <c r="D720" i="5"/>
  <c r="D721" i="5"/>
  <c r="F721" i="5" s="1"/>
  <c r="D722" i="5"/>
  <c r="F722" i="5" s="1"/>
  <c r="D723" i="5"/>
  <c r="F723" i="5" s="1"/>
  <c r="D724" i="5"/>
  <c r="D725" i="5"/>
  <c r="D726" i="5"/>
  <c r="D727" i="5"/>
  <c r="D8" i="5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T40" i="4" s="1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T73" i="4" s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T129" i="4" s="1"/>
  <c r="R130" i="4"/>
  <c r="R131" i="4"/>
  <c r="R132" i="4"/>
  <c r="R133" i="4"/>
  <c r="R134" i="4"/>
  <c r="R135" i="4"/>
  <c r="R136" i="4"/>
  <c r="T136" i="4" s="1"/>
  <c r="R137" i="4"/>
  <c r="T137" i="4" s="1"/>
  <c r="R138" i="4"/>
  <c r="R139" i="4"/>
  <c r="R140" i="4"/>
  <c r="R141" i="4"/>
  <c r="R142" i="4"/>
  <c r="R143" i="4"/>
  <c r="R144" i="4"/>
  <c r="R145" i="4"/>
  <c r="T145" i="4" s="1"/>
  <c r="R146" i="4"/>
  <c r="R147" i="4"/>
  <c r="R148" i="4"/>
  <c r="R149" i="4"/>
  <c r="R150" i="4"/>
  <c r="R151" i="4"/>
  <c r="R152" i="4"/>
  <c r="R153" i="4"/>
  <c r="T153" i="4" s="1"/>
  <c r="R154" i="4"/>
  <c r="R155" i="4"/>
  <c r="R156" i="4"/>
  <c r="R157" i="4"/>
  <c r="R158" i="4"/>
  <c r="R159" i="4"/>
  <c r="R160" i="4"/>
  <c r="R161" i="4"/>
  <c r="T161" i="4" s="1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T185" i="4" s="1"/>
  <c r="R186" i="4"/>
  <c r="R187" i="4"/>
  <c r="R188" i="4"/>
  <c r="R189" i="4"/>
  <c r="R190" i="4"/>
  <c r="R191" i="4"/>
  <c r="R192" i="4"/>
  <c r="R193" i="4"/>
  <c r="T193" i="4" s="1"/>
  <c r="R194" i="4"/>
  <c r="R195" i="4"/>
  <c r="R196" i="4"/>
  <c r="R197" i="4"/>
  <c r="R198" i="4"/>
  <c r="R199" i="4"/>
  <c r="R200" i="4"/>
  <c r="R201" i="4"/>
  <c r="T201" i="4" s="1"/>
  <c r="R202" i="4"/>
  <c r="R203" i="4"/>
  <c r="R204" i="4"/>
  <c r="R205" i="4"/>
  <c r="R206" i="4"/>
  <c r="R207" i="4"/>
  <c r="R208" i="4"/>
  <c r="R209" i="4"/>
  <c r="R210" i="4"/>
  <c r="R211" i="4"/>
  <c r="T211" i="4" s="1"/>
  <c r="R212" i="4"/>
  <c r="R213" i="4"/>
  <c r="R214" i="4"/>
  <c r="R215" i="4"/>
  <c r="T215" i="4" s="1"/>
  <c r="R216" i="4"/>
  <c r="R217" i="4"/>
  <c r="R218" i="4"/>
  <c r="R219" i="4"/>
  <c r="T219" i="4" s="1"/>
  <c r="R220" i="4"/>
  <c r="R221" i="4"/>
  <c r="R222" i="4"/>
  <c r="R223" i="4"/>
  <c r="R224" i="4"/>
  <c r="R225" i="4"/>
  <c r="T225" i="4" s="1"/>
  <c r="R226" i="4"/>
  <c r="T226" i="4" s="1"/>
  <c r="R227" i="4"/>
  <c r="R228" i="4"/>
  <c r="R229" i="4"/>
  <c r="R230" i="4"/>
  <c r="R231" i="4"/>
  <c r="R232" i="4"/>
  <c r="R233" i="4"/>
  <c r="T233" i="4" s="1"/>
  <c r="R234" i="4"/>
  <c r="R235" i="4"/>
  <c r="R236" i="4"/>
  <c r="R237" i="4"/>
  <c r="R238" i="4"/>
  <c r="R239" i="4"/>
  <c r="R240" i="4"/>
  <c r="T240" i="4" s="1"/>
  <c r="R241" i="4"/>
  <c r="R242" i="4"/>
  <c r="R243" i="4"/>
  <c r="R244" i="4"/>
  <c r="R245" i="4"/>
  <c r="R246" i="4"/>
  <c r="R247" i="4"/>
  <c r="T247" i="4" s="1"/>
  <c r="R248" i="4"/>
  <c r="R249" i="4"/>
  <c r="T249" i="4" s="1"/>
  <c r="R250" i="4"/>
  <c r="T250" i="4" s="1"/>
  <c r="R251" i="4"/>
  <c r="T251" i="4" s="1"/>
  <c r="R252" i="4"/>
  <c r="R253" i="4"/>
  <c r="R254" i="4"/>
  <c r="R255" i="4"/>
  <c r="R256" i="4"/>
  <c r="R257" i="4"/>
  <c r="R258" i="4"/>
  <c r="T258" i="4" s="1"/>
  <c r="R259" i="4"/>
  <c r="R260" i="4"/>
  <c r="R261" i="4"/>
  <c r="R262" i="4"/>
  <c r="R263" i="4"/>
  <c r="R264" i="4"/>
  <c r="R265" i="4"/>
  <c r="T265" i="4" s="1"/>
  <c r="R266" i="4"/>
  <c r="R267" i="4"/>
  <c r="R268" i="4"/>
  <c r="R269" i="4"/>
  <c r="R270" i="4"/>
  <c r="R271" i="4"/>
  <c r="R272" i="4"/>
  <c r="R273" i="4"/>
  <c r="R274" i="4"/>
  <c r="R275" i="4"/>
  <c r="T275" i="4" s="1"/>
  <c r="R276" i="4"/>
  <c r="R277" i="4"/>
  <c r="R278" i="4"/>
  <c r="R279" i="4"/>
  <c r="T279" i="4" s="1"/>
  <c r="R280" i="4"/>
  <c r="R281" i="4"/>
  <c r="R282" i="4"/>
  <c r="R283" i="4"/>
  <c r="R284" i="4"/>
  <c r="R285" i="4"/>
  <c r="R286" i="4"/>
  <c r="R287" i="4"/>
  <c r="R288" i="4"/>
  <c r="R289" i="4"/>
  <c r="T289" i="4" s="1"/>
  <c r="R290" i="4"/>
  <c r="T290" i="4" s="1"/>
  <c r="R291" i="4"/>
  <c r="R292" i="4"/>
  <c r="R293" i="4"/>
  <c r="R294" i="4"/>
  <c r="R295" i="4"/>
  <c r="R296" i="4"/>
  <c r="R297" i="4"/>
  <c r="T297" i="4" s="1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T311" i="4" s="1"/>
  <c r="R312" i="4"/>
  <c r="R313" i="4"/>
  <c r="T313" i="4" s="1"/>
  <c r="R314" i="4"/>
  <c r="T314" i="4" s="1"/>
  <c r="R315" i="4"/>
  <c r="T315" i="4" s="1"/>
  <c r="R316" i="4"/>
  <c r="R317" i="4"/>
  <c r="R318" i="4"/>
  <c r="R319" i="4"/>
  <c r="R320" i="4"/>
  <c r="R321" i="4"/>
  <c r="R322" i="4"/>
  <c r="T322" i="4" s="1"/>
  <c r="R323" i="4"/>
  <c r="R324" i="4"/>
  <c r="R325" i="4"/>
  <c r="R326" i="4"/>
  <c r="R327" i="4"/>
  <c r="R328" i="4"/>
  <c r="R329" i="4"/>
  <c r="T329" i="4" s="1"/>
  <c r="R330" i="4"/>
  <c r="R331" i="4"/>
  <c r="R332" i="4"/>
  <c r="R333" i="4"/>
  <c r="R334" i="4"/>
  <c r="R335" i="4"/>
  <c r="R336" i="4"/>
  <c r="R337" i="4"/>
  <c r="R338" i="4"/>
  <c r="R339" i="4"/>
  <c r="T339" i="4" s="1"/>
  <c r="R340" i="4"/>
  <c r="R341" i="4"/>
  <c r="R342" i="4"/>
  <c r="R343" i="4"/>
  <c r="T343" i="4" s="1"/>
  <c r="R344" i="4"/>
  <c r="R345" i="4"/>
  <c r="R346" i="4"/>
  <c r="R347" i="4"/>
  <c r="T347" i="4" s="1"/>
  <c r="R348" i="4"/>
  <c r="R349" i="4"/>
  <c r="R350" i="4"/>
  <c r="R351" i="4"/>
  <c r="R352" i="4"/>
  <c r="R353" i="4"/>
  <c r="R354" i="4"/>
  <c r="T354" i="4" s="1"/>
  <c r="R355" i="4"/>
  <c r="R356" i="4"/>
  <c r="R357" i="4"/>
  <c r="R358" i="4"/>
  <c r="R359" i="4"/>
  <c r="R360" i="4"/>
  <c r="R361" i="4"/>
  <c r="T361" i="4" s="1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T377" i="4" s="1"/>
  <c r="R378" i="4"/>
  <c r="T378" i="4" s="1"/>
  <c r="R379" i="4"/>
  <c r="T379" i="4" s="1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T393" i="4" s="1"/>
  <c r="R394" i="4"/>
  <c r="R395" i="4"/>
  <c r="R396" i="4"/>
  <c r="R397" i="4"/>
  <c r="R398" i="4"/>
  <c r="R399" i="4"/>
  <c r="R400" i="4"/>
  <c r="R401" i="4"/>
  <c r="R402" i="4"/>
  <c r="R403" i="4"/>
  <c r="T403" i="4" s="1"/>
  <c r="R404" i="4"/>
  <c r="R405" i="4"/>
  <c r="R406" i="4"/>
  <c r="R407" i="4"/>
  <c r="R408" i="4"/>
  <c r="R409" i="4"/>
  <c r="R410" i="4"/>
  <c r="R411" i="4"/>
  <c r="T411" i="4" s="1"/>
  <c r="R412" i="4"/>
  <c r="R413" i="4"/>
  <c r="R414" i="4"/>
  <c r="R415" i="4"/>
  <c r="R416" i="4"/>
  <c r="R417" i="4"/>
  <c r="R418" i="4"/>
  <c r="T418" i="4" s="1"/>
  <c r="R419" i="4"/>
  <c r="R420" i="4"/>
  <c r="R421" i="4"/>
  <c r="R422" i="4"/>
  <c r="R423" i="4"/>
  <c r="R424" i="4"/>
  <c r="R425" i="4"/>
  <c r="T425" i="4" s="1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T442" i="4" s="1"/>
  <c r="R443" i="4"/>
  <c r="T443" i="4" s="1"/>
  <c r="R444" i="4"/>
  <c r="R445" i="4"/>
  <c r="R446" i="4"/>
  <c r="R447" i="4"/>
  <c r="R448" i="4"/>
  <c r="R449" i="4"/>
  <c r="R450" i="4"/>
  <c r="T450" i="4" s="1"/>
  <c r="R451" i="4"/>
  <c r="R452" i="4"/>
  <c r="R453" i="4"/>
  <c r="R454" i="4"/>
  <c r="R455" i="4"/>
  <c r="R456" i="4"/>
  <c r="T456" i="4" s="1"/>
  <c r="R457" i="4"/>
  <c r="T457" i="4" s="1"/>
  <c r="R458" i="4"/>
  <c r="R459" i="4"/>
  <c r="R460" i="4"/>
  <c r="R461" i="4"/>
  <c r="R462" i="4"/>
  <c r="R463" i="4"/>
  <c r="R464" i="4"/>
  <c r="R465" i="4"/>
  <c r="R466" i="4"/>
  <c r="R467" i="4"/>
  <c r="T467" i="4" s="1"/>
  <c r="R468" i="4"/>
  <c r="R469" i="4"/>
  <c r="R470" i="4"/>
  <c r="R471" i="4"/>
  <c r="R472" i="4"/>
  <c r="R473" i="4"/>
  <c r="R474" i="4"/>
  <c r="R475" i="4"/>
  <c r="T475" i="4" s="1"/>
  <c r="R476" i="4"/>
  <c r="R477" i="4"/>
  <c r="R478" i="4"/>
  <c r="R479" i="4"/>
  <c r="R480" i="4"/>
  <c r="R481" i="4"/>
  <c r="R482" i="4"/>
  <c r="T482" i="4" s="1"/>
  <c r="R483" i="4"/>
  <c r="R484" i="4"/>
  <c r="R485" i="4"/>
  <c r="R486" i="4"/>
  <c r="R487" i="4"/>
  <c r="R488" i="4"/>
  <c r="R489" i="4"/>
  <c r="T489" i="4" s="1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T506" i="4" s="1"/>
  <c r="R507" i="4"/>
  <c r="T507" i="4" s="1"/>
  <c r="R508" i="4"/>
  <c r="R509" i="4"/>
  <c r="R510" i="4"/>
  <c r="R511" i="4"/>
  <c r="R512" i="4"/>
  <c r="R513" i="4"/>
  <c r="R514" i="4"/>
  <c r="T514" i="4" s="1"/>
  <c r="R515" i="4"/>
  <c r="R516" i="4"/>
  <c r="R517" i="4"/>
  <c r="R518" i="4"/>
  <c r="R519" i="4"/>
  <c r="R520" i="4"/>
  <c r="T520" i="4" s="1"/>
  <c r="R521" i="4"/>
  <c r="R522" i="4"/>
  <c r="R523" i="4"/>
  <c r="R524" i="4"/>
  <c r="R525" i="4"/>
  <c r="R526" i="4"/>
  <c r="R527" i="4"/>
  <c r="R528" i="4"/>
  <c r="R529" i="4"/>
  <c r="R530" i="4"/>
  <c r="R531" i="4"/>
  <c r="T531" i="4" s="1"/>
  <c r="R532" i="4"/>
  <c r="R533" i="4"/>
  <c r="R534" i="4"/>
  <c r="R535" i="4"/>
  <c r="R536" i="4"/>
  <c r="R537" i="4"/>
  <c r="R538" i="4"/>
  <c r="R539" i="4"/>
  <c r="T539" i="4" s="1"/>
  <c r="R540" i="4"/>
  <c r="R541" i="4"/>
  <c r="R542" i="4"/>
  <c r="R543" i="4"/>
  <c r="R544" i="4"/>
  <c r="R545" i="4"/>
  <c r="T545" i="4" s="1"/>
  <c r="R546" i="4"/>
  <c r="T546" i="4" s="1"/>
  <c r="R547" i="4"/>
  <c r="R548" i="4"/>
  <c r="R549" i="4"/>
  <c r="R550" i="4"/>
  <c r="R551" i="4"/>
  <c r="R552" i="4"/>
  <c r="R553" i="4"/>
  <c r="T553" i="4" s="1"/>
  <c r="R554" i="4"/>
  <c r="R555" i="4"/>
  <c r="R556" i="4"/>
  <c r="R557" i="4"/>
  <c r="R558" i="4"/>
  <c r="R559" i="4"/>
  <c r="T559" i="4" s="1"/>
  <c r="R560" i="4"/>
  <c r="R561" i="4"/>
  <c r="R562" i="4"/>
  <c r="R563" i="4"/>
  <c r="R564" i="4"/>
  <c r="R565" i="4"/>
  <c r="R566" i="4"/>
  <c r="R567" i="4"/>
  <c r="R568" i="4"/>
  <c r="R569" i="4"/>
  <c r="R570" i="4"/>
  <c r="T570" i="4" s="1"/>
  <c r="R571" i="4"/>
  <c r="T571" i="4" s="1"/>
  <c r="R572" i="4"/>
  <c r="R573" i="4"/>
  <c r="R574" i="4"/>
  <c r="R575" i="4"/>
  <c r="R576" i="4"/>
  <c r="R577" i="4"/>
  <c r="R578" i="4"/>
  <c r="T578" i="4" s="1"/>
  <c r="R579" i="4"/>
  <c r="R580" i="4"/>
  <c r="R581" i="4"/>
  <c r="R582" i="4"/>
  <c r="R583" i="4"/>
  <c r="R584" i="4"/>
  <c r="T584" i="4" s="1"/>
  <c r="R585" i="4"/>
  <c r="T585" i="4" s="1"/>
  <c r="R586" i="4"/>
  <c r="R587" i="4"/>
  <c r="R588" i="4"/>
  <c r="R589" i="4"/>
  <c r="R590" i="4"/>
  <c r="R591" i="4"/>
  <c r="R592" i="4"/>
  <c r="R593" i="4"/>
  <c r="R594" i="4"/>
  <c r="R595" i="4"/>
  <c r="T595" i="4" s="1"/>
  <c r="R596" i="4"/>
  <c r="R597" i="4"/>
  <c r="R598" i="4"/>
  <c r="R599" i="4"/>
  <c r="R600" i="4"/>
  <c r="R601" i="4"/>
  <c r="R602" i="4"/>
  <c r="R603" i="4"/>
  <c r="T603" i="4" s="1"/>
  <c r="R604" i="4"/>
  <c r="R605" i="4"/>
  <c r="R606" i="4"/>
  <c r="R607" i="4"/>
  <c r="R608" i="4"/>
  <c r="R609" i="4"/>
  <c r="T609" i="4" s="1"/>
  <c r="R610" i="4"/>
  <c r="R611" i="4"/>
  <c r="R612" i="4"/>
  <c r="R613" i="4"/>
  <c r="R614" i="4"/>
  <c r="R615" i="4"/>
  <c r="R616" i="4"/>
  <c r="R617" i="4"/>
  <c r="T617" i="4" s="1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T635" i="4" s="1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T649" i="4" s="1"/>
  <c r="R650" i="4"/>
  <c r="R651" i="4"/>
  <c r="R652" i="4"/>
  <c r="R653" i="4"/>
  <c r="R654" i="4"/>
  <c r="R655" i="4"/>
  <c r="R656" i="4"/>
  <c r="R657" i="4"/>
  <c r="R658" i="4"/>
  <c r="R659" i="4"/>
  <c r="T659" i="4" s="1"/>
  <c r="R660" i="4"/>
  <c r="R661" i="4"/>
  <c r="R662" i="4"/>
  <c r="R663" i="4"/>
  <c r="R664" i="4"/>
  <c r="R665" i="4"/>
  <c r="R666" i="4"/>
  <c r="R667" i="4"/>
  <c r="T667" i="4" s="1"/>
  <c r="R668" i="4"/>
  <c r="R669" i="4"/>
  <c r="R670" i="4"/>
  <c r="R671" i="4"/>
  <c r="R672" i="4"/>
  <c r="R673" i="4"/>
  <c r="T673" i="4" s="1"/>
  <c r="R674" i="4"/>
  <c r="R675" i="4"/>
  <c r="R676" i="4"/>
  <c r="R677" i="4"/>
  <c r="R678" i="4"/>
  <c r="R679" i="4"/>
  <c r="R680" i="4"/>
  <c r="R681" i="4"/>
  <c r="T681" i="4" s="1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T728" i="4" s="1"/>
  <c r="R729" i="4"/>
  <c r="R10" i="4"/>
  <c r="M10" i="4"/>
  <c r="T65" i="4" l="1"/>
  <c r="T121" i="4"/>
  <c r="T105" i="4"/>
  <c r="T708" i="4"/>
  <c r="T353" i="4"/>
  <c r="T49" i="4"/>
  <c r="F622" i="5"/>
  <c r="E649" i="5"/>
  <c r="E626" i="5"/>
  <c r="E102" i="5"/>
  <c r="E78" i="5"/>
  <c r="E17" i="5"/>
  <c r="F670" i="5"/>
  <c r="E625" i="5"/>
  <c r="E41" i="5"/>
  <c r="F617" i="5"/>
  <c r="E38" i="5"/>
  <c r="F566" i="5"/>
  <c r="E713" i="5"/>
  <c r="E585" i="5"/>
  <c r="F176" i="5"/>
  <c r="E690" i="5"/>
  <c r="E562" i="5"/>
  <c r="E185" i="5"/>
  <c r="E14" i="5"/>
  <c r="F168" i="5"/>
  <c r="E689" i="5"/>
  <c r="E561" i="5"/>
  <c r="E162" i="5"/>
  <c r="F112" i="5"/>
  <c r="E681" i="5"/>
  <c r="E553" i="5"/>
  <c r="E126" i="5"/>
  <c r="F697" i="5"/>
  <c r="F163" i="5"/>
  <c r="E163" i="5"/>
  <c r="F131" i="5"/>
  <c r="E131" i="5"/>
  <c r="F83" i="5"/>
  <c r="E83" i="5"/>
  <c r="F51" i="5"/>
  <c r="E51" i="5"/>
  <c r="F35" i="5"/>
  <c r="E35" i="5"/>
  <c r="E603" i="5"/>
  <c r="F178" i="5"/>
  <c r="E178" i="5"/>
  <c r="F170" i="5"/>
  <c r="E170" i="5"/>
  <c r="F154" i="5"/>
  <c r="E154" i="5"/>
  <c r="F138" i="5"/>
  <c r="E138" i="5"/>
  <c r="F130" i="5"/>
  <c r="E130" i="5"/>
  <c r="F114" i="5"/>
  <c r="E114" i="5"/>
  <c r="F106" i="5"/>
  <c r="E106" i="5"/>
  <c r="F90" i="5"/>
  <c r="E90" i="5"/>
  <c r="F74" i="5"/>
  <c r="E74" i="5"/>
  <c r="F66" i="5"/>
  <c r="E66" i="5"/>
  <c r="F50" i="5"/>
  <c r="E50" i="5"/>
  <c r="F42" i="5"/>
  <c r="E42" i="5"/>
  <c r="F26" i="5"/>
  <c r="E26" i="5"/>
  <c r="F10" i="5"/>
  <c r="E10" i="5"/>
  <c r="E707" i="5"/>
  <c r="E666" i="5"/>
  <c r="E643" i="5"/>
  <c r="E602" i="5"/>
  <c r="E579" i="5"/>
  <c r="E146" i="5"/>
  <c r="E98" i="5"/>
  <c r="F171" i="5"/>
  <c r="E171" i="5"/>
  <c r="F115" i="5"/>
  <c r="E115" i="5"/>
  <c r="F43" i="5"/>
  <c r="E43" i="5"/>
  <c r="F177" i="5"/>
  <c r="E177" i="5"/>
  <c r="F161" i="5"/>
  <c r="E161" i="5"/>
  <c r="F153" i="5"/>
  <c r="E153" i="5"/>
  <c r="F137" i="5"/>
  <c r="E137" i="5"/>
  <c r="F129" i="5"/>
  <c r="E129" i="5"/>
  <c r="F113" i="5"/>
  <c r="E113" i="5"/>
  <c r="F97" i="5"/>
  <c r="E97" i="5"/>
  <c r="F89" i="5"/>
  <c r="E89" i="5"/>
  <c r="F73" i="5"/>
  <c r="E73" i="5"/>
  <c r="F65" i="5"/>
  <c r="E65" i="5"/>
  <c r="F49" i="5"/>
  <c r="E49" i="5"/>
  <c r="F33" i="5"/>
  <c r="E33" i="5"/>
  <c r="F25" i="5"/>
  <c r="E25" i="5"/>
  <c r="F9" i="5"/>
  <c r="E9" i="5"/>
  <c r="E706" i="5"/>
  <c r="E683" i="5"/>
  <c r="E665" i="5"/>
  <c r="E642" i="5"/>
  <c r="E619" i="5"/>
  <c r="E601" i="5"/>
  <c r="E578" i="5"/>
  <c r="E555" i="5"/>
  <c r="E145" i="5"/>
  <c r="E82" i="5"/>
  <c r="E34" i="5"/>
  <c r="F694" i="5"/>
  <c r="F583" i="5"/>
  <c r="F127" i="5"/>
  <c r="F187" i="5"/>
  <c r="E187" i="5"/>
  <c r="F147" i="5"/>
  <c r="E147" i="5"/>
  <c r="F107" i="5"/>
  <c r="E107" i="5"/>
  <c r="F67" i="5"/>
  <c r="E67" i="5"/>
  <c r="F27" i="5"/>
  <c r="E27" i="5"/>
  <c r="E667" i="5"/>
  <c r="F8" i="5"/>
  <c r="N8" i="5" s="1"/>
  <c r="E8" i="5"/>
  <c r="M8" i="5" s="1"/>
  <c r="F720" i="5"/>
  <c r="E720" i="5"/>
  <c r="F712" i="5"/>
  <c r="E712" i="5"/>
  <c r="F704" i="5"/>
  <c r="E704" i="5"/>
  <c r="F696" i="5"/>
  <c r="E696" i="5"/>
  <c r="F688" i="5"/>
  <c r="E688" i="5"/>
  <c r="F680" i="5"/>
  <c r="E680" i="5"/>
  <c r="F672" i="5"/>
  <c r="E672" i="5"/>
  <c r="F664" i="5"/>
  <c r="E664" i="5"/>
  <c r="F656" i="5"/>
  <c r="E656" i="5"/>
  <c r="F648" i="5"/>
  <c r="E648" i="5"/>
  <c r="F640" i="5"/>
  <c r="E640" i="5"/>
  <c r="F632" i="5"/>
  <c r="E632" i="5"/>
  <c r="F624" i="5"/>
  <c r="E624" i="5"/>
  <c r="F616" i="5"/>
  <c r="E616" i="5"/>
  <c r="F608" i="5"/>
  <c r="E608" i="5"/>
  <c r="F600" i="5"/>
  <c r="E600" i="5"/>
  <c r="F592" i="5"/>
  <c r="E592" i="5"/>
  <c r="F584" i="5"/>
  <c r="E584" i="5"/>
  <c r="F576" i="5"/>
  <c r="E576" i="5"/>
  <c r="F568" i="5"/>
  <c r="E568" i="5"/>
  <c r="F560" i="5"/>
  <c r="E560" i="5"/>
  <c r="F552" i="5"/>
  <c r="E552" i="5"/>
  <c r="F184" i="5"/>
  <c r="E184" i="5"/>
  <c r="F160" i="5"/>
  <c r="E160" i="5"/>
  <c r="F152" i="5"/>
  <c r="E152" i="5"/>
  <c r="F144" i="5"/>
  <c r="E144" i="5"/>
  <c r="E136" i="5"/>
  <c r="F136" i="5"/>
  <c r="F128" i="5"/>
  <c r="E128" i="5"/>
  <c r="F120" i="5"/>
  <c r="E120" i="5"/>
  <c r="E104" i="5"/>
  <c r="F104" i="5"/>
  <c r="F96" i="5"/>
  <c r="E96" i="5"/>
  <c r="F88" i="5"/>
  <c r="E88" i="5"/>
  <c r="F80" i="5"/>
  <c r="E80" i="5"/>
  <c r="E72" i="5"/>
  <c r="F72" i="5"/>
  <c r="F64" i="5"/>
  <c r="E64" i="5"/>
  <c r="F56" i="5"/>
  <c r="E56" i="5"/>
  <c r="E48" i="5"/>
  <c r="F48" i="5"/>
  <c r="E723" i="5"/>
  <c r="E705" i="5"/>
  <c r="E682" i="5"/>
  <c r="E659" i="5"/>
  <c r="E641" i="5"/>
  <c r="E618" i="5"/>
  <c r="E595" i="5"/>
  <c r="E577" i="5"/>
  <c r="E554" i="5"/>
  <c r="E142" i="5"/>
  <c r="E81" i="5"/>
  <c r="E18" i="5"/>
  <c r="F575" i="5"/>
  <c r="F118" i="5"/>
  <c r="F727" i="5"/>
  <c r="E727" i="5"/>
  <c r="F719" i="5"/>
  <c r="E719" i="5"/>
  <c r="F711" i="5"/>
  <c r="E711" i="5"/>
  <c r="F703" i="5"/>
  <c r="E703" i="5"/>
  <c r="F695" i="5"/>
  <c r="E695" i="5"/>
  <c r="F687" i="5"/>
  <c r="E687" i="5"/>
  <c r="F679" i="5"/>
  <c r="E679" i="5"/>
  <c r="F671" i="5"/>
  <c r="E671" i="5"/>
  <c r="F663" i="5"/>
  <c r="E663" i="5"/>
  <c r="F655" i="5"/>
  <c r="E655" i="5"/>
  <c r="F647" i="5"/>
  <c r="E647" i="5"/>
  <c r="F639" i="5"/>
  <c r="E639" i="5"/>
  <c r="F631" i="5"/>
  <c r="E631" i="5"/>
  <c r="F623" i="5"/>
  <c r="E623" i="5"/>
  <c r="F615" i="5"/>
  <c r="E615" i="5"/>
  <c r="F607" i="5"/>
  <c r="E607" i="5"/>
  <c r="F599" i="5"/>
  <c r="E599" i="5"/>
  <c r="F591" i="5"/>
  <c r="E591" i="5"/>
  <c r="F567" i="5"/>
  <c r="E567" i="5"/>
  <c r="F559" i="5"/>
  <c r="E559" i="5"/>
  <c r="F551" i="5"/>
  <c r="E551" i="5"/>
  <c r="F183" i="5"/>
  <c r="E183" i="5"/>
  <c r="E175" i="5"/>
  <c r="F175" i="5"/>
  <c r="F167" i="5"/>
  <c r="E167" i="5"/>
  <c r="E159" i="5"/>
  <c r="F159" i="5"/>
  <c r="F151" i="5"/>
  <c r="E151" i="5"/>
  <c r="F143" i="5"/>
  <c r="E143" i="5"/>
  <c r="E135" i="5"/>
  <c r="F135" i="5"/>
  <c r="F119" i="5"/>
  <c r="E119" i="5"/>
  <c r="E111" i="5"/>
  <c r="F111" i="5"/>
  <c r="F103" i="5"/>
  <c r="E103" i="5"/>
  <c r="E95" i="5"/>
  <c r="F95" i="5"/>
  <c r="F87" i="5"/>
  <c r="E87" i="5"/>
  <c r="F79" i="5"/>
  <c r="E79" i="5"/>
  <c r="F55" i="5"/>
  <c r="E55" i="5"/>
  <c r="E47" i="5"/>
  <c r="F47" i="5"/>
  <c r="F39" i="5"/>
  <c r="E39" i="5"/>
  <c r="E722" i="5"/>
  <c r="E699" i="5"/>
  <c r="E658" i="5"/>
  <c r="E635" i="5"/>
  <c r="E594" i="5"/>
  <c r="E571" i="5"/>
  <c r="E186" i="5"/>
  <c r="F155" i="5"/>
  <c r="E155" i="5"/>
  <c r="F123" i="5"/>
  <c r="E123" i="5"/>
  <c r="F91" i="5"/>
  <c r="E91" i="5"/>
  <c r="F59" i="5"/>
  <c r="E59" i="5"/>
  <c r="F11" i="5"/>
  <c r="E11" i="5"/>
  <c r="F726" i="5"/>
  <c r="E726" i="5"/>
  <c r="E710" i="5"/>
  <c r="F710" i="5"/>
  <c r="F702" i="5"/>
  <c r="E702" i="5"/>
  <c r="E686" i="5"/>
  <c r="F686" i="5"/>
  <c r="F678" i="5"/>
  <c r="E678" i="5"/>
  <c r="E654" i="5"/>
  <c r="F654" i="5"/>
  <c r="F646" i="5"/>
  <c r="E646" i="5"/>
  <c r="F638" i="5"/>
  <c r="E638" i="5"/>
  <c r="E614" i="5"/>
  <c r="F614" i="5"/>
  <c r="E606" i="5"/>
  <c r="F606" i="5"/>
  <c r="F598" i="5"/>
  <c r="E598" i="5"/>
  <c r="F590" i="5"/>
  <c r="E590" i="5"/>
  <c r="F582" i="5"/>
  <c r="E582" i="5"/>
  <c r="F574" i="5"/>
  <c r="E574" i="5"/>
  <c r="F558" i="5"/>
  <c r="E558" i="5"/>
  <c r="F550" i="5"/>
  <c r="E550" i="5"/>
  <c r="F174" i="5"/>
  <c r="E174" i="5"/>
  <c r="F158" i="5"/>
  <c r="E158" i="5"/>
  <c r="E150" i="5"/>
  <c r="F150" i="5"/>
  <c r="F134" i="5"/>
  <c r="E134" i="5"/>
  <c r="F110" i="5"/>
  <c r="E110" i="5"/>
  <c r="F94" i="5"/>
  <c r="E94" i="5"/>
  <c r="E86" i="5"/>
  <c r="F86" i="5"/>
  <c r="F70" i="5"/>
  <c r="E70" i="5"/>
  <c r="F46" i="5"/>
  <c r="E46" i="5"/>
  <c r="F30" i="5"/>
  <c r="E30" i="5"/>
  <c r="E721" i="5"/>
  <c r="E698" i="5"/>
  <c r="E675" i="5"/>
  <c r="E657" i="5"/>
  <c r="E634" i="5"/>
  <c r="E611" i="5"/>
  <c r="E593" i="5"/>
  <c r="E570" i="5"/>
  <c r="E122" i="5"/>
  <c r="E62" i="5"/>
  <c r="F71" i="5"/>
  <c r="F179" i="5"/>
  <c r="E179" i="5"/>
  <c r="F139" i="5"/>
  <c r="E139" i="5"/>
  <c r="F99" i="5"/>
  <c r="E99" i="5"/>
  <c r="F75" i="5"/>
  <c r="E75" i="5"/>
  <c r="F19" i="5"/>
  <c r="E19" i="5"/>
  <c r="F725" i="5"/>
  <c r="E725" i="5"/>
  <c r="F717" i="5"/>
  <c r="E717" i="5"/>
  <c r="F709" i="5"/>
  <c r="E709" i="5"/>
  <c r="F701" i="5"/>
  <c r="E701" i="5"/>
  <c r="F693" i="5"/>
  <c r="E693" i="5"/>
  <c r="F685" i="5"/>
  <c r="E685" i="5"/>
  <c r="F677" i="5"/>
  <c r="E677" i="5"/>
  <c r="F669" i="5"/>
  <c r="E669" i="5"/>
  <c r="F661" i="5"/>
  <c r="E661" i="5"/>
  <c r="F653" i="5"/>
  <c r="E653" i="5"/>
  <c r="F645" i="5"/>
  <c r="E645" i="5"/>
  <c r="F637" i="5"/>
  <c r="E637" i="5"/>
  <c r="F629" i="5"/>
  <c r="E629" i="5"/>
  <c r="F621" i="5"/>
  <c r="E621" i="5"/>
  <c r="F613" i="5"/>
  <c r="E613" i="5"/>
  <c r="F605" i="5"/>
  <c r="E605" i="5"/>
  <c r="F597" i="5"/>
  <c r="E597" i="5"/>
  <c r="F589" i="5"/>
  <c r="E589" i="5"/>
  <c r="F581" i="5"/>
  <c r="E581" i="5"/>
  <c r="F573" i="5"/>
  <c r="E573" i="5"/>
  <c r="F565" i="5"/>
  <c r="E565" i="5"/>
  <c r="F557" i="5"/>
  <c r="E557" i="5"/>
  <c r="F549" i="5"/>
  <c r="E549" i="5"/>
  <c r="F181" i="5"/>
  <c r="E181" i="5"/>
  <c r="F173" i="5"/>
  <c r="E173" i="5"/>
  <c r="F165" i="5"/>
  <c r="E165" i="5"/>
  <c r="F157" i="5"/>
  <c r="E157" i="5"/>
  <c r="F149" i="5"/>
  <c r="E149" i="5"/>
  <c r="F141" i="5"/>
  <c r="E141" i="5"/>
  <c r="F133" i="5"/>
  <c r="E133" i="5"/>
  <c r="E715" i="5"/>
  <c r="E674" i="5"/>
  <c r="E651" i="5"/>
  <c r="E633" i="5"/>
  <c r="E610" i="5"/>
  <c r="E587" i="5"/>
  <c r="E569" i="5"/>
  <c r="E169" i="5"/>
  <c r="E121" i="5"/>
  <c r="E58" i="5"/>
  <c r="F718" i="5"/>
  <c r="F662" i="5"/>
  <c r="F63" i="5"/>
  <c r="F724" i="5"/>
  <c r="E724" i="5"/>
  <c r="F716" i="5"/>
  <c r="E716" i="5"/>
  <c r="F708" i="5"/>
  <c r="E708" i="5"/>
  <c r="F700" i="5"/>
  <c r="E700" i="5"/>
  <c r="F692" i="5"/>
  <c r="E692" i="5"/>
  <c r="F684" i="5"/>
  <c r="E684" i="5"/>
  <c r="F676" i="5"/>
  <c r="E676" i="5"/>
  <c r="F668" i="5"/>
  <c r="E668" i="5"/>
  <c r="F660" i="5"/>
  <c r="E660" i="5"/>
  <c r="F652" i="5"/>
  <c r="E652" i="5"/>
  <c r="F644" i="5"/>
  <c r="E644" i="5"/>
  <c r="F636" i="5"/>
  <c r="E636" i="5"/>
  <c r="F628" i="5"/>
  <c r="E628" i="5"/>
  <c r="F620" i="5"/>
  <c r="E620" i="5"/>
  <c r="F612" i="5"/>
  <c r="E612" i="5"/>
  <c r="F604" i="5"/>
  <c r="E604" i="5"/>
  <c r="F596" i="5"/>
  <c r="E596" i="5"/>
  <c r="F588" i="5"/>
  <c r="E588" i="5"/>
  <c r="F580" i="5"/>
  <c r="E580" i="5"/>
  <c r="F572" i="5"/>
  <c r="E572" i="5"/>
  <c r="F564" i="5"/>
  <c r="E564" i="5"/>
  <c r="F556" i="5"/>
  <c r="E556" i="5"/>
  <c r="F548" i="5"/>
  <c r="E548" i="5"/>
  <c r="F180" i="5"/>
  <c r="E180" i="5"/>
  <c r="F172" i="5"/>
  <c r="E172" i="5"/>
  <c r="F164" i="5"/>
  <c r="E164" i="5"/>
  <c r="F156" i="5"/>
  <c r="E156" i="5"/>
  <c r="F148" i="5"/>
  <c r="E148" i="5"/>
  <c r="F140" i="5"/>
  <c r="E140" i="5"/>
  <c r="F132" i="5"/>
  <c r="E132" i="5"/>
  <c r="F124" i="5"/>
  <c r="E124" i="5"/>
  <c r="E714" i="5"/>
  <c r="E691" i="5"/>
  <c r="E673" i="5"/>
  <c r="E650" i="5"/>
  <c r="E627" i="5"/>
  <c r="E609" i="5"/>
  <c r="E586" i="5"/>
  <c r="E563" i="5"/>
  <c r="E166" i="5"/>
  <c r="E105" i="5"/>
  <c r="E57" i="5"/>
  <c r="F630" i="5"/>
  <c r="F182" i="5"/>
  <c r="F54" i="5"/>
  <c r="F32" i="5"/>
  <c r="E32" i="5"/>
  <c r="F24" i="5"/>
  <c r="E24" i="5"/>
  <c r="F16" i="5"/>
  <c r="E16" i="5"/>
  <c r="F23" i="5"/>
  <c r="E23" i="5"/>
  <c r="F15" i="5"/>
  <c r="E15" i="5"/>
  <c r="F40" i="5"/>
  <c r="F31" i="5"/>
  <c r="F125" i="5"/>
  <c r="E125" i="5"/>
  <c r="F117" i="5"/>
  <c r="E117" i="5"/>
  <c r="F109" i="5"/>
  <c r="E109" i="5"/>
  <c r="F101" i="5"/>
  <c r="E101" i="5"/>
  <c r="F93" i="5"/>
  <c r="E93" i="5"/>
  <c r="F85" i="5"/>
  <c r="E85" i="5"/>
  <c r="F77" i="5"/>
  <c r="E77" i="5"/>
  <c r="F69" i="5"/>
  <c r="E69" i="5"/>
  <c r="F61" i="5"/>
  <c r="E61" i="5"/>
  <c r="F53" i="5"/>
  <c r="E53" i="5"/>
  <c r="F45" i="5"/>
  <c r="E45" i="5"/>
  <c r="F37" i="5"/>
  <c r="E37" i="5"/>
  <c r="F29" i="5"/>
  <c r="E29" i="5"/>
  <c r="F21" i="5"/>
  <c r="E21" i="5"/>
  <c r="F13" i="5"/>
  <c r="E13" i="5"/>
  <c r="F116" i="5"/>
  <c r="E116" i="5"/>
  <c r="F108" i="5"/>
  <c r="E108" i="5"/>
  <c r="F100" i="5"/>
  <c r="E100" i="5"/>
  <c r="F92" i="5"/>
  <c r="E92" i="5"/>
  <c r="F84" i="5"/>
  <c r="E84" i="5"/>
  <c r="F76" i="5"/>
  <c r="E76" i="5"/>
  <c r="F68" i="5"/>
  <c r="E68" i="5"/>
  <c r="F60" i="5"/>
  <c r="E60" i="5"/>
  <c r="F52" i="5"/>
  <c r="E52" i="5"/>
  <c r="F44" i="5"/>
  <c r="E44" i="5"/>
  <c r="F36" i="5"/>
  <c r="E36" i="5"/>
  <c r="F28" i="5"/>
  <c r="E28" i="5"/>
  <c r="F20" i="5"/>
  <c r="E20" i="5"/>
  <c r="F12" i="5"/>
  <c r="E12" i="5"/>
  <c r="E22" i="5"/>
  <c r="T521" i="4"/>
  <c r="T481" i="4"/>
  <c r="T417" i="4"/>
  <c r="T177" i="4"/>
  <c r="T169" i="4"/>
  <c r="T113" i="4"/>
  <c r="T97" i="4"/>
  <c r="T89" i="4"/>
  <c r="T81" i="4"/>
  <c r="T57" i="4"/>
  <c r="T41" i="4"/>
  <c r="T33" i="4"/>
  <c r="T25" i="4"/>
  <c r="T17" i="4"/>
  <c r="T656" i="4"/>
  <c r="T208" i="4"/>
  <c r="T168" i="4"/>
  <c r="T88" i="4"/>
  <c r="T283" i="4"/>
  <c r="T386" i="4"/>
  <c r="T623" i="4"/>
  <c r="T712" i="4"/>
  <c r="T688" i="4"/>
  <c r="T624" i="4"/>
  <c r="T592" i="4"/>
  <c r="T727" i="4"/>
  <c r="T719" i="4"/>
  <c r="T711" i="4"/>
  <c r="T703" i="4"/>
  <c r="T695" i="4"/>
  <c r="T687" i="4"/>
  <c r="T679" i="4"/>
  <c r="T671" i="4"/>
  <c r="T663" i="4"/>
  <c r="T655" i="4"/>
  <c r="T647" i="4"/>
  <c r="T639" i="4"/>
  <c r="T631" i="4"/>
  <c r="T615" i="4"/>
  <c r="T607" i="4"/>
  <c r="T599" i="4"/>
  <c r="T567" i="4"/>
  <c r="T535" i="4"/>
  <c r="T503" i="4"/>
  <c r="T495" i="4"/>
  <c r="T471" i="4"/>
  <c r="T439" i="4"/>
  <c r="T431" i="4"/>
  <c r="T407" i="4"/>
  <c r="T375" i="4"/>
  <c r="T367" i="4"/>
  <c r="T303" i="4"/>
  <c r="T239" i="4"/>
  <c r="T724" i="4"/>
  <c r="T716" i="4"/>
  <c r="T700" i="4"/>
  <c r="T692" i="4"/>
  <c r="T684" i="4"/>
  <c r="T676" i="4"/>
  <c r="T668" i="4"/>
  <c r="T660" i="4"/>
  <c r="T652" i="4"/>
  <c r="T644" i="4"/>
  <c r="T723" i="4"/>
  <c r="T715" i="4"/>
  <c r="T707" i="4"/>
  <c r="T699" i="4"/>
  <c r="T691" i="4"/>
  <c r="T683" i="4"/>
  <c r="T675" i="4"/>
  <c r="T651" i="4"/>
  <c r="T643" i="4"/>
  <c r="T627" i="4"/>
  <c r="T619" i="4"/>
  <c r="T611" i="4"/>
  <c r="T587" i="4"/>
  <c r="T579" i="4"/>
  <c r="T563" i="4"/>
  <c r="T555" i="4"/>
  <c r="T547" i="4"/>
  <c r="T523" i="4"/>
  <c r="T515" i="4"/>
  <c r="T499" i="4"/>
  <c r="T491" i="4"/>
  <c r="T483" i="4"/>
  <c r="T459" i="4"/>
  <c r="T451" i="4"/>
  <c r="T435" i="4"/>
  <c r="T427" i="4"/>
  <c r="T419" i="4"/>
  <c r="T395" i="4"/>
  <c r="T387" i="4"/>
  <c r="T371" i="4"/>
  <c r="T363" i="4"/>
  <c r="T355" i="4"/>
  <c r="T331" i="4"/>
  <c r="T323" i="4"/>
  <c r="T307" i="4"/>
  <c r="T299" i="4"/>
  <c r="T291" i="4"/>
  <c r="T267" i="4"/>
  <c r="T259" i="4"/>
  <c r="T243" i="4"/>
  <c r="T235" i="4"/>
  <c r="T227" i="4"/>
  <c r="T203" i="4"/>
  <c r="T195" i="4"/>
  <c r="T187" i="4"/>
  <c r="T179" i="4"/>
  <c r="T171" i="4"/>
  <c r="T163" i="4"/>
  <c r="T155" i="4"/>
  <c r="T147" i="4"/>
  <c r="T139" i="4"/>
  <c r="T131" i="4"/>
  <c r="T123" i="4"/>
  <c r="T115" i="4"/>
  <c r="T107" i="4"/>
  <c r="T99" i="4"/>
  <c r="T91" i="4"/>
  <c r="T83" i="4"/>
  <c r="T75" i="4"/>
  <c r="T67" i="4"/>
  <c r="T59" i="4"/>
  <c r="T51" i="4"/>
  <c r="T43" i="4"/>
  <c r="T35" i="4"/>
  <c r="T27" i="4"/>
  <c r="T19" i="4"/>
  <c r="T10" i="4"/>
  <c r="T722" i="4"/>
  <c r="T714" i="4"/>
  <c r="T706" i="4"/>
  <c r="T698" i="4"/>
  <c r="T690" i="4"/>
  <c r="T682" i="4"/>
  <c r="T674" i="4"/>
  <c r="T666" i="4"/>
  <c r="T658" i="4"/>
  <c r="T650" i="4"/>
  <c r="T642" i="4"/>
  <c r="T634" i="4"/>
  <c r="T626" i="4"/>
  <c r="T618" i="4"/>
  <c r="T610" i="4"/>
  <c r="T602" i="4"/>
  <c r="T594" i="4"/>
  <c r="T586" i="4"/>
  <c r="T562" i="4"/>
  <c r="T554" i="4"/>
  <c r="T538" i="4"/>
  <c r="T530" i="4"/>
  <c r="T522" i="4"/>
  <c r="T498" i="4"/>
  <c r="T490" i="4"/>
  <c r="T474" i="4"/>
  <c r="T466" i="4"/>
  <c r="T458" i="4"/>
  <c r="T434" i="4"/>
  <c r="T426" i="4"/>
  <c r="T410" i="4"/>
  <c r="T402" i="4"/>
  <c r="T394" i="4"/>
  <c r="T370" i="4"/>
  <c r="T362" i="4"/>
  <c r="T346" i="4"/>
  <c r="T338" i="4"/>
  <c r="T330" i="4"/>
  <c r="T306" i="4"/>
  <c r="T298" i="4"/>
  <c r="T282" i="4"/>
  <c r="T274" i="4"/>
  <c r="T266" i="4"/>
  <c r="T242" i="4"/>
  <c r="T234" i="4"/>
  <c r="T218" i="4"/>
  <c r="T210" i="4"/>
  <c r="T202" i="4"/>
  <c r="T720" i="4"/>
  <c r="T704" i="4"/>
  <c r="T696" i="4"/>
  <c r="T680" i="4"/>
  <c r="T672" i="4"/>
  <c r="T664" i="4"/>
  <c r="T648" i="4"/>
  <c r="T640" i="4"/>
  <c r="T632" i="4"/>
  <c r="T616" i="4"/>
  <c r="T608" i="4"/>
  <c r="T600" i="4"/>
  <c r="T576" i="4"/>
  <c r="T568" i="4"/>
  <c r="T560" i="4"/>
  <c r="T552" i="4"/>
  <c r="T544" i="4"/>
  <c r="T536" i="4"/>
  <c r="T528" i="4"/>
  <c r="T496" i="4"/>
  <c r="T464" i="4"/>
  <c r="T432" i="4"/>
  <c r="T400" i="4"/>
  <c r="T392" i="4"/>
  <c r="T368" i="4"/>
  <c r="T336" i="4"/>
  <c r="T328" i="4"/>
  <c r="T304" i="4"/>
  <c r="T272" i="4"/>
  <c r="T264" i="4"/>
  <c r="T200" i="4"/>
  <c r="T184" i="4"/>
  <c r="T152" i="4"/>
  <c r="T120" i="4"/>
  <c r="T104" i="4"/>
  <c r="T72" i="4"/>
  <c r="T56" i="4"/>
  <c r="T24" i="4"/>
  <c r="T636" i="4"/>
  <c r="T628" i="4"/>
  <c r="T620" i="4"/>
  <c r="T612" i="4"/>
  <c r="T604" i="4"/>
  <c r="T596" i="4"/>
  <c r="T588" i="4"/>
  <c r="T580" i="4"/>
  <c r="T572" i="4"/>
  <c r="T564" i="4"/>
  <c r="T556" i="4"/>
  <c r="T548" i="4"/>
  <c r="T540" i="4"/>
  <c r="T532" i="4"/>
  <c r="T524" i="4"/>
  <c r="T516" i="4"/>
  <c r="T508" i="4"/>
  <c r="T500" i="4"/>
  <c r="T492" i="4"/>
  <c r="T484" i="4"/>
  <c r="T476" i="4"/>
  <c r="T468" i="4"/>
  <c r="T460" i="4"/>
  <c r="T452" i="4"/>
  <c r="T444" i="4"/>
  <c r="T436" i="4"/>
  <c r="T428" i="4"/>
  <c r="T420" i="4"/>
  <c r="T412" i="4"/>
  <c r="T404" i="4"/>
  <c r="T396" i="4"/>
  <c r="T388" i="4"/>
  <c r="T380" i="4"/>
  <c r="T372" i="4"/>
  <c r="T364" i="4"/>
  <c r="T356" i="4"/>
  <c r="T348" i="4"/>
  <c r="T340" i="4"/>
  <c r="T332" i="4"/>
  <c r="T324" i="4"/>
  <c r="T316" i="4"/>
  <c r="T308" i="4"/>
  <c r="T300" i="4"/>
  <c r="T292" i="4"/>
  <c r="T284" i="4"/>
  <c r="T276" i="4"/>
  <c r="T268" i="4"/>
  <c r="T260" i="4"/>
  <c r="T252" i="4"/>
  <c r="T244" i="4"/>
  <c r="T236" i="4"/>
  <c r="T228" i="4"/>
  <c r="T220" i="4"/>
  <c r="T212" i="4"/>
  <c r="T204" i="4"/>
  <c r="T196" i="4"/>
  <c r="T188" i="4"/>
  <c r="T180" i="4"/>
  <c r="T172" i="4"/>
  <c r="T164" i="4"/>
  <c r="T156" i="4"/>
  <c r="T148" i="4"/>
  <c r="T140" i="4"/>
  <c r="T132" i="4"/>
  <c r="T124" i="4"/>
  <c r="T116" i="4"/>
  <c r="T108" i="4"/>
  <c r="T100" i="4"/>
  <c r="T92" i="4"/>
  <c r="T84" i="4"/>
  <c r="T76" i="4"/>
  <c r="T68" i="4"/>
  <c r="T60" i="4"/>
  <c r="T52" i="4"/>
  <c r="T44" i="4"/>
  <c r="T36" i="4"/>
  <c r="T28" i="4"/>
  <c r="T20" i="4"/>
  <c r="T12" i="4"/>
  <c r="T729" i="4"/>
  <c r="T721" i="4"/>
  <c r="T713" i="4"/>
  <c r="T705" i="4"/>
  <c r="T697" i="4"/>
  <c r="T689" i="4"/>
  <c r="T665" i="4"/>
  <c r="T657" i="4"/>
  <c r="T641" i="4"/>
  <c r="T633" i="4"/>
  <c r="T625" i="4"/>
  <c r="T601" i="4"/>
  <c r="T593" i="4"/>
  <c r="T577" i="4"/>
  <c r="T569" i="4"/>
  <c r="T561" i="4"/>
  <c r="T537" i="4"/>
  <c r="T529" i="4"/>
  <c r="T513" i="4"/>
  <c r="T505" i="4"/>
  <c r="T497" i="4"/>
  <c r="T473" i="4"/>
  <c r="T465" i="4"/>
  <c r="T449" i="4"/>
  <c r="T441" i="4"/>
  <c r="T433" i="4"/>
  <c r="T409" i="4"/>
  <c r="T401" i="4"/>
  <c r="T385" i="4"/>
  <c r="T369" i="4"/>
  <c r="T345" i="4"/>
  <c r="T337" i="4"/>
  <c r="T321" i="4"/>
  <c r="T305" i="4"/>
  <c r="T281" i="4"/>
  <c r="T273" i="4"/>
  <c r="T257" i="4"/>
  <c r="T241" i="4"/>
  <c r="T217" i="4"/>
  <c r="T209" i="4"/>
  <c r="T512" i="4"/>
  <c r="T504" i="4"/>
  <c r="T488" i="4"/>
  <c r="T480" i="4"/>
  <c r="T472" i="4"/>
  <c r="T448" i="4"/>
  <c r="T440" i="4"/>
  <c r="T424" i="4"/>
  <c r="T416" i="4"/>
  <c r="T408" i="4"/>
  <c r="T384" i="4"/>
  <c r="T376" i="4"/>
  <c r="T360" i="4"/>
  <c r="T352" i="4"/>
  <c r="T344" i="4"/>
  <c r="T320" i="4"/>
  <c r="T312" i="4"/>
  <c r="T296" i="4"/>
  <c r="T288" i="4"/>
  <c r="T280" i="4"/>
  <c r="T256" i="4"/>
  <c r="T248" i="4"/>
  <c r="T232" i="4"/>
  <c r="T224" i="4"/>
  <c r="T216" i="4"/>
  <c r="T192" i="4"/>
  <c r="T176" i="4"/>
  <c r="T160" i="4"/>
  <c r="T144" i="4"/>
  <c r="T128" i="4"/>
  <c r="T112" i="4"/>
  <c r="T96" i="4"/>
  <c r="T80" i="4"/>
  <c r="T64" i="4"/>
  <c r="T48" i="4"/>
  <c r="T32" i="4"/>
  <c r="T16" i="4"/>
  <c r="T591" i="4"/>
  <c r="T583" i="4"/>
  <c r="T575" i="4"/>
  <c r="T551" i="4"/>
  <c r="T543" i="4"/>
  <c r="T527" i="4"/>
  <c r="T519" i="4"/>
  <c r="T511" i="4"/>
  <c r="T487" i="4"/>
  <c r="T479" i="4"/>
  <c r="T463" i="4"/>
  <c r="T455" i="4"/>
  <c r="T447" i="4"/>
  <c r="T423" i="4"/>
  <c r="T415" i="4"/>
  <c r="T399" i="4"/>
  <c r="T391" i="4"/>
  <c r="T383" i="4"/>
  <c r="T359" i="4"/>
  <c r="T351" i="4"/>
  <c r="T335" i="4"/>
  <c r="T327" i="4"/>
  <c r="T319" i="4"/>
  <c r="T295" i="4"/>
  <c r="T287" i="4"/>
  <c r="T271" i="4"/>
  <c r="T263" i="4"/>
  <c r="T255" i="4"/>
  <c r="T231" i="4"/>
  <c r="T223" i="4"/>
  <c r="T207" i="4"/>
  <c r="T199" i="4"/>
  <c r="T191" i="4"/>
  <c r="T183" i="4"/>
  <c r="T175" i="4"/>
  <c r="T167" i="4"/>
  <c r="T159" i="4"/>
  <c r="T151" i="4"/>
  <c r="T143" i="4"/>
  <c r="T135" i="4"/>
  <c r="T127" i="4"/>
  <c r="T119" i="4"/>
  <c r="T111" i="4"/>
  <c r="T103" i="4"/>
  <c r="T95" i="4"/>
  <c r="T87" i="4"/>
  <c r="T79" i="4"/>
  <c r="T71" i="4"/>
  <c r="T63" i="4"/>
  <c r="T55" i="4"/>
  <c r="T47" i="4"/>
  <c r="T39" i="4"/>
  <c r="T31" i="4"/>
  <c r="T23" i="4"/>
  <c r="T15" i="4"/>
  <c r="T726" i="4"/>
  <c r="T718" i="4"/>
  <c r="T710" i="4"/>
  <c r="T702" i="4"/>
  <c r="T694" i="4"/>
  <c r="T686" i="4"/>
  <c r="T678" i="4"/>
  <c r="T670" i="4"/>
  <c r="T662" i="4"/>
  <c r="T654" i="4"/>
  <c r="T646" i="4"/>
  <c r="T638" i="4"/>
  <c r="T630" i="4"/>
  <c r="T622" i="4"/>
  <c r="T614" i="4"/>
  <c r="T606" i="4"/>
  <c r="T598" i="4"/>
  <c r="T590" i="4"/>
  <c r="T582" i="4"/>
  <c r="T574" i="4"/>
  <c r="T566" i="4"/>
  <c r="T558" i="4"/>
  <c r="T550" i="4"/>
  <c r="T542" i="4"/>
  <c r="T534" i="4"/>
  <c r="T526" i="4"/>
  <c r="T518" i="4"/>
  <c r="T510" i="4"/>
  <c r="T502" i="4"/>
  <c r="T494" i="4"/>
  <c r="T486" i="4"/>
  <c r="T478" i="4"/>
  <c r="T470" i="4"/>
  <c r="T462" i="4"/>
  <c r="T454" i="4"/>
  <c r="T446" i="4"/>
  <c r="T438" i="4"/>
  <c r="T430" i="4"/>
  <c r="T422" i="4"/>
  <c r="T414" i="4"/>
  <c r="T406" i="4"/>
  <c r="T398" i="4"/>
  <c r="T390" i="4"/>
  <c r="T382" i="4"/>
  <c r="T374" i="4"/>
  <c r="T366" i="4"/>
  <c r="T358" i="4"/>
  <c r="T350" i="4"/>
  <c r="T342" i="4"/>
  <c r="T334" i="4"/>
  <c r="T326" i="4"/>
  <c r="T318" i="4"/>
  <c r="T310" i="4"/>
  <c r="T302" i="4"/>
  <c r="T294" i="4"/>
  <c r="T286" i="4"/>
  <c r="T278" i="4"/>
  <c r="T270" i="4"/>
  <c r="T262" i="4"/>
  <c r="T254" i="4"/>
  <c r="T246" i="4"/>
  <c r="T238" i="4"/>
  <c r="T230" i="4"/>
  <c r="T222" i="4"/>
  <c r="T214" i="4"/>
  <c r="T206" i="4"/>
  <c r="T725" i="4"/>
  <c r="T717" i="4"/>
  <c r="T709" i="4"/>
  <c r="T701" i="4"/>
  <c r="T693" i="4"/>
  <c r="T685" i="4"/>
  <c r="T677" i="4"/>
  <c r="T669" i="4"/>
  <c r="T661" i="4"/>
  <c r="T653" i="4"/>
  <c r="T645" i="4"/>
  <c r="T637" i="4"/>
  <c r="T629" i="4"/>
  <c r="T621" i="4"/>
  <c r="T613" i="4"/>
  <c r="T605" i="4"/>
  <c r="T597" i="4"/>
  <c r="T589" i="4"/>
  <c r="T581" i="4"/>
  <c r="T573" i="4"/>
  <c r="T565" i="4"/>
  <c r="T557" i="4"/>
  <c r="T549" i="4"/>
  <c r="T541" i="4"/>
  <c r="T533" i="4"/>
  <c r="T525" i="4"/>
  <c r="T517" i="4"/>
  <c r="T509" i="4"/>
  <c r="T501" i="4"/>
  <c r="T493" i="4"/>
  <c r="T485" i="4"/>
  <c r="T477" i="4"/>
  <c r="T469" i="4"/>
  <c r="T461" i="4"/>
  <c r="T453" i="4"/>
  <c r="T445" i="4"/>
  <c r="T437" i="4"/>
  <c r="T429" i="4"/>
  <c r="T421" i="4"/>
  <c r="T413" i="4"/>
  <c r="T405" i="4"/>
  <c r="T397" i="4"/>
  <c r="T389" i="4"/>
  <c r="T381" i="4"/>
  <c r="T373" i="4"/>
  <c r="T365" i="4"/>
  <c r="T357" i="4"/>
  <c r="T349" i="4"/>
  <c r="T341" i="4"/>
  <c r="T333" i="4"/>
  <c r="T325" i="4"/>
  <c r="T317" i="4"/>
  <c r="T309" i="4"/>
  <c r="T301" i="4"/>
  <c r="T293" i="4"/>
  <c r="T285" i="4"/>
  <c r="T277" i="4"/>
  <c r="T269" i="4"/>
  <c r="T261" i="4"/>
  <c r="T253" i="4"/>
  <c r="T198" i="4"/>
  <c r="T190" i="4"/>
  <c r="T182" i="4"/>
  <c r="T174" i="4"/>
  <c r="T166" i="4"/>
  <c r="T158" i="4"/>
  <c r="T150" i="4"/>
  <c r="T142" i="4"/>
  <c r="T134" i="4"/>
  <c r="T126" i="4"/>
  <c r="T118" i="4"/>
  <c r="T110" i="4"/>
  <c r="T102" i="4"/>
  <c r="T94" i="4"/>
  <c r="T86" i="4"/>
  <c r="T78" i="4"/>
  <c r="T70" i="4"/>
  <c r="T62" i="4"/>
  <c r="T54" i="4"/>
  <c r="T46" i="4"/>
  <c r="T38" i="4"/>
  <c r="T30" i="4"/>
  <c r="T22" i="4"/>
  <c r="T14" i="4"/>
  <c r="T245" i="4"/>
  <c r="T237" i="4"/>
  <c r="T229" i="4"/>
  <c r="T221" i="4"/>
  <c r="T213" i="4"/>
  <c r="T205" i="4"/>
  <c r="T197" i="4"/>
  <c r="T189" i="4"/>
  <c r="T181" i="4"/>
  <c r="T173" i="4"/>
  <c r="T165" i="4"/>
  <c r="T157" i="4"/>
  <c r="T149" i="4"/>
  <c r="T141" i="4"/>
  <c r="T133" i="4"/>
  <c r="T125" i="4"/>
  <c r="T117" i="4"/>
  <c r="T109" i="4"/>
  <c r="T101" i="4"/>
  <c r="T93" i="4"/>
  <c r="T85" i="4"/>
  <c r="T77" i="4"/>
  <c r="T69" i="4"/>
  <c r="T61" i="4"/>
  <c r="T53" i="4"/>
  <c r="T45" i="4"/>
  <c r="T37" i="4"/>
  <c r="T29" i="4"/>
  <c r="T21" i="4"/>
  <c r="T13" i="4"/>
  <c r="T11" i="4"/>
  <c r="T194" i="4"/>
  <c r="T186" i="4"/>
  <c r="T178" i="4"/>
  <c r="T170" i="4"/>
  <c r="T162" i="4"/>
  <c r="T154" i="4"/>
  <c r="T146" i="4"/>
  <c r="T138" i="4"/>
  <c r="T130" i="4"/>
  <c r="T122" i="4"/>
  <c r="T114" i="4"/>
  <c r="T106" i="4"/>
  <c r="T98" i="4"/>
  <c r="T90" i="4"/>
  <c r="T82" i="4"/>
  <c r="T74" i="4"/>
  <c r="T66" i="4"/>
  <c r="T58" i="4"/>
  <c r="T50" i="4"/>
  <c r="T42" i="4"/>
  <c r="T34" i="4"/>
  <c r="T26" i="4"/>
  <c r="T18" i="4"/>
  <c r="O8" i="5" l="1"/>
  <c r="W8" i="5" s="1"/>
  <c r="N68" i="5"/>
  <c r="N92" i="5"/>
  <c r="N564" i="5"/>
  <c r="N570" i="5"/>
  <c r="N634" i="5"/>
  <c r="N672" i="5"/>
  <c r="N679" i="5"/>
  <c r="N700" i="5"/>
  <c r="N701" i="5"/>
  <c r="N721" i="5"/>
  <c r="N724" i="5"/>
  <c r="M36" i="5"/>
  <c r="M40" i="5"/>
  <c r="M60" i="5"/>
  <c r="M80" i="5"/>
  <c r="M100" i="5"/>
  <c r="M104" i="5"/>
  <c r="M124" i="5"/>
  <c r="M144" i="5"/>
  <c r="M168" i="5"/>
  <c r="M184" i="5"/>
  <c r="M186" i="5"/>
  <c r="M554" i="5"/>
  <c r="M562" i="5"/>
  <c r="M570" i="5"/>
  <c r="M578" i="5"/>
  <c r="M586" i="5"/>
  <c r="M594" i="5"/>
  <c r="M602" i="5"/>
  <c r="M610" i="5"/>
  <c r="M618" i="5"/>
  <c r="M626" i="5"/>
  <c r="M634" i="5"/>
  <c r="M642" i="5"/>
  <c r="M650" i="5"/>
  <c r="M658" i="5"/>
  <c r="M666" i="5"/>
  <c r="M674" i="5"/>
  <c r="M682" i="5"/>
  <c r="M690" i="5"/>
  <c r="M698" i="5"/>
  <c r="M706" i="5"/>
  <c r="M714" i="5"/>
  <c r="M722" i="5"/>
  <c r="M12" i="5"/>
  <c r="M20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5" i="5"/>
  <c r="N566" i="5"/>
  <c r="N567" i="5"/>
  <c r="N568" i="5"/>
  <c r="N569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3" i="5"/>
  <c r="N674" i="5"/>
  <c r="N675" i="5"/>
  <c r="N676" i="5"/>
  <c r="N677" i="5"/>
  <c r="N678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2" i="5"/>
  <c r="N723" i="5"/>
  <c r="N725" i="5"/>
  <c r="N726" i="5"/>
  <c r="N727" i="5"/>
  <c r="M9" i="5"/>
  <c r="M10" i="5"/>
  <c r="M11" i="5"/>
  <c r="M13" i="5"/>
  <c r="M14" i="5"/>
  <c r="M15" i="5"/>
  <c r="M16" i="5"/>
  <c r="M17" i="5"/>
  <c r="M18" i="5"/>
  <c r="M19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7" i="5"/>
  <c r="M38" i="5"/>
  <c r="M39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1" i="5"/>
  <c r="M102" i="5"/>
  <c r="M103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5" i="5"/>
  <c r="M187" i="5"/>
  <c r="M548" i="5"/>
  <c r="M549" i="5"/>
  <c r="M550" i="5"/>
  <c r="M551" i="5"/>
  <c r="M552" i="5"/>
  <c r="M553" i="5"/>
  <c r="M555" i="5"/>
  <c r="M556" i="5"/>
  <c r="M557" i="5"/>
  <c r="M558" i="5"/>
  <c r="M559" i="5"/>
  <c r="M560" i="5"/>
  <c r="M561" i="5"/>
  <c r="M563" i="5"/>
  <c r="M564" i="5"/>
  <c r="M565" i="5"/>
  <c r="M566" i="5"/>
  <c r="M567" i="5"/>
  <c r="M568" i="5"/>
  <c r="M569" i="5"/>
  <c r="M571" i="5"/>
  <c r="M572" i="5"/>
  <c r="M573" i="5"/>
  <c r="M574" i="5"/>
  <c r="M575" i="5"/>
  <c r="M576" i="5"/>
  <c r="M577" i="5"/>
  <c r="M579" i="5"/>
  <c r="M580" i="5"/>
  <c r="M581" i="5"/>
  <c r="M582" i="5"/>
  <c r="M583" i="5"/>
  <c r="M584" i="5"/>
  <c r="M585" i="5"/>
  <c r="M587" i="5"/>
  <c r="M588" i="5"/>
  <c r="M589" i="5"/>
  <c r="M590" i="5"/>
  <c r="M591" i="5"/>
  <c r="M592" i="5"/>
  <c r="M593" i="5"/>
  <c r="M595" i="5"/>
  <c r="M596" i="5"/>
  <c r="M597" i="5"/>
  <c r="M598" i="5"/>
  <c r="M599" i="5"/>
  <c r="M600" i="5"/>
  <c r="M601" i="5"/>
  <c r="M603" i="5"/>
  <c r="M604" i="5"/>
  <c r="M605" i="5"/>
  <c r="M606" i="5"/>
  <c r="M607" i="5"/>
  <c r="M608" i="5"/>
  <c r="M609" i="5"/>
  <c r="M611" i="5"/>
  <c r="M612" i="5"/>
  <c r="M613" i="5"/>
  <c r="M614" i="5"/>
  <c r="M615" i="5"/>
  <c r="M616" i="5"/>
  <c r="M617" i="5"/>
  <c r="M619" i="5"/>
  <c r="M620" i="5"/>
  <c r="M621" i="5"/>
  <c r="M622" i="5"/>
  <c r="M623" i="5"/>
  <c r="M624" i="5"/>
  <c r="M625" i="5"/>
  <c r="M627" i="5"/>
  <c r="M628" i="5"/>
  <c r="M629" i="5"/>
  <c r="M630" i="5"/>
  <c r="M631" i="5"/>
  <c r="M632" i="5"/>
  <c r="M633" i="5"/>
  <c r="M635" i="5"/>
  <c r="M636" i="5"/>
  <c r="M637" i="5"/>
  <c r="M638" i="5"/>
  <c r="M639" i="5"/>
  <c r="M640" i="5"/>
  <c r="M641" i="5"/>
  <c r="M643" i="5"/>
  <c r="M644" i="5"/>
  <c r="M645" i="5"/>
  <c r="M646" i="5"/>
  <c r="M647" i="5"/>
  <c r="M648" i="5"/>
  <c r="M649" i="5"/>
  <c r="M651" i="5"/>
  <c r="M652" i="5"/>
  <c r="M653" i="5"/>
  <c r="M654" i="5"/>
  <c r="M655" i="5"/>
  <c r="M656" i="5"/>
  <c r="M657" i="5"/>
  <c r="M659" i="5"/>
  <c r="M660" i="5"/>
  <c r="M661" i="5"/>
  <c r="M662" i="5"/>
  <c r="M663" i="5"/>
  <c r="M664" i="5"/>
  <c r="M665" i="5"/>
  <c r="M667" i="5"/>
  <c r="M668" i="5"/>
  <c r="M669" i="5"/>
  <c r="M670" i="5"/>
  <c r="M671" i="5"/>
  <c r="M672" i="5"/>
  <c r="M673" i="5"/>
  <c r="M675" i="5"/>
  <c r="M676" i="5"/>
  <c r="M677" i="5"/>
  <c r="M678" i="5"/>
  <c r="M679" i="5"/>
  <c r="M680" i="5"/>
  <c r="M681" i="5"/>
  <c r="M683" i="5"/>
  <c r="M684" i="5"/>
  <c r="M685" i="5"/>
  <c r="M686" i="5"/>
  <c r="M687" i="5"/>
  <c r="M688" i="5"/>
  <c r="M689" i="5"/>
  <c r="M691" i="5"/>
  <c r="M692" i="5"/>
  <c r="M693" i="5"/>
  <c r="M694" i="5"/>
  <c r="M695" i="5"/>
  <c r="M696" i="5"/>
  <c r="M697" i="5"/>
  <c r="M699" i="5"/>
  <c r="M700" i="5"/>
  <c r="M701" i="5"/>
  <c r="M702" i="5"/>
  <c r="M703" i="5"/>
  <c r="M704" i="5"/>
  <c r="M705" i="5"/>
  <c r="M707" i="5"/>
  <c r="M708" i="5"/>
  <c r="M709" i="5"/>
  <c r="M710" i="5"/>
  <c r="M711" i="5"/>
  <c r="M712" i="5"/>
  <c r="M713" i="5"/>
  <c r="M715" i="5"/>
  <c r="M716" i="5"/>
  <c r="M717" i="5"/>
  <c r="M718" i="5"/>
  <c r="M719" i="5"/>
  <c r="M720" i="5"/>
  <c r="M721" i="5"/>
  <c r="M723" i="5"/>
  <c r="M724" i="5"/>
  <c r="M725" i="5"/>
  <c r="M726" i="5"/>
  <c r="M727" i="5"/>
  <c r="S3" i="2"/>
  <c r="R9" i="2" s="1"/>
  <c r="R10" i="2" s="1"/>
  <c r="G5" i="2"/>
  <c r="C5" i="2"/>
  <c r="B5" i="2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E5" i="4"/>
  <c r="E240" i="8" l="1"/>
  <c r="P240" i="8" s="1"/>
  <c r="E195" i="8"/>
  <c r="P195" i="8" s="1"/>
  <c r="E427" i="8"/>
  <c r="P427" i="8" s="1"/>
  <c r="E446" i="8"/>
  <c r="P446" i="8" s="1"/>
  <c r="X446" i="8" s="1"/>
  <c r="Z446" i="8" s="1"/>
  <c r="AB446" i="8" s="1"/>
  <c r="E220" i="8"/>
  <c r="P220" i="8" s="1"/>
  <c r="E444" i="8"/>
  <c r="P444" i="8" s="1"/>
  <c r="E385" i="8"/>
  <c r="P385" i="8" s="1"/>
  <c r="E519" i="8"/>
  <c r="P519" i="8" s="1"/>
  <c r="X519" i="8" s="1"/>
  <c r="Z519" i="8" s="1"/>
  <c r="AB519" i="8" s="1"/>
  <c r="E250" i="8"/>
  <c r="P250" i="8" s="1"/>
  <c r="X250" i="8" s="1"/>
  <c r="Z250" i="8" s="1"/>
  <c r="AB250" i="8" s="1"/>
  <c r="E442" i="8"/>
  <c r="P442" i="8" s="1"/>
  <c r="E289" i="8"/>
  <c r="P289" i="8" s="1"/>
  <c r="X289" i="8" s="1"/>
  <c r="Z289" i="8" s="1"/>
  <c r="AB289" i="8" s="1"/>
  <c r="E277" i="8"/>
  <c r="P277" i="8" s="1"/>
  <c r="E493" i="8"/>
  <c r="P493" i="8" s="1"/>
  <c r="E441" i="8"/>
  <c r="P441" i="8" s="1"/>
  <c r="X441" i="8" s="1"/>
  <c r="Z441" i="8" s="1"/>
  <c r="AB441" i="8" s="1"/>
  <c r="E330" i="8"/>
  <c r="P330" i="8" s="1"/>
  <c r="E256" i="8"/>
  <c r="P256" i="8" s="1"/>
  <c r="E463" i="8"/>
  <c r="P463" i="8" s="1"/>
  <c r="E501" i="8"/>
  <c r="P501" i="8" s="1"/>
  <c r="X501" i="8" s="1"/>
  <c r="Z501" i="8" s="1"/>
  <c r="AB501" i="8" s="1"/>
  <c r="E261" i="8"/>
  <c r="P261" i="8" s="1"/>
  <c r="E523" i="8"/>
  <c r="P523" i="8" s="1"/>
  <c r="E265" i="8"/>
  <c r="P265" i="8" s="1"/>
  <c r="E192" i="8"/>
  <c r="P192" i="8" s="1"/>
  <c r="E381" i="8"/>
  <c r="P381" i="8" s="1"/>
  <c r="E473" i="8"/>
  <c r="P473" i="8" s="1"/>
  <c r="E356" i="8"/>
  <c r="P356" i="8" s="1"/>
  <c r="E233" i="8"/>
  <c r="P233" i="8" s="1"/>
  <c r="E422" i="8"/>
  <c r="P422" i="8" s="1"/>
  <c r="X422" i="8" s="1"/>
  <c r="Z422" i="8" s="1"/>
  <c r="AB422" i="8" s="1"/>
  <c r="E352" i="8"/>
  <c r="P352" i="8" s="1"/>
  <c r="E398" i="8"/>
  <c r="P398" i="8" s="1"/>
  <c r="E375" i="8"/>
  <c r="P375" i="8" s="1"/>
  <c r="E388" i="8"/>
  <c r="P388" i="8" s="1"/>
  <c r="E286" i="8"/>
  <c r="P286" i="8" s="1"/>
  <c r="E534" i="8"/>
  <c r="P534" i="8" s="1"/>
  <c r="E414" i="8"/>
  <c r="P414" i="8" s="1"/>
  <c r="E193" i="8"/>
  <c r="P193" i="8" s="1"/>
  <c r="E197" i="8"/>
  <c r="P197" i="8" s="1"/>
  <c r="E247" i="8"/>
  <c r="P247" i="8" s="1"/>
  <c r="X247" i="8" s="1"/>
  <c r="Z247" i="8" s="1"/>
  <c r="AB247" i="8" s="1"/>
  <c r="E238" i="8"/>
  <c r="P238" i="8" s="1"/>
  <c r="E326" i="8"/>
  <c r="P326" i="8" s="1"/>
  <c r="X326" i="8" s="1"/>
  <c r="Z326" i="8" s="1"/>
  <c r="AB326" i="8" s="1"/>
  <c r="E359" i="8"/>
  <c r="P359" i="8" s="1"/>
  <c r="E391" i="8"/>
  <c r="P391" i="8" s="1"/>
  <c r="X391" i="8" s="1"/>
  <c r="Z391" i="8" s="1"/>
  <c r="AB391" i="8" s="1"/>
  <c r="E448" i="8"/>
  <c r="P448" i="8" s="1"/>
  <c r="E500" i="8"/>
  <c r="P500" i="8" s="1"/>
  <c r="X500" i="8" s="1"/>
  <c r="Z500" i="8" s="1"/>
  <c r="AB500" i="8" s="1"/>
  <c r="E510" i="8"/>
  <c r="P510" i="8" s="1"/>
  <c r="E321" i="8"/>
  <c r="P321" i="8" s="1"/>
  <c r="E221" i="8"/>
  <c r="P221" i="8" s="1"/>
  <c r="X221" i="8" s="1"/>
  <c r="Z221" i="8" s="1"/>
  <c r="AB221" i="8" s="1"/>
  <c r="E310" i="8"/>
  <c r="P310" i="8" s="1"/>
  <c r="E411" i="8"/>
  <c r="P411" i="8" s="1"/>
  <c r="E264" i="8"/>
  <c r="P264" i="8" s="1"/>
  <c r="E203" i="8"/>
  <c r="P203" i="8" s="1"/>
  <c r="E547" i="8"/>
  <c r="P547" i="8" s="1"/>
  <c r="X547" i="8" s="1"/>
  <c r="Z547" i="8" s="1"/>
  <c r="AB547" i="8" s="1"/>
  <c r="E454" i="8"/>
  <c r="P454" i="8" s="1"/>
  <c r="E228" i="8"/>
  <c r="P228" i="8" s="1"/>
  <c r="X228" i="8" s="1"/>
  <c r="Z228" i="8" s="1"/>
  <c r="AB228" i="8" s="1"/>
  <c r="E452" i="8"/>
  <c r="P452" i="8" s="1"/>
  <c r="E465" i="8"/>
  <c r="P465" i="8" s="1"/>
  <c r="E527" i="8"/>
  <c r="P527" i="8" s="1"/>
  <c r="E266" i="8"/>
  <c r="P266" i="8" s="1"/>
  <c r="E482" i="8"/>
  <c r="P482" i="8" s="1"/>
  <c r="E313" i="8"/>
  <c r="P313" i="8" s="1"/>
  <c r="E293" i="8"/>
  <c r="P293" i="8" s="1"/>
  <c r="X293" i="8" s="1"/>
  <c r="Z293" i="8" s="1"/>
  <c r="AB293" i="8" s="1"/>
  <c r="E419" i="8"/>
  <c r="P419" i="8" s="1"/>
  <c r="E485" i="8"/>
  <c r="P485" i="8" s="1"/>
  <c r="E260" i="8"/>
  <c r="P260" i="8" s="1"/>
  <c r="E520" i="8"/>
  <c r="P520" i="8" s="1"/>
  <c r="E204" i="8"/>
  <c r="P204" i="8" s="1"/>
  <c r="E504" i="8"/>
  <c r="P504" i="8" s="1"/>
  <c r="E336" i="8"/>
  <c r="P336" i="8" s="1"/>
  <c r="E199" i="8"/>
  <c r="P199" i="8" s="1"/>
  <c r="X199" i="8" s="1"/>
  <c r="Z199" i="8" s="1"/>
  <c r="AB199" i="8" s="1"/>
  <c r="E305" i="8"/>
  <c r="P305" i="8" s="1"/>
  <c r="X305" i="8" s="1"/>
  <c r="Z305" i="8" s="1"/>
  <c r="AB305" i="8" s="1"/>
  <c r="E225" i="8"/>
  <c r="P225" i="8" s="1"/>
  <c r="E237" i="8"/>
  <c r="P237" i="8" s="1"/>
  <c r="E404" i="8"/>
  <c r="P404" i="8" s="1"/>
  <c r="E270" i="8"/>
  <c r="P270" i="8" s="1"/>
  <c r="E224" i="8"/>
  <c r="P224" i="8" s="1"/>
  <c r="E368" i="8"/>
  <c r="P368" i="8" s="1"/>
  <c r="X368" i="8" s="1"/>
  <c r="Z368" i="8" s="1"/>
  <c r="AB368" i="8" s="1"/>
  <c r="E317" i="8"/>
  <c r="P317" i="8" s="1"/>
  <c r="E294" i="8"/>
  <c r="P294" i="8" s="1"/>
  <c r="E369" i="8"/>
  <c r="P369" i="8" s="1"/>
  <c r="E384" i="8"/>
  <c r="P384" i="8" s="1"/>
  <c r="E429" i="8"/>
  <c r="P429" i="8" s="1"/>
  <c r="X429" i="8" s="1"/>
  <c r="Z429" i="8" s="1"/>
  <c r="AB429" i="8" s="1"/>
  <c r="E298" i="8"/>
  <c r="P298" i="8" s="1"/>
  <c r="E425" i="8"/>
  <c r="P425" i="8" s="1"/>
  <c r="X425" i="8" s="1"/>
  <c r="Z425" i="8" s="1"/>
  <c r="AB425" i="8" s="1"/>
  <c r="E430" i="8"/>
  <c r="P430" i="8" s="1"/>
  <c r="E471" i="8"/>
  <c r="P471" i="8" s="1"/>
  <c r="X471" i="8" s="1"/>
  <c r="Z471" i="8" s="1"/>
  <c r="AB471" i="8" s="1"/>
  <c r="E198" i="8"/>
  <c r="P198" i="8" s="1"/>
  <c r="E255" i="8"/>
  <c r="P255" i="8" s="1"/>
  <c r="X255" i="8" s="1"/>
  <c r="Z255" i="8" s="1"/>
  <c r="AB255" i="8" s="1"/>
  <c r="E246" i="8"/>
  <c r="P246" i="8" s="1"/>
  <c r="E276" i="8"/>
  <c r="P276" i="8" s="1"/>
  <c r="E365" i="8"/>
  <c r="P365" i="8" s="1"/>
  <c r="E374" i="8"/>
  <c r="P374" i="8" s="1"/>
  <c r="X374" i="8" s="1"/>
  <c r="Z374" i="8" s="1"/>
  <c r="AB374" i="8" s="1"/>
  <c r="E415" i="8"/>
  <c r="P415" i="8" s="1"/>
  <c r="E480" i="8"/>
  <c r="P480" i="8" s="1"/>
  <c r="E516" i="8"/>
  <c r="P516" i="8" s="1"/>
  <c r="E518" i="8"/>
  <c r="P518" i="8" s="1"/>
  <c r="E497" i="8"/>
  <c r="P497" i="8" s="1"/>
  <c r="E372" i="8"/>
  <c r="P372" i="8" s="1"/>
  <c r="X372" i="8" s="1"/>
  <c r="Z372" i="8" s="1"/>
  <c r="AB372" i="8" s="1"/>
  <c r="E322" i="8"/>
  <c r="P322" i="8" s="1"/>
  <c r="X322" i="8" s="1"/>
  <c r="Z322" i="8" s="1"/>
  <c r="AB322" i="8" s="1"/>
  <c r="E433" i="8"/>
  <c r="P433" i="8" s="1"/>
  <c r="E290" i="8"/>
  <c r="P290" i="8" s="1"/>
  <c r="E484" i="8"/>
  <c r="P484" i="8" s="1"/>
  <c r="X484" i="8" s="1"/>
  <c r="Z484" i="8" s="1"/>
  <c r="AB484" i="8" s="1"/>
  <c r="E542" i="8"/>
  <c r="P542" i="8" s="1"/>
  <c r="X542" i="8" s="1"/>
  <c r="Z542" i="8" s="1"/>
  <c r="AB542" i="8" s="1"/>
  <c r="E190" i="8"/>
  <c r="P190" i="8" s="1"/>
  <c r="X190" i="8" s="1"/>
  <c r="Z190" i="8" s="1"/>
  <c r="AB190" i="8" s="1"/>
  <c r="E343" i="8"/>
  <c r="P343" i="8" s="1"/>
  <c r="X343" i="8" s="1"/>
  <c r="Z343" i="8" s="1"/>
  <c r="AB343" i="8" s="1"/>
  <c r="E472" i="8"/>
  <c r="P472" i="8" s="1"/>
  <c r="E528" i="8"/>
  <c r="P528" i="8" s="1"/>
  <c r="X528" i="8" s="1"/>
  <c r="Z528" i="8" s="1"/>
  <c r="AB528" i="8" s="1"/>
  <c r="E242" i="8"/>
  <c r="P242" i="8" s="1"/>
  <c r="E269" i="8"/>
  <c r="P269" i="8" s="1"/>
  <c r="X269" i="8" s="1"/>
  <c r="Z269" i="8" s="1"/>
  <c r="AB269" i="8" s="1"/>
  <c r="E213" i="8"/>
  <c r="P213" i="8" s="1"/>
  <c r="E395" i="8"/>
  <c r="P395" i="8" s="1"/>
  <c r="X395" i="8" s="1"/>
  <c r="Z395" i="8" s="1"/>
  <c r="AB395" i="8" s="1"/>
  <c r="E285" i="8"/>
  <c r="P285" i="8" s="1"/>
  <c r="E363" i="8"/>
  <c r="P363" i="8" s="1"/>
  <c r="X363" i="8" s="1"/>
  <c r="Z363" i="8" s="1"/>
  <c r="AB363" i="8" s="1"/>
  <c r="E447" i="8"/>
  <c r="P447" i="8" s="1"/>
  <c r="E351" i="8"/>
  <c r="P351" i="8" s="1"/>
  <c r="E435" i="8"/>
  <c r="P435" i="8" s="1"/>
  <c r="X435" i="8" s="1"/>
  <c r="Z435" i="8" s="1"/>
  <c r="AB435" i="8" s="1"/>
  <c r="E280" i="8"/>
  <c r="P280" i="8" s="1"/>
  <c r="X280" i="8" s="1"/>
  <c r="Z280" i="8" s="1"/>
  <c r="AB280" i="8" s="1"/>
  <c r="E259" i="8"/>
  <c r="P259" i="8" s="1"/>
  <c r="E272" i="8"/>
  <c r="P272" i="8" s="1"/>
  <c r="E462" i="8"/>
  <c r="P462" i="8" s="1"/>
  <c r="E236" i="8"/>
  <c r="P236" i="8" s="1"/>
  <c r="E460" i="8"/>
  <c r="P460" i="8" s="1"/>
  <c r="E207" i="8"/>
  <c r="P207" i="8" s="1"/>
  <c r="E543" i="8"/>
  <c r="P543" i="8" s="1"/>
  <c r="X543" i="8" s="1"/>
  <c r="Z543" i="8" s="1"/>
  <c r="AB543" i="8" s="1"/>
  <c r="E274" i="8"/>
  <c r="P274" i="8" s="1"/>
  <c r="E490" i="8"/>
  <c r="P490" i="8" s="1"/>
  <c r="E329" i="8"/>
  <c r="P329" i="8" s="1"/>
  <c r="E301" i="8"/>
  <c r="P301" i="8" s="1"/>
  <c r="X301" i="8" s="1"/>
  <c r="Z301" i="8" s="1"/>
  <c r="AB301" i="8" s="1"/>
  <c r="E314" i="8"/>
  <c r="P314" i="8" s="1"/>
  <c r="E509" i="8"/>
  <c r="P509" i="8" s="1"/>
  <c r="E278" i="8"/>
  <c r="P278" i="8" s="1"/>
  <c r="X278" i="8" s="1"/>
  <c r="Z278" i="8" s="1"/>
  <c r="AB278" i="8" s="1"/>
  <c r="E531" i="8"/>
  <c r="P531" i="8" s="1"/>
  <c r="X531" i="8" s="1"/>
  <c r="Z531" i="8" s="1"/>
  <c r="AB531" i="8" s="1"/>
  <c r="E328" i="8"/>
  <c r="P328" i="8" s="1"/>
  <c r="X328" i="8" s="1"/>
  <c r="Z328" i="8" s="1"/>
  <c r="AB328" i="8" s="1"/>
  <c r="E535" i="8"/>
  <c r="P535" i="8" s="1"/>
  <c r="E200" i="8"/>
  <c r="P200" i="8" s="1"/>
  <c r="X200" i="8" s="1"/>
  <c r="Z200" i="8" s="1"/>
  <c r="AB200" i="8" s="1"/>
  <c r="E208" i="8"/>
  <c r="P208" i="8" s="1"/>
  <c r="E337" i="8"/>
  <c r="P337" i="8" s="1"/>
  <c r="X337" i="8" s="1"/>
  <c r="Z337" i="8" s="1"/>
  <c r="AB337" i="8" s="1"/>
  <c r="E291" i="8"/>
  <c r="P291" i="8" s="1"/>
  <c r="E521" i="8"/>
  <c r="P521" i="8" s="1"/>
  <c r="X521" i="8" s="1"/>
  <c r="Z521" i="8" s="1"/>
  <c r="AB521" i="8" s="1"/>
  <c r="E302" i="8"/>
  <c r="P302" i="8" s="1"/>
  <c r="E243" i="8"/>
  <c r="P243" i="8" s="1"/>
  <c r="E334" i="8"/>
  <c r="P334" i="8" s="1"/>
  <c r="E316" i="8"/>
  <c r="P316" i="8" s="1"/>
  <c r="E486" i="8"/>
  <c r="P486" i="8" s="1"/>
  <c r="E439" i="8"/>
  <c r="P439" i="8" s="1"/>
  <c r="E307" i="8"/>
  <c r="P307" i="8" s="1"/>
  <c r="E546" i="8"/>
  <c r="P546" i="8" s="1"/>
  <c r="X546" i="8" s="1"/>
  <c r="Z546" i="8" s="1"/>
  <c r="AB546" i="8" s="1"/>
  <c r="E445" i="8"/>
  <c r="P445" i="8" s="1"/>
  <c r="E449" i="8"/>
  <c r="P449" i="8" s="1"/>
  <c r="E537" i="8"/>
  <c r="P537" i="8" s="1"/>
  <c r="E189" i="8"/>
  <c r="P189" i="8" s="1"/>
  <c r="E206" i="8"/>
  <c r="P206" i="8" s="1"/>
  <c r="E263" i="8"/>
  <c r="P263" i="8" s="1"/>
  <c r="X263" i="8" s="1"/>
  <c r="Z263" i="8" s="1"/>
  <c r="AB263" i="8" s="1"/>
  <c r="E279" i="8"/>
  <c r="P279" i="8" s="1"/>
  <c r="E284" i="8"/>
  <c r="P284" i="8" s="1"/>
  <c r="E378" i="8"/>
  <c r="P378" i="8" s="1"/>
  <c r="X378" i="8" s="1"/>
  <c r="Z378" i="8" s="1"/>
  <c r="AB378" i="8" s="1"/>
  <c r="E382" i="8"/>
  <c r="P382" i="8" s="1"/>
  <c r="X382" i="8" s="1"/>
  <c r="Z382" i="8" s="1"/>
  <c r="AB382" i="8" s="1"/>
  <c r="E464" i="8"/>
  <c r="P464" i="8" s="1"/>
  <c r="E508" i="8"/>
  <c r="P508" i="8" s="1"/>
  <c r="X508" i="8" s="1"/>
  <c r="Z508" i="8" s="1"/>
  <c r="AB508" i="8" s="1"/>
  <c r="E451" i="8"/>
  <c r="P451" i="8" s="1"/>
  <c r="E540" i="8"/>
  <c r="P540" i="8" s="1"/>
  <c r="X540" i="8" s="1"/>
  <c r="Z540" i="8" s="1"/>
  <c r="AB540" i="8" s="1"/>
  <c r="E505" i="8"/>
  <c r="P505" i="8" s="1"/>
  <c r="X505" i="8" s="1"/>
  <c r="Z505" i="8" s="1"/>
  <c r="AB505" i="8" s="1"/>
  <c r="E424" i="8"/>
  <c r="P424" i="8" s="1"/>
  <c r="E219" i="8"/>
  <c r="P219" i="8" s="1"/>
  <c r="E376" i="8"/>
  <c r="P376" i="8" s="1"/>
  <c r="X376" i="8" s="1"/>
  <c r="Z376" i="8" s="1"/>
  <c r="AB376" i="8" s="1"/>
  <c r="E323" i="8"/>
  <c r="P323" i="8" s="1"/>
  <c r="E296" i="8"/>
  <c r="P296" i="8" s="1"/>
  <c r="X296" i="8" s="1"/>
  <c r="Z296" i="8" s="1"/>
  <c r="AB296" i="8" s="1"/>
  <c r="E470" i="8"/>
  <c r="P470" i="8" s="1"/>
  <c r="E244" i="8"/>
  <c r="P244" i="8" s="1"/>
  <c r="E468" i="8"/>
  <c r="P468" i="8" s="1"/>
  <c r="E311" i="8"/>
  <c r="P311" i="8" s="1"/>
  <c r="E210" i="8"/>
  <c r="P210" i="8" s="1"/>
  <c r="X210" i="8" s="1"/>
  <c r="Z210" i="8" s="1"/>
  <c r="AB210" i="8" s="1"/>
  <c r="E282" i="8"/>
  <c r="P282" i="8" s="1"/>
  <c r="E498" i="8"/>
  <c r="P498" i="8" s="1"/>
  <c r="E361" i="8"/>
  <c r="P361" i="8" s="1"/>
  <c r="E309" i="8"/>
  <c r="P309" i="8" s="1"/>
  <c r="E539" i="8"/>
  <c r="P539" i="8" s="1"/>
  <c r="E299" i="8"/>
  <c r="P299" i="8" s="1"/>
  <c r="E348" i="8"/>
  <c r="P348" i="8" s="1"/>
  <c r="X348" i="8" s="1"/>
  <c r="Z348" i="8" s="1"/>
  <c r="AB348" i="8" s="1"/>
  <c r="E209" i="8"/>
  <c r="P209" i="8" s="1"/>
  <c r="E235" i="8"/>
  <c r="P235" i="8" s="1"/>
  <c r="E390" i="8"/>
  <c r="P390" i="8" s="1"/>
  <c r="E304" i="8"/>
  <c r="P304" i="8" s="1"/>
  <c r="E320" i="8"/>
  <c r="P320" i="8" s="1"/>
  <c r="E191" i="8"/>
  <c r="P191" i="8" s="1"/>
  <c r="X191" i="8" s="1"/>
  <c r="Z191" i="8" s="1"/>
  <c r="AB191" i="8" s="1"/>
  <c r="E253" i="8"/>
  <c r="P253" i="8" s="1"/>
  <c r="X253" i="8" s="1"/>
  <c r="Z253" i="8" s="1"/>
  <c r="AB253" i="8" s="1"/>
  <c r="E434" i="8"/>
  <c r="P434" i="8" s="1"/>
  <c r="E338" i="8"/>
  <c r="P338" i="8" s="1"/>
  <c r="E229" i="8"/>
  <c r="P229" i="8" s="1"/>
  <c r="E533" i="8"/>
  <c r="P533" i="8" s="1"/>
  <c r="X533" i="8" s="1"/>
  <c r="Z533" i="8" s="1"/>
  <c r="AB533" i="8" s="1"/>
  <c r="E340" i="8"/>
  <c r="P340" i="8" s="1"/>
  <c r="E450" i="8"/>
  <c r="P450" i="8" s="1"/>
  <c r="E437" i="8"/>
  <c r="P437" i="8" s="1"/>
  <c r="E525" i="8"/>
  <c r="P525" i="8" s="1"/>
  <c r="X525" i="8" s="1"/>
  <c r="Z525" i="8" s="1"/>
  <c r="AB525" i="8" s="1"/>
  <c r="E202" i="8"/>
  <c r="P202" i="8" s="1"/>
  <c r="X202" i="8" s="1"/>
  <c r="Z202" i="8" s="1"/>
  <c r="AB202" i="8" s="1"/>
  <c r="E258" i="8"/>
  <c r="P258" i="8" s="1"/>
  <c r="E271" i="8"/>
  <c r="P271" i="8" s="1"/>
  <c r="E287" i="8"/>
  <c r="P287" i="8" s="1"/>
  <c r="E292" i="8"/>
  <c r="P292" i="8" s="1"/>
  <c r="E339" i="8"/>
  <c r="P339" i="8" s="1"/>
  <c r="E423" i="8"/>
  <c r="P423" i="8" s="1"/>
  <c r="E440" i="8"/>
  <c r="P440" i="8" s="1"/>
  <c r="E396" i="8"/>
  <c r="P396" i="8" s="1"/>
  <c r="X396" i="8" s="1"/>
  <c r="Z396" i="8" s="1"/>
  <c r="AB396" i="8" s="1"/>
  <c r="E459" i="8"/>
  <c r="P459" i="8" s="1"/>
  <c r="E524" i="8"/>
  <c r="P524" i="8" s="1"/>
  <c r="X524" i="8" s="1"/>
  <c r="Z524" i="8" s="1"/>
  <c r="AB524" i="8" s="1"/>
  <c r="E513" i="8"/>
  <c r="P513" i="8" s="1"/>
  <c r="X513" i="8" s="1"/>
  <c r="Z513" i="8" s="1"/>
  <c r="AB513" i="8" s="1"/>
  <c r="E188" i="8"/>
  <c r="P188" i="8" s="1"/>
  <c r="X188" i="8" s="1"/>
  <c r="Z188" i="8" s="1"/>
  <c r="AB188" i="8" s="1"/>
  <c r="E455" i="8"/>
  <c r="P455" i="8" s="1"/>
  <c r="E251" i="8"/>
  <c r="P251" i="8" s="1"/>
  <c r="X251" i="8" s="1"/>
  <c r="Z251" i="8" s="1"/>
  <c r="AB251" i="8" s="1"/>
  <c r="E231" i="8"/>
  <c r="P231" i="8" s="1"/>
  <c r="X231" i="8" s="1"/>
  <c r="Z231" i="8" s="1"/>
  <c r="AB231" i="8" s="1"/>
  <c r="E483" i="8"/>
  <c r="P483" i="8" s="1"/>
  <c r="E496" i="8"/>
  <c r="P496" i="8" s="1"/>
  <c r="E392" i="8"/>
  <c r="P392" i="8" s="1"/>
  <c r="X392" i="8" s="1"/>
  <c r="Z392" i="8" s="1"/>
  <c r="AB392" i="8" s="1"/>
  <c r="E371" i="8"/>
  <c r="P371" i="8" s="1"/>
  <c r="X371" i="8" s="1"/>
  <c r="Z371" i="8" s="1"/>
  <c r="AB371" i="8" s="1"/>
  <c r="E400" i="8"/>
  <c r="P400" i="8" s="1"/>
  <c r="E478" i="8"/>
  <c r="P478" i="8" s="1"/>
  <c r="E252" i="8"/>
  <c r="P252" i="8" s="1"/>
  <c r="E476" i="8"/>
  <c r="P476" i="8" s="1"/>
  <c r="E319" i="8"/>
  <c r="P319" i="8" s="1"/>
  <c r="E218" i="8"/>
  <c r="P218" i="8" s="1"/>
  <c r="X218" i="8" s="1"/>
  <c r="Z218" i="8" s="1"/>
  <c r="AB218" i="8" s="1"/>
  <c r="E346" i="8"/>
  <c r="P346" i="8" s="1"/>
  <c r="X346" i="8" s="1"/>
  <c r="Z346" i="8" s="1"/>
  <c r="AB346" i="8" s="1"/>
  <c r="E506" i="8"/>
  <c r="P506" i="8" s="1"/>
  <c r="X506" i="8" s="1"/>
  <c r="Z506" i="8" s="1"/>
  <c r="AB506" i="8" s="1"/>
  <c r="E457" i="8"/>
  <c r="P457" i="8" s="1"/>
  <c r="E333" i="8"/>
  <c r="P333" i="8" s="1"/>
  <c r="E358" i="8"/>
  <c r="P358" i="8" s="1"/>
  <c r="E354" i="8"/>
  <c r="P354" i="8" s="1"/>
  <c r="E216" i="8"/>
  <c r="P216" i="8" s="1"/>
  <c r="E227" i="8"/>
  <c r="P227" i="8" s="1"/>
  <c r="E331" i="8"/>
  <c r="P331" i="8" s="1"/>
  <c r="E406" i="8"/>
  <c r="P406" i="8" s="1"/>
  <c r="E201" i="8"/>
  <c r="P201" i="8" s="1"/>
  <c r="X201" i="8" s="1"/>
  <c r="Z201" i="8" s="1"/>
  <c r="AB201" i="8" s="1"/>
  <c r="E488" i="8"/>
  <c r="P488" i="8" s="1"/>
  <c r="E405" i="8"/>
  <c r="P405" i="8" s="1"/>
  <c r="E275" i="8"/>
  <c r="P275" i="8" s="1"/>
  <c r="E288" i="8"/>
  <c r="P288" i="8" s="1"/>
  <c r="E453" i="8"/>
  <c r="P453" i="8" s="1"/>
  <c r="E393" i="8"/>
  <c r="P393" i="8" s="1"/>
  <c r="E232" i="8"/>
  <c r="P232" i="8" s="1"/>
  <c r="E357" i="8"/>
  <c r="P357" i="8" s="1"/>
  <c r="X357" i="8" s="1"/>
  <c r="Z357" i="8" s="1"/>
  <c r="AB357" i="8" s="1"/>
  <c r="E494" i="8"/>
  <c r="P494" i="8" s="1"/>
  <c r="E515" i="8"/>
  <c r="P515" i="8" s="1"/>
  <c r="X515" i="8" s="1"/>
  <c r="Z515" i="8" s="1"/>
  <c r="AB515" i="8" s="1"/>
  <c r="E514" i="8"/>
  <c r="P514" i="8" s="1"/>
  <c r="E194" i="8"/>
  <c r="P194" i="8" s="1"/>
  <c r="E215" i="8"/>
  <c r="P215" i="8" s="1"/>
  <c r="X215" i="8" s="1"/>
  <c r="Z215" i="8" s="1"/>
  <c r="AB215" i="8" s="1"/>
  <c r="E268" i="8"/>
  <c r="P268" i="8" s="1"/>
  <c r="X268" i="8" s="1"/>
  <c r="Z268" i="8" s="1"/>
  <c r="AB268" i="8" s="1"/>
  <c r="E295" i="8"/>
  <c r="P295" i="8" s="1"/>
  <c r="X295" i="8" s="1"/>
  <c r="Z295" i="8" s="1"/>
  <c r="AB295" i="8" s="1"/>
  <c r="E300" i="8"/>
  <c r="P300" i="8" s="1"/>
  <c r="E347" i="8"/>
  <c r="P347" i="8" s="1"/>
  <c r="E402" i="8"/>
  <c r="P402" i="8" s="1"/>
  <c r="E410" i="8"/>
  <c r="P410" i="8" s="1"/>
  <c r="E428" i="8"/>
  <c r="P428" i="8" s="1"/>
  <c r="E467" i="8"/>
  <c r="P467" i="8" s="1"/>
  <c r="E532" i="8"/>
  <c r="P532" i="8" s="1"/>
  <c r="E529" i="8"/>
  <c r="P529" i="8" s="1"/>
  <c r="X529" i="8" s="1"/>
  <c r="Z529" i="8" s="1"/>
  <c r="AB529" i="8" s="1"/>
  <c r="E387" i="8"/>
  <c r="P387" i="8" s="1"/>
  <c r="E360" i="8"/>
  <c r="P360" i="8" s="1"/>
  <c r="X360" i="8" s="1"/>
  <c r="Z360" i="8" s="1"/>
  <c r="AB360" i="8" s="1"/>
  <c r="E487" i="8"/>
  <c r="P487" i="8" s="1"/>
  <c r="E403" i="8"/>
  <c r="P403" i="8" s="1"/>
  <c r="E245" i="8"/>
  <c r="P245" i="8" s="1"/>
  <c r="E536" i="8"/>
  <c r="P536" i="8" s="1"/>
  <c r="E407" i="8"/>
  <c r="P407" i="8" s="1"/>
  <c r="E436" i="8"/>
  <c r="P436" i="8" s="1"/>
  <c r="E477" i="8"/>
  <c r="P477" i="8" s="1"/>
  <c r="X477" i="8" s="1"/>
  <c r="Z477" i="8" s="1"/>
  <c r="AB477" i="8" s="1"/>
  <c r="E297" i="8"/>
  <c r="P297" i="8" s="1"/>
  <c r="X297" i="8" s="1"/>
  <c r="Z297" i="8" s="1"/>
  <c r="AB297" i="8" s="1"/>
  <c r="E466" i="8"/>
  <c r="P466" i="8" s="1"/>
  <c r="E364" i="8"/>
  <c r="P364" i="8" s="1"/>
  <c r="E479" i="8"/>
  <c r="P479" i="8" s="1"/>
  <c r="E474" i="8"/>
  <c r="P474" i="8" s="1"/>
  <c r="E412" i="8"/>
  <c r="P412" i="8" s="1"/>
  <c r="E325" i="8"/>
  <c r="P325" i="8" s="1"/>
  <c r="E262" i="8"/>
  <c r="P262" i="8" s="1"/>
  <c r="E239" i="8"/>
  <c r="P239" i="8" s="1"/>
  <c r="X239" i="8" s="1"/>
  <c r="Z239" i="8" s="1"/>
  <c r="AB239" i="8" s="1"/>
  <c r="E366" i="8"/>
  <c r="P366" i="8" s="1"/>
  <c r="E502" i="8"/>
  <c r="P502" i="8" s="1"/>
  <c r="E416" i="8"/>
  <c r="P416" i="8" s="1"/>
  <c r="E379" i="8"/>
  <c r="P379" i="8" s="1"/>
  <c r="X379" i="8" s="1"/>
  <c r="Z379" i="8" s="1"/>
  <c r="AB379" i="8" s="1"/>
  <c r="E408" i="8"/>
  <c r="P408" i="8" s="1"/>
  <c r="E241" i="8"/>
  <c r="P241" i="8" s="1"/>
  <c r="E308" i="8"/>
  <c r="P308" i="8" s="1"/>
  <c r="E492" i="8"/>
  <c r="P492" i="8" s="1"/>
  <c r="E327" i="8"/>
  <c r="P327" i="8" s="1"/>
  <c r="X327" i="8" s="1"/>
  <c r="Z327" i="8" s="1"/>
  <c r="AB327" i="8" s="1"/>
  <c r="E226" i="8"/>
  <c r="P226" i="8" s="1"/>
  <c r="E362" i="8"/>
  <c r="P362" i="8" s="1"/>
  <c r="E530" i="8"/>
  <c r="P530" i="8" s="1"/>
  <c r="E481" i="8"/>
  <c r="P481" i="8" s="1"/>
  <c r="E341" i="8"/>
  <c r="P341" i="8" s="1"/>
  <c r="E273" i="8"/>
  <c r="P273" i="8" s="1"/>
  <c r="E312" i="8"/>
  <c r="P312" i="8" s="1"/>
  <c r="E377" i="8"/>
  <c r="P377" i="8" s="1"/>
  <c r="X377" i="8" s="1"/>
  <c r="Z377" i="8" s="1"/>
  <c r="AB377" i="8" s="1"/>
  <c r="E373" i="8"/>
  <c r="P373" i="8" s="1"/>
  <c r="E332" i="8"/>
  <c r="P332" i="8" s="1"/>
  <c r="E249" i="8"/>
  <c r="P249" i="8" s="1"/>
  <c r="E344" i="8"/>
  <c r="P344" i="8" s="1"/>
  <c r="E196" i="8"/>
  <c r="P196" i="8" s="1"/>
  <c r="E421" i="8"/>
  <c r="P421" i="8" s="1"/>
  <c r="E349" i="8"/>
  <c r="P349" i="8" s="1"/>
  <c r="E491" i="8"/>
  <c r="P491" i="8" s="1"/>
  <c r="E413" i="8"/>
  <c r="P413" i="8" s="1"/>
  <c r="E420" i="8"/>
  <c r="P420" i="8" s="1"/>
  <c r="X420" i="8" s="1"/>
  <c r="Z420" i="8" s="1"/>
  <c r="AB420" i="8" s="1"/>
  <c r="E353" i="8"/>
  <c r="P353" i="8" s="1"/>
  <c r="X353" i="8" s="1"/>
  <c r="Z353" i="8" s="1"/>
  <c r="AB353" i="8" s="1"/>
  <c r="E217" i="8"/>
  <c r="P217" i="8" s="1"/>
  <c r="E267" i="8"/>
  <c r="P267" i="8" s="1"/>
  <c r="E417" i="8"/>
  <c r="P417" i="8" s="1"/>
  <c r="E324" i="8"/>
  <c r="P324" i="8" s="1"/>
  <c r="E211" i="8"/>
  <c r="P211" i="8" s="1"/>
  <c r="X211" i="8" s="1"/>
  <c r="Z211" i="8" s="1"/>
  <c r="AB211" i="8" s="1"/>
  <c r="E438" i="8"/>
  <c r="P438" i="8" s="1"/>
  <c r="E499" i="8"/>
  <c r="P499" i="8" s="1"/>
  <c r="E526" i="8"/>
  <c r="P526" i="8" s="1"/>
  <c r="E205" i="8"/>
  <c r="P205" i="8" s="1"/>
  <c r="E223" i="8"/>
  <c r="P223" i="8" s="1"/>
  <c r="X223" i="8" s="1"/>
  <c r="Z223" i="8" s="1"/>
  <c r="AB223" i="8" s="1"/>
  <c r="E214" i="8"/>
  <c r="P214" i="8" s="1"/>
  <c r="E303" i="8"/>
  <c r="P303" i="8" s="1"/>
  <c r="E335" i="8"/>
  <c r="P335" i="8" s="1"/>
  <c r="E355" i="8"/>
  <c r="P355" i="8" s="1"/>
  <c r="E431" i="8"/>
  <c r="P431" i="8" s="1"/>
  <c r="E418" i="8"/>
  <c r="P418" i="8" s="1"/>
  <c r="E456" i="8"/>
  <c r="P456" i="8" s="1"/>
  <c r="E475" i="8"/>
  <c r="P475" i="8" s="1"/>
  <c r="E495" i="8"/>
  <c r="P495" i="8" s="1"/>
  <c r="E544" i="8"/>
  <c r="P544" i="8" s="1"/>
  <c r="X544" i="8" s="1"/>
  <c r="Z544" i="8" s="1"/>
  <c r="AB544" i="8" s="1"/>
  <c r="E432" i="8"/>
  <c r="P432" i="8" s="1"/>
  <c r="E380" i="8"/>
  <c r="P380" i="8" s="1"/>
  <c r="X380" i="8" s="1"/>
  <c r="Z380" i="8" s="1"/>
  <c r="AB380" i="8" s="1"/>
  <c r="E401" i="8"/>
  <c r="P401" i="8" s="1"/>
  <c r="E248" i="8"/>
  <c r="P248" i="8" s="1"/>
  <c r="E461" i="8"/>
  <c r="P461" i="8" s="1"/>
  <c r="E522" i="8"/>
  <c r="P522" i="8" s="1"/>
  <c r="E281" i="8"/>
  <c r="P281" i="8" s="1"/>
  <c r="E342" i="8"/>
  <c r="P342" i="8" s="1"/>
  <c r="E512" i="8"/>
  <c r="P512" i="8" s="1"/>
  <c r="E370" i="8"/>
  <c r="P370" i="8" s="1"/>
  <c r="X370" i="8" s="1"/>
  <c r="Z370" i="8" s="1"/>
  <c r="AB370" i="8" s="1"/>
  <c r="E212" i="8"/>
  <c r="P212" i="8" s="1"/>
  <c r="E469" i="8"/>
  <c r="P469" i="8" s="1"/>
  <c r="E507" i="8"/>
  <c r="P507" i="8" s="1"/>
  <c r="E283" i="8"/>
  <c r="P283" i="8" s="1"/>
  <c r="E315" i="8"/>
  <c r="P315" i="8" s="1"/>
  <c r="E409" i="8"/>
  <c r="P409" i="8" s="1"/>
  <c r="E230" i="8"/>
  <c r="P230" i="8" s="1"/>
  <c r="E399" i="8"/>
  <c r="P399" i="8" s="1"/>
  <c r="X399" i="8" s="1"/>
  <c r="Z399" i="8" s="1"/>
  <c r="AB399" i="8" s="1"/>
  <c r="E367" i="8"/>
  <c r="P367" i="8" s="1"/>
  <c r="E234" i="8"/>
  <c r="P234" i="8" s="1"/>
  <c r="X234" i="8" s="1"/>
  <c r="Z234" i="8" s="1"/>
  <c r="AB234" i="8" s="1"/>
  <c r="E386" i="8"/>
  <c r="P386" i="8" s="1"/>
  <c r="E538" i="8"/>
  <c r="P538" i="8" s="1"/>
  <c r="E545" i="8"/>
  <c r="P545" i="8" s="1"/>
  <c r="E389" i="8"/>
  <c r="P389" i="8" s="1"/>
  <c r="X389" i="8" s="1"/>
  <c r="Z389" i="8" s="1"/>
  <c r="AB389" i="8" s="1"/>
  <c r="E458" i="8"/>
  <c r="P458" i="8" s="1"/>
  <c r="E254" i="8"/>
  <c r="P254" i="8" s="1"/>
  <c r="X254" i="8" s="1"/>
  <c r="Z254" i="8" s="1"/>
  <c r="AB254" i="8" s="1"/>
  <c r="E306" i="8"/>
  <c r="P306" i="8" s="1"/>
  <c r="X306" i="8" s="1"/>
  <c r="Z306" i="8" s="1"/>
  <c r="AB306" i="8" s="1"/>
  <c r="E350" i="8"/>
  <c r="P350" i="8" s="1"/>
  <c r="E222" i="8"/>
  <c r="P222" i="8" s="1"/>
  <c r="E426" i="8"/>
  <c r="P426" i="8" s="1"/>
  <c r="E503" i="8"/>
  <c r="P503" i="8" s="1"/>
  <c r="E345" i="8"/>
  <c r="P345" i="8" s="1"/>
  <c r="E511" i="8"/>
  <c r="P511" i="8" s="1"/>
  <c r="X511" i="8" s="1"/>
  <c r="Z511" i="8" s="1"/>
  <c r="AB511" i="8" s="1"/>
  <c r="E394" i="8"/>
  <c r="P394" i="8" s="1"/>
  <c r="E257" i="8"/>
  <c r="P257" i="8" s="1"/>
  <c r="E397" i="8"/>
  <c r="P397" i="8" s="1"/>
  <c r="X397" i="8" s="1"/>
  <c r="Z397" i="8" s="1"/>
  <c r="AB397" i="8" s="1"/>
  <c r="E517" i="8"/>
  <c r="P517" i="8" s="1"/>
  <c r="E383" i="8"/>
  <c r="P383" i="8" s="1"/>
  <c r="X383" i="8" s="1"/>
  <c r="Z383" i="8" s="1"/>
  <c r="AB383" i="8" s="1"/>
  <c r="E541" i="8"/>
  <c r="P541" i="8" s="1"/>
  <c r="E318" i="8"/>
  <c r="P318" i="8" s="1"/>
  <c r="X318" i="8" s="1"/>
  <c r="Z318" i="8" s="1"/>
  <c r="AB318" i="8" s="1"/>
  <c r="E443" i="8"/>
  <c r="P443" i="8" s="1"/>
  <c r="X443" i="8" s="1"/>
  <c r="Z443" i="8" s="1"/>
  <c r="AB443" i="8" s="1"/>
  <c r="E489" i="8"/>
  <c r="P489" i="8" s="1"/>
  <c r="X489" i="8" s="1"/>
  <c r="Z489" i="8" s="1"/>
  <c r="AB489" i="8" s="1"/>
  <c r="V10" i="5"/>
  <c r="V18" i="5"/>
  <c r="V26" i="5"/>
  <c r="V34" i="5"/>
  <c r="V42" i="5"/>
  <c r="V50" i="5"/>
  <c r="V58" i="5"/>
  <c r="V66" i="5"/>
  <c r="V74" i="5"/>
  <c r="V82" i="5"/>
  <c r="V90" i="5"/>
  <c r="V98" i="5"/>
  <c r="V106" i="5"/>
  <c r="V114" i="5"/>
  <c r="V122" i="5"/>
  <c r="V130" i="5"/>
  <c r="V138" i="5"/>
  <c r="V146" i="5"/>
  <c r="V154" i="5"/>
  <c r="V162" i="5"/>
  <c r="V170" i="5"/>
  <c r="V178" i="5"/>
  <c r="V186" i="5"/>
  <c r="V194" i="5"/>
  <c r="V202" i="5"/>
  <c r="V210" i="5"/>
  <c r="V218" i="5"/>
  <c r="V226" i="5"/>
  <c r="V234" i="5"/>
  <c r="V242" i="5"/>
  <c r="V250" i="5"/>
  <c r="V258" i="5"/>
  <c r="V266" i="5"/>
  <c r="V274" i="5"/>
  <c r="V282" i="5"/>
  <c r="V290" i="5"/>
  <c r="V298" i="5"/>
  <c r="V306" i="5"/>
  <c r="V314" i="5"/>
  <c r="V322" i="5"/>
  <c r="V330" i="5"/>
  <c r="V338" i="5"/>
  <c r="V346" i="5"/>
  <c r="V354" i="5"/>
  <c r="V362" i="5"/>
  <c r="V370" i="5"/>
  <c r="V378" i="5"/>
  <c r="V386" i="5"/>
  <c r="V394" i="5"/>
  <c r="V402" i="5"/>
  <c r="V410" i="5"/>
  <c r="V418" i="5"/>
  <c r="V426" i="5"/>
  <c r="V434" i="5"/>
  <c r="V442" i="5"/>
  <c r="V450" i="5"/>
  <c r="V458" i="5"/>
  <c r="V466" i="5"/>
  <c r="V474" i="5"/>
  <c r="V482" i="5"/>
  <c r="V490" i="5"/>
  <c r="V498" i="5"/>
  <c r="V506" i="5"/>
  <c r="V514" i="5"/>
  <c r="V522" i="5"/>
  <c r="V530" i="5"/>
  <c r="V538" i="5"/>
  <c r="V546" i="5"/>
  <c r="V554" i="5"/>
  <c r="V562" i="5"/>
  <c r="V570" i="5"/>
  <c r="V578" i="5"/>
  <c r="V586" i="5"/>
  <c r="V594" i="5"/>
  <c r="V602" i="5"/>
  <c r="V610" i="5"/>
  <c r="V618" i="5"/>
  <c r="V626" i="5"/>
  <c r="V634" i="5"/>
  <c r="V642" i="5"/>
  <c r="V650" i="5"/>
  <c r="V658" i="5"/>
  <c r="V666" i="5"/>
  <c r="V674" i="5"/>
  <c r="V682" i="5"/>
  <c r="V11" i="5"/>
  <c r="V19" i="5"/>
  <c r="V27" i="5"/>
  <c r="V35" i="5"/>
  <c r="V43" i="5"/>
  <c r="V51" i="5"/>
  <c r="V59" i="5"/>
  <c r="V67" i="5"/>
  <c r="V75" i="5"/>
  <c r="V83" i="5"/>
  <c r="V91" i="5"/>
  <c r="V99" i="5"/>
  <c r="V107" i="5"/>
  <c r="V115" i="5"/>
  <c r="V123" i="5"/>
  <c r="V131" i="5"/>
  <c r="V139" i="5"/>
  <c r="V147" i="5"/>
  <c r="V155" i="5"/>
  <c r="V163" i="5"/>
  <c r="V171" i="5"/>
  <c r="V179" i="5"/>
  <c r="V187" i="5"/>
  <c r="V195" i="5"/>
  <c r="V203" i="5"/>
  <c r="V211" i="5"/>
  <c r="V219" i="5"/>
  <c r="V227" i="5"/>
  <c r="V235" i="5"/>
  <c r="V243" i="5"/>
  <c r="V251" i="5"/>
  <c r="V259" i="5"/>
  <c r="V267" i="5"/>
  <c r="V275" i="5"/>
  <c r="V283" i="5"/>
  <c r="V291" i="5"/>
  <c r="V299" i="5"/>
  <c r="V307" i="5"/>
  <c r="V315" i="5"/>
  <c r="V323" i="5"/>
  <c r="V331" i="5"/>
  <c r="V339" i="5"/>
  <c r="V347" i="5"/>
  <c r="V355" i="5"/>
  <c r="V363" i="5"/>
  <c r="V371" i="5"/>
  <c r="V379" i="5"/>
  <c r="V387" i="5"/>
  <c r="V395" i="5"/>
  <c r="V403" i="5"/>
  <c r="V411" i="5"/>
  <c r="V419" i="5"/>
  <c r="V427" i="5"/>
  <c r="V435" i="5"/>
  <c r="V443" i="5"/>
  <c r="V451" i="5"/>
  <c r="V459" i="5"/>
  <c r="V467" i="5"/>
  <c r="V475" i="5"/>
  <c r="V483" i="5"/>
  <c r="V491" i="5"/>
  <c r="V499" i="5"/>
  <c r="V507" i="5"/>
  <c r="V515" i="5"/>
  <c r="V523" i="5"/>
  <c r="V531" i="5"/>
  <c r="V539" i="5"/>
  <c r="V547" i="5"/>
  <c r="V555" i="5"/>
  <c r="V563" i="5"/>
  <c r="V571" i="5"/>
  <c r="V579" i="5"/>
  <c r="V587" i="5"/>
  <c r="V595" i="5"/>
  <c r="V603" i="5"/>
  <c r="V611" i="5"/>
  <c r="V619" i="5"/>
  <c r="V627" i="5"/>
  <c r="V635" i="5"/>
  <c r="V643" i="5"/>
  <c r="V651" i="5"/>
  <c r="V659" i="5"/>
  <c r="V667" i="5"/>
  <c r="V675" i="5"/>
  <c r="V12" i="5"/>
  <c r="V20" i="5"/>
  <c r="V28" i="5"/>
  <c r="V36" i="5"/>
  <c r="V44" i="5"/>
  <c r="V52" i="5"/>
  <c r="V60" i="5"/>
  <c r="V68" i="5"/>
  <c r="V76" i="5"/>
  <c r="V84" i="5"/>
  <c r="V92" i="5"/>
  <c r="V100" i="5"/>
  <c r="V108" i="5"/>
  <c r="V116" i="5"/>
  <c r="V124" i="5"/>
  <c r="V132" i="5"/>
  <c r="V140" i="5"/>
  <c r="V148" i="5"/>
  <c r="V156" i="5"/>
  <c r="V164" i="5"/>
  <c r="V172" i="5"/>
  <c r="V180" i="5"/>
  <c r="V188" i="5"/>
  <c r="V196" i="5"/>
  <c r="V204" i="5"/>
  <c r="V212" i="5"/>
  <c r="V220" i="5"/>
  <c r="V228" i="5"/>
  <c r="V236" i="5"/>
  <c r="V244" i="5"/>
  <c r="V252" i="5"/>
  <c r="V260" i="5"/>
  <c r="V268" i="5"/>
  <c r="V276" i="5"/>
  <c r="V284" i="5"/>
  <c r="V292" i="5"/>
  <c r="V300" i="5"/>
  <c r="V308" i="5"/>
  <c r="V316" i="5"/>
  <c r="V324" i="5"/>
  <c r="V332" i="5"/>
  <c r="V340" i="5"/>
  <c r="V348" i="5"/>
  <c r="V356" i="5"/>
  <c r="V364" i="5"/>
  <c r="V372" i="5"/>
  <c r="V380" i="5"/>
  <c r="V388" i="5"/>
  <c r="V396" i="5"/>
  <c r="V404" i="5"/>
  <c r="V412" i="5"/>
  <c r="V420" i="5"/>
  <c r="V428" i="5"/>
  <c r="V436" i="5"/>
  <c r="V444" i="5"/>
  <c r="V452" i="5"/>
  <c r="V460" i="5"/>
  <c r="V468" i="5"/>
  <c r="V476" i="5"/>
  <c r="V484" i="5"/>
  <c r="V492" i="5"/>
  <c r="V500" i="5"/>
  <c r="V508" i="5"/>
  <c r="V516" i="5"/>
  <c r="V524" i="5"/>
  <c r="V532" i="5"/>
  <c r="V540" i="5"/>
  <c r="V548" i="5"/>
  <c r="V556" i="5"/>
  <c r="V564" i="5"/>
  <c r="V572" i="5"/>
  <c r="V580" i="5"/>
  <c r="V588" i="5"/>
  <c r="V596" i="5"/>
  <c r="V604" i="5"/>
  <c r="V612" i="5"/>
  <c r="V620" i="5"/>
  <c r="V628" i="5"/>
  <c r="V636" i="5"/>
  <c r="V644" i="5"/>
  <c r="V652" i="5"/>
  <c r="V660" i="5"/>
  <c r="V668" i="5"/>
  <c r="V676" i="5"/>
  <c r="V13" i="5"/>
  <c r="V21" i="5"/>
  <c r="V29" i="5"/>
  <c r="V37" i="5"/>
  <c r="V45" i="5"/>
  <c r="V53" i="5"/>
  <c r="V61" i="5"/>
  <c r="V69" i="5"/>
  <c r="V77" i="5"/>
  <c r="V85" i="5"/>
  <c r="V93" i="5"/>
  <c r="V101" i="5"/>
  <c r="V109" i="5"/>
  <c r="V117" i="5"/>
  <c r="V125" i="5"/>
  <c r="V133" i="5"/>
  <c r="V141" i="5"/>
  <c r="V149" i="5"/>
  <c r="V157" i="5"/>
  <c r="V165" i="5"/>
  <c r="V173" i="5"/>
  <c r="V181" i="5"/>
  <c r="V189" i="5"/>
  <c r="V197" i="5"/>
  <c r="V205" i="5"/>
  <c r="V213" i="5"/>
  <c r="V221" i="5"/>
  <c r="V229" i="5"/>
  <c r="V237" i="5"/>
  <c r="V245" i="5"/>
  <c r="V253" i="5"/>
  <c r="V261" i="5"/>
  <c r="V269" i="5"/>
  <c r="V277" i="5"/>
  <c r="V285" i="5"/>
  <c r="V293" i="5"/>
  <c r="V301" i="5"/>
  <c r="V309" i="5"/>
  <c r="V317" i="5"/>
  <c r="V325" i="5"/>
  <c r="V333" i="5"/>
  <c r="V341" i="5"/>
  <c r="V349" i="5"/>
  <c r="V357" i="5"/>
  <c r="V365" i="5"/>
  <c r="V373" i="5"/>
  <c r="V381" i="5"/>
  <c r="V389" i="5"/>
  <c r="V397" i="5"/>
  <c r="V405" i="5"/>
  <c r="V413" i="5"/>
  <c r="V421" i="5"/>
  <c r="V429" i="5"/>
  <c r="V437" i="5"/>
  <c r="V445" i="5"/>
  <c r="V453" i="5"/>
  <c r="V461" i="5"/>
  <c r="V469" i="5"/>
  <c r="V477" i="5"/>
  <c r="V485" i="5"/>
  <c r="V493" i="5"/>
  <c r="V501" i="5"/>
  <c r="V509" i="5"/>
  <c r="V517" i="5"/>
  <c r="V525" i="5"/>
  <c r="V533" i="5"/>
  <c r="V541" i="5"/>
  <c r="V549" i="5"/>
  <c r="V557" i="5"/>
  <c r="V565" i="5"/>
  <c r="V573" i="5"/>
  <c r="V581" i="5"/>
  <c r="V589" i="5"/>
  <c r="V597" i="5"/>
  <c r="V605" i="5"/>
  <c r="V613" i="5"/>
  <c r="V621" i="5"/>
  <c r="V629" i="5"/>
  <c r="V637" i="5"/>
  <c r="V645" i="5"/>
  <c r="V653" i="5"/>
  <c r="V661" i="5"/>
  <c r="V669" i="5"/>
  <c r="V677" i="5"/>
  <c r="V14" i="5"/>
  <c r="V22" i="5"/>
  <c r="V30" i="5"/>
  <c r="V38" i="5"/>
  <c r="V46" i="5"/>
  <c r="V54" i="5"/>
  <c r="V62" i="5"/>
  <c r="V70" i="5"/>
  <c r="V78" i="5"/>
  <c r="V86" i="5"/>
  <c r="V94" i="5"/>
  <c r="V102" i="5"/>
  <c r="V110" i="5"/>
  <c r="V118" i="5"/>
  <c r="V126" i="5"/>
  <c r="V134" i="5"/>
  <c r="V142" i="5"/>
  <c r="V150" i="5"/>
  <c r="V158" i="5"/>
  <c r="V166" i="5"/>
  <c r="V174" i="5"/>
  <c r="V182" i="5"/>
  <c r="V190" i="5"/>
  <c r="V198" i="5"/>
  <c r="V206" i="5"/>
  <c r="V214" i="5"/>
  <c r="V222" i="5"/>
  <c r="V230" i="5"/>
  <c r="V238" i="5"/>
  <c r="V246" i="5"/>
  <c r="V254" i="5"/>
  <c r="V262" i="5"/>
  <c r="V270" i="5"/>
  <c r="V278" i="5"/>
  <c r="V286" i="5"/>
  <c r="V294" i="5"/>
  <c r="V302" i="5"/>
  <c r="V310" i="5"/>
  <c r="V318" i="5"/>
  <c r="V326" i="5"/>
  <c r="V334" i="5"/>
  <c r="V342" i="5"/>
  <c r="V350" i="5"/>
  <c r="V358" i="5"/>
  <c r="V366" i="5"/>
  <c r="V374" i="5"/>
  <c r="V382" i="5"/>
  <c r="V390" i="5"/>
  <c r="V398" i="5"/>
  <c r="V406" i="5"/>
  <c r="V414" i="5"/>
  <c r="V422" i="5"/>
  <c r="V430" i="5"/>
  <c r="V438" i="5"/>
  <c r="V446" i="5"/>
  <c r="V454" i="5"/>
  <c r="V462" i="5"/>
  <c r="V470" i="5"/>
  <c r="V478" i="5"/>
  <c r="V486" i="5"/>
  <c r="V494" i="5"/>
  <c r="V502" i="5"/>
  <c r="V510" i="5"/>
  <c r="V518" i="5"/>
  <c r="V526" i="5"/>
  <c r="V534" i="5"/>
  <c r="V542" i="5"/>
  <c r="V550" i="5"/>
  <c r="V558" i="5"/>
  <c r="V566" i="5"/>
  <c r="V574" i="5"/>
  <c r="V582" i="5"/>
  <c r="V590" i="5"/>
  <c r="V598" i="5"/>
  <c r="V606" i="5"/>
  <c r="V614" i="5"/>
  <c r="V622" i="5"/>
  <c r="V630" i="5"/>
  <c r="V638" i="5"/>
  <c r="V646" i="5"/>
  <c r="V654" i="5"/>
  <c r="V662" i="5"/>
  <c r="V670" i="5"/>
  <c r="V678" i="5"/>
  <c r="V15" i="5"/>
  <c r="V23" i="5"/>
  <c r="V31" i="5"/>
  <c r="V39" i="5"/>
  <c r="V47" i="5"/>
  <c r="V55" i="5"/>
  <c r="V63" i="5"/>
  <c r="V71" i="5"/>
  <c r="V79" i="5"/>
  <c r="V87" i="5"/>
  <c r="V95" i="5"/>
  <c r="V103" i="5"/>
  <c r="V111" i="5"/>
  <c r="V119" i="5"/>
  <c r="V127" i="5"/>
  <c r="V135" i="5"/>
  <c r="V143" i="5"/>
  <c r="V151" i="5"/>
  <c r="V159" i="5"/>
  <c r="V167" i="5"/>
  <c r="V175" i="5"/>
  <c r="V183" i="5"/>
  <c r="V191" i="5"/>
  <c r="V199" i="5"/>
  <c r="V207" i="5"/>
  <c r="V215" i="5"/>
  <c r="V223" i="5"/>
  <c r="V231" i="5"/>
  <c r="V239" i="5"/>
  <c r="V247" i="5"/>
  <c r="V255" i="5"/>
  <c r="V263" i="5"/>
  <c r="V271" i="5"/>
  <c r="V279" i="5"/>
  <c r="V287" i="5"/>
  <c r="V295" i="5"/>
  <c r="V303" i="5"/>
  <c r="V311" i="5"/>
  <c r="V319" i="5"/>
  <c r="V327" i="5"/>
  <c r="V335" i="5"/>
  <c r="V343" i="5"/>
  <c r="V351" i="5"/>
  <c r="V359" i="5"/>
  <c r="V367" i="5"/>
  <c r="V375" i="5"/>
  <c r="V383" i="5"/>
  <c r="V391" i="5"/>
  <c r="V399" i="5"/>
  <c r="V407" i="5"/>
  <c r="V415" i="5"/>
  <c r="V423" i="5"/>
  <c r="V431" i="5"/>
  <c r="V439" i="5"/>
  <c r="V447" i="5"/>
  <c r="V455" i="5"/>
  <c r="V463" i="5"/>
  <c r="V471" i="5"/>
  <c r="V479" i="5"/>
  <c r="V487" i="5"/>
  <c r="V495" i="5"/>
  <c r="V503" i="5"/>
  <c r="V511" i="5"/>
  <c r="V519" i="5"/>
  <c r="V527" i="5"/>
  <c r="V535" i="5"/>
  <c r="V543" i="5"/>
  <c r="V551" i="5"/>
  <c r="V559" i="5"/>
  <c r="V567" i="5"/>
  <c r="V575" i="5"/>
  <c r="V583" i="5"/>
  <c r="V591" i="5"/>
  <c r="V599" i="5"/>
  <c r="V607" i="5"/>
  <c r="V615" i="5"/>
  <c r="V623" i="5"/>
  <c r="V631" i="5"/>
  <c r="V639" i="5"/>
  <c r="V647" i="5"/>
  <c r="V655" i="5"/>
  <c r="V663" i="5"/>
  <c r="V671" i="5"/>
  <c r="V679" i="5"/>
  <c r="V16" i="5"/>
  <c r="V24" i="5"/>
  <c r="V32" i="5"/>
  <c r="V40" i="5"/>
  <c r="V48" i="5"/>
  <c r="V56" i="5"/>
  <c r="V64" i="5"/>
  <c r="V72" i="5"/>
  <c r="V80" i="5"/>
  <c r="V88" i="5"/>
  <c r="V96" i="5"/>
  <c r="V104" i="5"/>
  <c r="V112" i="5"/>
  <c r="V120" i="5"/>
  <c r="V128" i="5"/>
  <c r="V136" i="5"/>
  <c r="V144" i="5"/>
  <c r="V152" i="5"/>
  <c r="V160" i="5"/>
  <c r="V168" i="5"/>
  <c r="V176" i="5"/>
  <c r="V184" i="5"/>
  <c r="V192" i="5"/>
  <c r="V200" i="5"/>
  <c r="V208" i="5"/>
  <c r="V216" i="5"/>
  <c r="V224" i="5"/>
  <c r="V232" i="5"/>
  <c r="V240" i="5"/>
  <c r="V248" i="5"/>
  <c r="V256" i="5"/>
  <c r="V264" i="5"/>
  <c r="V272" i="5"/>
  <c r="V280" i="5"/>
  <c r="V288" i="5"/>
  <c r="V296" i="5"/>
  <c r="V304" i="5"/>
  <c r="V312" i="5"/>
  <c r="V320" i="5"/>
  <c r="V328" i="5"/>
  <c r="V336" i="5"/>
  <c r="V344" i="5"/>
  <c r="V352" i="5"/>
  <c r="V360" i="5"/>
  <c r="V368" i="5"/>
  <c r="V376" i="5"/>
  <c r="V384" i="5"/>
  <c r="V392" i="5"/>
  <c r="V400" i="5"/>
  <c r="V408" i="5"/>
  <c r="V416" i="5"/>
  <c r="V424" i="5"/>
  <c r="V432" i="5"/>
  <c r="V440" i="5"/>
  <c r="V448" i="5"/>
  <c r="V456" i="5"/>
  <c r="V464" i="5"/>
  <c r="V472" i="5"/>
  <c r="V480" i="5"/>
  <c r="V488" i="5"/>
  <c r="V496" i="5"/>
  <c r="V504" i="5"/>
  <c r="V512" i="5"/>
  <c r="V520" i="5"/>
  <c r="V528" i="5"/>
  <c r="V536" i="5"/>
  <c r="V544" i="5"/>
  <c r="V552" i="5"/>
  <c r="V560" i="5"/>
  <c r="V568" i="5"/>
  <c r="V576" i="5"/>
  <c r="V584" i="5"/>
  <c r="V592" i="5"/>
  <c r="V600" i="5"/>
  <c r="V608" i="5"/>
  <c r="V616" i="5"/>
  <c r="V624" i="5"/>
  <c r="V632" i="5"/>
  <c r="V640" i="5"/>
  <c r="V648" i="5"/>
  <c r="V656" i="5"/>
  <c r="V664" i="5"/>
  <c r="V672" i="5"/>
  <c r="V680" i="5"/>
  <c r="V9" i="5"/>
  <c r="V17" i="5"/>
  <c r="V25" i="5"/>
  <c r="V33" i="5"/>
  <c r="V41" i="5"/>
  <c r="V49" i="5"/>
  <c r="V57" i="5"/>
  <c r="V65" i="5"/>
  <c r="V73" i="5"/>
  <c r="V81" i="5"/>
  <c r="V89" i="5"/>
  <c r="V97" i="5"/>
  <c r="V105" i="5"/>
  <c r="V113" i="5"/>
  <c r="V121" i="5"/>
  <c r="V129" i="5"/>
  <c r="V137" i="5"/>
  <c r="V145" i="5"/>
  <c r="V153" i="5"/>
  <c r="V161" i="5"/>
  <c r="V169" i="5"/>
  <c r="V177" i="5"/>
  <c r="V185" i="5"/>
  <c r="V193" i="5"/>
  <c r="V201" i="5"/>
  <c r="V209" i="5"/>
  <c r="V217" i="5"/>
  <c r="V225" i="5"/>
  <c r="V233" i="5"/>
  <c r="V241" i="5"/>
  <c r="V249" i="5"/>
  <c r="V257" i="5"/>
  <c r="V265" i="5"/>
  <c r="V273" i="5"/>
  <c r="V281" i="5"/>
  <c r="V289" i="5"/>
  <c r="V297" i="5"/>
  <c r="V305" i="5"/>
  <c r="V313" i="5"/>
  <c r="V321" i="5"/>
  <c r="V329" i="5"/>
  <c r="V337" i="5"/>
  <c r="V345" i="5"/>
  <c r="V353" i="5"/>
  <c r="V361" i="5"/>
  <c r="V369" i="5"/>
  <c r="V377" i="5"/>
  <c r="V385" i="5"/>
  <c r="V393" i="5"/>
  <c r="V401" i="5"/>
  <c r="V409" i="5"/>
  <c r="V417" i="5"/>
  <c r="V425" i="5"/>
  <c r="V433" i="5"/>
  <c r="V441" i="5"/>
  <c r="V449" i="5"/>
  <c r="V457" i="5"/>
  <c r="V465" i="5"/>
  <c r="V473" i="5"/>
  <c r="V481" i="5"/>
  <c r="V489" i="5"/>
  <c r="V497" i="5"/>
  <c r="V505" i="5"/>
  <c r="V513" i="5"/>
  <c r="V521" i="5"/>
  <c r="V529" i="5"/>
  <c r="V537" i="5"/>
  <c r="V545" i="5"/>
  <c r="V553" i="5"/>
  <c r="V561" i="5"/>
  <c r="V569" i="5"/>
  <c r="V577" i="5"/>
  <c r="V585" i="5"/>
  <c r="V593" i="5"/>
  <c r="V601" i="5"/>
  <c r="V609" i="5"/>
  <c r="V617" i="5"/>
  <c r="V625" i="5"/>
  <c r="V633" i="5"/>
  <c r="V641" i="5"/>
  <c r="V649" i="5"/>
  <c r="V657" i="5"/>
  <c r="V665" i="5"/>
  <c r="V673" i="5"/>
  <c r="V681" i="5"/>
  <c r="V685" i="5"/>
  <c r="V693" i="5"/>
  <c r="V701" i="5"/>
  <c r="V709" i="5"/>
  <c r="V717" i="5"/>
  <c r="V725" i="5"/>
  <c r="V686" i="5"/>
  <c r="V694" i="5"/>
  <c r="V702" i="5"/>
  <c r="V710" i="5"/>
  <c r="V718" i="5"/>
  <c r="V726" i="5"/>
  <c r="V687" i="5"/>
  <c r="V695" i="5"/>
  <c r="V703" i="5"/>
  <c r="V711" i="5"/>
  <c r="V719" i="5"/>
  <c r="V727" i="5"/>
  <c r="V688" i="5"/>
  <c r="V696" i="5"/>
  <c r="V704" i="5"/>
  <c r="V712" i="5"/>
  <c r="V720" i="5"/>
  <c r="V8" i="5"/>
  <c r="V689" i="5"/>
  <c r="V697" i="5"/>
  <c r="V705" i="5"/>
  <c r="V713" i="5"/>
  <c r="V721" i="5"/>
  <c r="V690" i="5"/>
  <c r="V698" i="5"/>
  <c r="V706" i="5"/>
  <c r="V714" i="5"/>
  <c r="V722" i="5"/>
  <c r="V684" i="5"/>
  <c r="V700" i="5"/>
  <c r="V716" i="5"/>
  <c r="V683" i="5"/>
  <c r="V691" i="5"/>
  <c r="V699" i="5"/>
  <c r="V707" i="5"/>
  <c r="V715" i="5"/>
  <c r="V723" i="5"/>
  <c r="V692" i="5"/>
  <c r="V708" i="5"/>
  <c r="V724" i="5"/>
  <c r="O719" i="5"/>
  <c r="O701" i="5"/>
  <c r="O673" i="5"/>
  <c r="O664" i="5"/>
  <c r="O655" i="5"/>
  <c r="O646" i="5"/>
  <c r="O637" i="5"/>
  <c r="O628" i="5"/>
  <c r="O619" i="5"/>
  <c r="O591" i="5"/>
  <c r="O582" i="5"/>
  <c r="O573" i="5"/>
  <c r="O564" i="5"/>
  <c r="O555" i="5"/>
  <c r="O176" i="5"/>
  <c r="O167" i="5"/>
  <c r="O159" i="5"/>
  <c r="O151" i="5"/>
  <c r="O142" i="5"/>
  <c r="O134" i="5"/>
  <c r="O126" i="5"/>
  <c r="O117" i="5"/>
  <c r="O109" i="5"/>
  <c r="O99" i="5"/>
  <c r="O91" i="5"/>
  <c r="O83" i="5"/>
  <c r="O74" i="5"/>
  <c r="O66" i="5"/>
  <c r="O57" i="5"/>
  <c r="O49" i="5"/>
  <c r="O41" i="5"/>
  <c r="O14" i="5"/>
  <c r="O700" i="5"/>
  <c r="O681" i="5"/>
  <c r="O663" i="5"/>
  <c r="O654" i="5"/>
  <c r="O645" i="5"/>
  <c r="O636" i="5"/>
  <c r="O627" i="5"/>
  <c r="O581" i="5"/>
  <c r="O572" i="5"/>
  <c r="O563" i="5"/>
  <c r="O553" i="5"/>
  <c r="O183" i="5"/>
  <c r="O175" i="5"/>
  <c r="O166" i="5"/>
  <c r="O158" i="5"/>
  <c r="O150" i="5"/>
  <c r="O141" i="5"/>
  <c r="O133" i="5"/>
  <c r="O125" i="5"/>
  <c r="O116" i="5"/>
  <c r="O108" i="5"/>
  <c r="O90" i="5"/>
  <c r="O82" i="5"/>
  <c r="O65" i="5"/>
  <c r="O13" i="5"/>
  <c r="O726" i="5"/>
  <c r="O708" i="5"/>
  <c r="O689" i="5"/>
  <c r="O680" i="5"/>
  <c r="O671" i="5"/>
  <c r="O662" i="5"/>
  <c r="O653" i="5"/>
  <c r="O644" i="5"/>
  <c r="O635" i="5"/>
  <c r="O607" i="5"/>
  <c r="O598" i="5"/>
  <c r="O589" i="5"/>
  <c r="O580" i="5"/>
  <c r="O571" i="5"/>
  <c r="O561" i="5"/>
  <c r="O552" i="5"/>
  <c r="O182" i="5"/>
  <c r="O174" i="5"/>
  <c r="O165" i="5"/>
  <c r="O157" i="5"/>
  <c r="O149" i="5"/>
  <c r="O140" i="5"/>
  <c r="O132" i="5"/>
  <c r="O123" i="5"/>
  <c r="O115" i="5"/>
  <c r="O107" i="5"/>
  <c r="O29" i="5"/>
  <c r="O21" i="5"/>
  <c r="O11" i="5"/>
  <c r="O725" i="5"/>
  <c r="O707" i="5"/>
  <c r="O697" i="5"/>
  <c r="O688" i="5"/>
  <c r="O670" i="5"/>
  <c r="O661" i="5"/>
  <c r="O652" i="5"/>
  <c r="O643" i="5"/>
  <c r="O606" i="5"/>
  <c r="O597" i="5"/>
  <c r="O588" i="5"/>
  <c r="O579" i="5"/>
  <c r="O569" i="5"/>
  <c r="O560" i="5"/>
  <c r="O181" i="5"/>
  <c r="O173" i="5"/>
  <c r="O164" i="5"/>
  <c r="O156" i="5"/>
  <c r="O148" i="5"/>
  <c r="O139" i="5"/>
  <c r="O131" i="5"/>
  <c r="O37" i="5"/>
  <c r="O28" i="5"/>
  <c r="O19" i="5"/>
  <c r="O10" i="5"/>
  <c r="O724" i="5"/>
  <c r="O705" i="5"/>
  <c r="O696" i="5"/>
  <c r="O687" i="5"/>
  <c r="O678" i="5"/>
  <c r="O669" i="5"/>
  <c r="O660" i="5"/>
  <c r="O651" i="5"/>
  <c r="O641" i="5"/>
  <c r="O632" i="5"/>
  <c r="O605" i="5"/>
  <c r="O596" i="5"/>
  <c r="O587" i="5"/>
  <c r="O577" i="5"/>
  <c r="O568" i="5"/>
  <c r="O559" i="5"/>
  <c r="O550" i="5"/>
  <c r="O180" i="5"/>
  <c r="O172" i="5"/>
  <c r="O163" i="5"/>
  <c r="O155" i="5"/>
  <c r="O147" i="5"/>
  <c r="O95" i="5"/>
  <c r="O78" i="5"/>
  <c r="O70" i="5"/>
  <c r="O53" i="5"/>
  <c r="O45" i="5"/>
  <c r="O35" i="5"/>
  <c r="O27" i="5"/>
  <c r="O18" i="5"/>
  <c r="O9" i="5"/>
  <c r="O723" i="5"/>
  <c r="O713" i="5"/>
  <c r="O704" i="5"/>
  <c r="O695" i="5"/>
  <c r="O686" i="5"/>
  <c r="O677" i="5"/>
  <c r="O668" i="5"/>
  <c r="O659" i="5"/>
  <c r="O649" i="5"/>
  <c r="O613" i="5"/>
  <c r="O604" i="5"/>
  <c r="O595" i="5"/>
  <c r="O576" i="5"/>
  <c r="O567" i="5"/>
  <c r="O558" i="5"/>
  <c r="O179" i="5"/>
  <c r="O171" i="5"/>
  <c r="O162" i="5"/>
  <c r="O154" i="5"/>
  <c r="O146" i="5"/>
  <c r="O137" i="5"/>
  <c r="O129" i="5"/>
  <c r="O103" i="5"/>
  <c r="O94" i="5"/>
  <c r="O86" i="5"/>
  <c r="O77" i="5"/>
  <c r="O69" i="5"/>
  <c r="O61" i="5"/>
  <c r="O52" i="5"/>
  <c r="O44" i="5"/>
  <c r="O34" i="5"/>
  <c r="O26" i="5"/>
  <c r="O17" i="5"/>
  <c r="O721" i="5"/>
  <c r="O712" i="5"/>
  <c r="O703" i="5"/>
  <c r="O694" i="5"/>
  <c r="O685" i="5"/>
  <c r="O676" i="5"/>
  <c r="O667" i="5"/>
  <c r="O621" i="5"/>
  <c r="O612" i="5"/>
  <c r="O603" i="5"/>
  <c r="O161" i="5"/>
  <c r="O153" i="5"/>
  <c r="O145" i="5"/>
  <c r="O119" i="5"/>
  <c r="O111" i="5"/>
  <c r="O102" i="5"/>
  <c r="O93" i="5"/>
  <c r="O85" i="5"/>
  <c r="O76" i="5"/>
  <c r="O68" i="5"/>
  <c r="O59" i="5"/>
  <c r="O51" i="5"/>
  <c r="O43" i="5"/>
  <c r="O33" i="5"/>
  <c r="O25" i="5"/>
  <c r="O720" i="5"/>
  <c r="O711" i="5"/>
  <c r="O693" i="5"/>
  <c r="O638" i="5"/>
  <c r="O629" i="5"/>
  <c r="O620" i="5"/>
  <c r="O611" i="5"/>
  <c r="O187" i="5"/>
  <c r="O160" i="5"/>
  <c r="O152" i="5"/>
  <c r="O143" i="5"/>
  <c r="O135" i="5"/>
  <c r="O127" i="5"/>
  <c r="O118" i="5"/>
  <c r="O110" i="5"/>
  <c r="O101" i="5"/>
  <c r="O92" i="5"/>
  <c r="O84" i="5"/>
  <c r="O75" i="5"/>
  <c r="O67" i="5"/>
  <c r="O58" i="5"/>
  <c r="O50" i="5"/>
  <c r="O42" i="5"/>
  <c r="O599" i="5"/>
  <c r="O590" i="5"/>
  <c r="O136" i="5"/>
  <c r="O128" i="5"/>
  <c r="O615" i="5"/>
  <c r="E520" i="5"/>
  <c r="M520" i="5" s="1"/>
  <c r="E455" i="5"/>
  <c r="M455" i="5" s="1"/>
  <c r="E351" i="5"/>
  <c r="M351" i="5" s="1"/>
  <c r="E254" i="5"/>
  <c r="M254" i="5" s="1"/>
  <c r="E434" i="5"/>
  <c r="M434" i="5" s="1"/>
  <c r="E433" i="5"/>
  <c r="M433" i="5" s="1"/>
  <c r="E273" i="5"/>
  <c r="M273" i="5" s="1"/>
  <c r="E515" i="5"/>
  <c r="M515" i="5" s="1"/>
  <c r="E353" i="5"/>
  <c r="M353" i="5" s="1"/>
  <c r="E281" i="5"/>
  <c r="M281" i="5" s="1"/>
  <c r="E217" i="5"/>
  <c r="M217" i="5" s="1"/>
  <c r="E386" i="5"/>
  <c r="M386" i="5" s="1"/>
  <c r="E544" i="5"/>
  <c r="M544" i="5" s="1"/>
  <c r="E504" i="5"/>
  <c r="M504" i="5" s="1"/>
  <c r="E472" i="5"/>
  <c r="M472" i="5" s="1"/>
  <c r="E432" i="5"/>
  <c r="M432" i="5" s="1"/>
  <c r="E400" i="5"/>
  <c r="M400" i="5" s="1"/>
  <c r="E288" i="5"/>
  <c r="M288" i="5" s="1"/>
  <c r="E256" i="5"/>
  <c r="M256" i="5" s="1"/>
  <c r="E208" i="5"/>
  <c r="M208" i="5" s="1"/>
  <c r="E449" i="5"/>
  <c r="M449" i="5" s="1"/>
  <c r="E190" i="5"/>
  <c r="M190" i="5" s="1"/>
  <c r="E503" i="5"/>
  <c r="M503" i="5" s="1"/>
  <c r="E471" i="5"/>
  <c r="M471" i="5" s="1"/>
  <c r="E431" i="5"/>
  <c r="M431" i="5" s="1"/>
  <c r="E399" i="5"/>
  <c r="M399" i="5" s="1"/>
  <c r="E295" i="5"/>
  <c r="M295" i="5" s="1"/>
  <c r="E215" i="5"/>
  <c r="M215" i="5" s="1"/>
  <c r="E443" i="5"/>
  <c r="M443" i="5" s="1"/>
  <c r="E278" i="5"/>
  <c r="M278" i="5" s="1"/>
  <c r="E214" i="5"/>
  <c r="M214" i="5" s="1"/>
  <c r="E547" i="5"/>
  <c r="M547" i="5" s="1"/>
  <c r="E378" i="5"/>
  <c r="M378" i="5" s="1"/>
  <c r="E456" i="5"/>
  <c r="M456" i="5" s="1"/>
  <c r="E287" i="5"/>
  <c r="M287" i="5" s="1"/>
  <c r="E393" i="5"/>
  <c r="M393" i="5" s="1"/>
  <c r="E321" i="5"/>
  <c r="M321" i="5" s="1"/>
  <c r="E302" i="5"/>
  <c r="M302" i="5" s="1"/>
  <c r="E299" i="5"/>
  <c r="M299" i="5" s="1"/>
  <c r="E411" i="5"/>
  <c r="M411" i="5" s="1"/>
  <c r="E338" i="5"/>
  <c r="M338" i="5" s="1"/>
  <c r="E282" i="5"/>
  <c r="M282" i="5" s="1"/>
  <c r="E218" i="5"/>
  <c r="M218" i="5" s="1"/>
  <c r="E474" i="5"/>
  <c r="M474" i="5" s="1"/>
  <c r="E315" i="5"/>
  <c r="M315" i="5" s="1"/>
  <c r="E537" i="5"/>
  <c r="M537" i="5" s="1"/>
  <c r="E357" i="5"/>
  <c r="M357" i="5" s="1"/>
  <c r="E275" i="5"/>
  <c r="M275" i="5" s="1"/>
  <c r="E200" i="5"/>
  <c r="M200" i="5" s="1"/>
  <c r="E426" i="5"/>
  <c r="M426" i="5" s="1"/>
  <c r="E391" i="5"/>
  <c r="M391" i="5" s="1"/>
  <c r="E319" i="5"/>
  <c r="M319" i="5" s="1"/>
  <c r="E402" i="5"/>
  <c r="M402" i="5" s="1"/>
  <c r="E331" i="5"/>
  <c r="M331" i="5" s="1"/>
  <c r="E518" i="5"/>
  <c r="M518" i="5" s="1"/>
  <c r="E486" i="5"/>
  <c r="M486" i="5" s="1"/>
  <c r="E446" i="5"/>
  <c r="M446" i="5" s="1"/>
  <c r="E398" i="5"/>
  <c r="M398" i="5" s="1"/>
  <c r="E358" i="5"/>
  <c r="M358" i="5" s="1"/>
  <c r="E529" i="5"/>
  <c r="M529" i="5" s="1"/>
  <c r="E347" i="5"/>
  <c r="M347" i="5" s="1"/>
  <c r="E323" i="5"/>
  <c r="M323" i="5" s="1"/>
  <c r="E395" i="5"/>
  <c r="M395" i="5" s="1"/>
  <c r="E532" i="5"/>
  <c r="M532" i="5" s="1"/>
  <c r="E500" i="5"/>
  <c r="M500" i="5" s="1"/>
  <c r="E468" i="5"/>
  <c r="M468" i="5" s="1"/>
  <c r="E436" i="5"/>
  <c r="M436" i="5" s="1"/>
  <c r="E404" i="5"/>
  <c r="M404" i="5" s="1"/>
  <c r="E392" i="5"/>
  <c r="M392" i="5" s="1"/>
  <c r="E470" i="5"/>
  <c r="M470" i="5" s="1"/>
  <c r="E223" i="5"/>
  <c r="M223" i="5" s="1"/>
  <c r="E209" i="5"/>
  <c r="M209" i="5" s="1"/>
  <c r="E489" i="5"/>
  <c r="M489" i="5" s="1"/>
  <c r="E457" i="5"/>
  <c r="M457" i="5" s="1"/>
  <c r="E451" i="5"/>
  <c r="M451" i="5" s="1"/>
  <c r="E329" i="5"/>
  <c r="M329" i="5" s="1"/>
  <c r="E265" i="5"/>
  <c r="M265" i="5" s="1"/>
  <c r="E201" i="5"/>
  <c r="M201" i="5" s="1"/>
  <c r="E514" i="5"/>
  <c r="M514" i="5" s="1"/>
  <c r="E333" i="5"/>
  <c r="M333" i="5" s="1"/>
  <c r="E536" i="5"/>
  <c r="M536" i="5" s="1"/>
  <c r="E496" i="5"/>
  <c r="M496" i="5" s="1"/>
  <c r="E464" i="5"/>
  <c r="M464" i="5" s="1"/>
  <c r="E424" i="5"/>
  <c r="M424" i="5" s="1"/>
  <c r="E384" i="5"/>
  <c r="M384" i="5" s="1"/>
  <c r="E352" i="5"/>
  <c r="M352" i="5" s="1"/>
  <c r="E320" i="5"/>
  <c r="M320" i="5" s="1"/>
  <c r="E280" i="5"/>
  <c r="M280" i="5" s="1"/>
  <c r="E248" i="5"/>
  <c r="M248" i="5" s="1"/>
  <c r="E403" i="5"/>
  <c r="M403" i="5" s="1"/>
  <c r="E543" i="5"/>
  <c r="M543" i="5" s="1"/>
  <c r="E495" i="5"/>
  <c r="M495" i="5" s="1"/>
  <c r="E463" i="5"/>
  <c r="M463" i="5" s="1"/>
  <c r="E423" i="5"/>
  <c r="M423" i="5" s="1"/>
  <c r="E359" i="5"/>
  <c r="M359" i="5" s="1"/>
  <c r="E279" i="5"/>
  <c r="M279" i="5" s="1"/>
  <c r="E247" i="5"/>
  <c r="M247" i="5" s="1"/>
  <c r="E207" i="5"/>
  <c r="M207" i="5" s="1"/>
  <c r="E379" i="5"/>
  <c r="M379" i="5" s="1"/>
  <c r="E296" i="5"/>
  <c r="M296" i="5" s="1"/>
  <c r="E414" i="5"/>
  <c r="M414" i="5" s="1"/>
  <c r="E337" i="5"/>
  <c r="M337" i="5" s="1"/>
  <c r="E334" i="5"/>
  <c r="M334" i="5" s="1"/>
  <c r="E251" i="5"/>
  <c r="M251" i="5" s="1"/>
  <c r="E370" i="5"/>
  <c r="M370" i="5" s="1"/>
  <c r="E330" i="5"/>
  <c r="M330" i="5" s="1"/>
  <c r="E266" i="5"/>
  <c r="M266" i="5" s="1"/>
  <c r="E202" i="5"/>
  <c r="M202" i="5" s="1"/>
  <c r="E410" i="5"/>
  <c r="M410" i="5" s="1"/>
  <c r="E267" i="5"/>
  <c r="M267" i="5" s="1"/>
  <c r="E491" i="5"/>
  <c r="M491" i="5" s="1"/>
  <c r="E289" i="5"/>
  <c r="M289" i="5" s="1"/>
  <c r="E259" i="5"/>
  <c r="M259" i="5" s="1"/>
  <c r="E385" i="5"/>
  <c r="M385" i="5" s="1"/>
  <c r="E447" i="5"/>
  <c r="M447" i="5" s="1"/>
  <c r="E239" i="5"/>
  <c r="M239" i="5" s="1"/>
  <c r="E199" i="5"/>
  <c r="M199" i="5" s="1"/>
  <c r="E355" i="5"/>
  <c r="M355" i="5" s="1"/>
  <c r="E291" i="5"/>
  <c r="M291" i="5" s="1"/>
  <c r="E542" i="5"/>
  <c r="M542" i="5" s="1"/>
  <c r="E510" i="5"/>
  <c r="M510" i="5" s="1"/>
  <c r="E478" i="5"/>
  <c r="M478" i="5" s="1"/>
  <c r="E390" i="5"/>
  <c r="M390" i="5" s="1"/>
  <c r="E326" i="5"/>
  <c r="M326" i="5" s="1"/>
  <c r="E262" i="5"/>
  <c r="M262" i="5" s="1"/>
  <c r="E198" i="5"/>
  <c r="M198" i="5" s="1"/>
  <c r="E483" i="5"/>
  <c r="M483" i="5" s="1"/>
  <c r="E226" i="5"/>
  <c r="M226" i="5" s="1"/>
  <c r="E283" i="5"/>
  <c r="M283" i="5" s="1"/>
  <c r="E523" i="5"/>
  <c r="M523" i="5" s="1"/>
  <c r="E346" i="5"/>
  <c r="M346" i="5" s="1"/>
  <c r="E524" i="5"/>
  <c r="M524" i="5" s="1"/>
  <c r="E492" i="5"/>
  <c r="M492" i="5" s="1"/>
  <c r="E460" i="5"/>
  <c r="M460" i="5" s="1"/>
  <c r="E428" i="5"/>
  <c r="M428" i="5" s="1"/>
  <c r="E240" i="5"/>
  <c r="M240" i="5" s="1"/>
  <c r="E406" i="5"/>
  <c r="M406" i="5" s="1"/>
  <c r="E366" i="5"/>
  <c r="M366" i="5" s="1"/>
  <c r="E497" i="5"/>
  <c r="M497" i="5" s="1"/>
  <c r="E210" i="5"/>
  <c r="M210" i="5" s="1"/>
  <c r="E387" i="5"/>
  <c r="M387" i="5" s="1"/>
  <c r="E539" i="5"/>
  <c r="M539" i="5" s="1"/>
  <c r="E313" i="5"/>
  <c r="M313" i="5" s="1"/>
  <c r="E249" i="5"/>
  <c r="M249" i="5" s="1"/>
  <c r="E193" i="5"/>
  <c r="M193" i="5" s="1"/>
  <c r="E473" i="5"/>
  <c r="M473" i="5" s="1"/>
  <c r="E242" i="5"/>
  <c r="M242" i="5" s="1"/>
  <c r="E528" i="5"/>
  <c r="M528" i="5" s="1"/>
  <c r="E488" i="5"/>
  <c r="M488" i="5" s="1"/>
  <c r="E448" i="5"/>
  <c r="M448" i="5" s="1"/>
  <c r="E416" i="5"/>
  <c r="M416" i="5" s="1"/>
  <c r="E376" i="5"/>
  <c r="M376" i="5" s="1"/>
  <c r="E344" i="5"/>
  <c r="M344" i="5" s="1"/>
  <c r="E312" i="5"/>
  <c r="M312" i="5" s="1"/>
  <c r="E272" i="5"/>
  <c r="M272" i="5" s="1"/>
  <c r="E224" i="5"/>
  <c r="M224" i="5" s="1"/>
  <c r="E192" i="5"/>
  <c r="M192" i="5" s="1"/>
  <c r="E531" i="5"/>
  <c r="M531" i="5" s="1"/>
  <c r="E356" i="5"/>
  <c r="M356" i="5" s="1"/>
  <c r="E535" i="5"/>
  <c r="M535" i="5" s="1"/>
  <c r="E487" i="5"/>
  <c r="M487" i="5" s="1"/>
  <c r="E415" i="5"/>
  <c r="M415" i="5" s="1"/>
  <c r="E383" i="5"/>
  <c r="M383" i="5" s="1"/>
  <c r="E343" i="5"/>
  <c r="M343" i="5" s="1"/>
  <c r="E311" i="5"/>
  <c r="M311" i="5" s="1"/>
  <c r="E271" i="5"/>
  <c r="M271" i="5" s="1"/>
  <c r="E274" i="5"/>
  <c r="M274" i="5" s="1"/>
  <c r="E502" i="5"/>
  <c r="M502" i="5" s="1"/>
  <c r="E465" i="5"/>
  <c r="M465" i="5" s="1"/>
  <c r="E533" i="5"/>
  <c r="M533" i="5" s="1"/>
  <c r="E501" i="5"/>
  <c r="M501" i="5" s="1"/>
  <c r="E469" i="5"/>
  <c r="M469" i="5" s="1"/>
  <c r="E437" i="5"/>
  <c r="M437" i="5" s="1"/>
  <c r="E405" i="5"/>
  <c r="M405" i="5" s="1"/>
  <c r="E373" i="5"/>
  <c r="M373" i="5" s="1"/>
  <c r="E317" i="5"/>
  <c r="M317" i="5" s="1"/>
  <c r="E285" i="5"/>
  <c r="M285" i="5" s="1"/>
  <c r="E253" i="5"/>
  <c r="M253" i="5" s="1"/>
  <c r="E221" i="5"/>
  <c r="M221" i="5" s="1"/>
  <c r="E189" i="5"/>
  <c r="M189" i="5" s="1"/>
  <c r="E505" i="5"/>
  <c r="M505" i="5" s="1"/>
  <c r="E306" i="5"/>
  <c r="M306" i="5" s="1"/>
  <c r="E232" i="5"/>
  <c r="M232" i="5" s="1"/>
  <c r="E521" i="5"/>
  <c r="M521" i="5" s="1"/>
  <c r="E365" i="5"/>
  <c r="M365" i="5" s="1"/>
  <c r="E363" i="5"/>
  <c r="M363" i="5" s="1"/>
  <c r="E203" i="5"/>
  <c r="M203" i="5" s="1"/>
  <c r="E362" i="5"/>
  <c r="M362" i="5" s="1"/>
  <c r="E314" i="5"/>
  <c r="M314" i="5" s="1"/>
  <c r="E250" i="5"/>
  <c r="M250" i="5" s="1"/>
  <c r="E194" i="5"/>
  <c r="M194" i="5" s="1"/>
  <c r="E290" i="5"/>
  <c r="M290" i="5" s="1"/>
  <c r="E227" i="5"/>
  <c r="M227" i="5" s="1"/>
  <c r="E450" i="5"/>
  <c r="M450" i="5" s="1"/>
  <c r="E206" i="5"/>
  <c r="M206" i="5" s="1"/>
  <c r="E219" i="5"/>
  <c r="M219" i="5" s="1"/>
  <c r="E368" i="5"/>
  <c r="M368" i="5" s="1"/>
  <c r="E304" i="5"/>
  <c r="M304" i="5" s="1"/>
  <c r="E264" i="5"/>
  <c r="M264" i="5" s="1"/>
  <c r="E513" i="5"/>
  <c r="M513" i="5" s="1"/>
  <c r="E322" i="5"/>
  <c r="M322" i="5" s="1"/>
  <c r="E303" i="5"/>
  <c r="M303" i="5" s="1"/>
  <c r="E263" i="5"/>
  <c r="M263" i="5" s="1"/>
  <c r="E191" i="5"/>
  <c r="M191" i="5" s="1"/>
  <c r="E530" i="5"/>
  <c r="M530" i="5" s="1"/>
  <c r="E235" i="5"/>
  <c r="M235" i="5" s="1"/>
  <c r="E534" i="5"/>
  <c r="M534" i="5" s="1"/>
  <c r="E462" i="5"/>
  <c r="M462" i="5" s="1"/>
  <c r="E430" i="5"/>
  <c r="M430" i="5" s="1"/>
  <c r="E382" i="5"/>
  <c r="M382" i="5" s="1"/>
  <c r="E310" i="5"/>
  <c r="M310" i="5" s="1"/>
  <c r="E246" i="5"/>
  <c r="M246" i="5" s="1"/>
  <c r="E442" i="5"/>
  <c r="M442" i="5" s="1"/>
  <c r="E243" i="5"/>
  <c r="M243" i="5" s="1"/>
  <c r="E482" i="5"/>
  <c r="M482" i="5" s="1"/>
  <c r="E270" i="5"/>
  <c r="M270" i="5" s="1"/>
  <c r="E516" i="5"/>
  <c r="M516" i="5" s="1"/>
  <c r="E484" i="5"/>
  <c r="M484" i="5" s="1"/>
  <c r="E519" i="5"/>
  <c r="M519" i="5" s="1"/>
  <c r="E257" i="5"/>
  <c r="M257" i="5" s="1"/>
  <c r="E297" i="5"/>
  <c r="M297" i="5" s="1"/>
  <c r="E427" i="5"/>
  <c r="M427" i="5" s="1"/>
  <c r="E440" i="5"/>
  <c r="M440" i="5" s="1"/>
  <c r="E241" i="5"/>
  <c r="M241" i="5" s="1"/>
  <c r="E527" i="5"/>
  <c r="M527" i="5" s="1"/>
  <c r="E375" i="5"/>
  <c r="M375" i="5" s="1"/>
  <c r="E231" i="5"/>
  <c r="M231" i="5" s="1"/>
  <c r="E475" i="5"/>
  <c r="M475" i="5" s="1"/>
  <c r="E525" i="5"/>
  <c r="M525" i="5" s="1"/>
  <c r="E461" i="5"/>
  <c r="M461" i="5" s="1"/>
  <c r="E397" i="5"/>
  <c r="M397" i="5" s="1"/>
  <c r="E309" i="5"/>
  <c r="M309" i="5" s="1"/>
  <c r="E245" i="5"/>
  <c r="M245" i="5" s="1"/>
  <c r="E418" i="5"/>
  <c r="M418" i="5" s="1"/>
  <c r="E396" i="5"/>
  <c r="M396" i="5" s="1"/>
  <c r="E364" i="5"/>
  <c r="M364" i="5" s="1"/>
  <c r="E324" i="5"/>
  <c r="M324" i="5" s="1"/>
  <c r="E292" i="5"/>
  <c r="M292" i="5" s="1"/>
  <c r="E260" i="5"/>
  <c r="M260" i="5" s="1"/>
  <c r="E228" i="5"/>
  <c r="M228" i="5" s="1"/>
  <c r="E196" i="5"/>
  <c r="M196" i="5" s="1"/>
  <c r="E435" i="5"/>
  <c r="M435" i="5" s="1"/>
  <c r="E197" i="5"/>
  <c r="M197" i="5" s="1"/>
  <c r="E511" i="5"/>
  <c r="M511" i="5" s="1"/>
  <c r="E298" i="5"/>
  <c r="M298" i="5" s="1"/>
  <c r="E409" i="5"/>
  <c r="M409" i="5" s="1"/>
  <c r="E307" i="5"/>
  <c r="M307" i="5" s="1"/>
  <c r="E367" i="5"/>
  <c r="M367" i="5" s="1"/>
  <c r="E507" i="5"/>
  <c r="M507" i="5" s="1"/>
  <c r="E454" i="5"/>
  <c r="M454" i="5" s="1"/>
  <c r="E377" i="5"/>
  <c r="M377" i="5" s="1"/>
  <c r="E540" i="5"/>
  <c r="M540" i="5" s="1"/>
  <c r="E476" i="5"/>
  <c r="M476" i="5" s="1"/>
  <c r="E417" i="5"/>
  <c r="M417" i="5" s="1"/>
  <c r="E413" i="5"/>
  <c r="M413" i="5" s="1"/>
  <c r="E441" i="5"/>
  <c r="M441" i="5" s="1"/>
  <c r="E238" i="5"/>
  <c r="M238" i="5" s="1"/>
  <c r="E339" i="5"/>
  <c r="M339" i="5" s="1"/>
  <c r="E233" i="5"/>
  <c r="M233" i="5" s="1"/>
  <c r="E408" i="5"/>
  <c r="M408" i="5" s="1"/>
  <c r="E479" i="5"/>
  <c r="M479" i="5" s="1"/>
  <c r="E335" i="5"/>
  <c r="M335" i="5" s="1"/>
  <c r="E466" i="5"/>
  <c r="M466" i="5" s="1"/>
  <c r="E438" i="5"/>
  <c r="M438" i="5" s="1"/>
  <c r="E294" i="5"/>
  <c r="M294" i="5" s="1"/>
  <c r="E517" i="5"/>
  <c r="M517" i="5" s="1"/>
  <c r="E453" i="5"/>
  <c r="M453" i="5" s="1"/>
  <c r="E389" i="5"/>
  <c r="M389" i="5" s="1"/>
  <c r="E301" i="5"/>
  <c r="M301" i="5" s="1"/>
  <c r="E237" i="5"/>
  <c r="M237" i="5" s="1"/>
  <c r="E225" i="5"/>
  <c r="M225" i="5" s="1"/>
  <c r="E388" i="5"/>
  <c r="M388" i="5" s="1"/>
  <c r="E348" i="5"/>
  <c r="M348" i="5" s="1"/>
  <c r="E316" i="5"/>
  <c r="M316" i="5" s="1"/>
  <c r="E284" i="5"/>
  <c r="M284" i="5" s="1"/>
  <c r="E252" i="5"/>
  <c r="M252" i="5" s="1"/>
  <c r="E220" i="5"/>
  <c r="M220" i="5" s="1"/>
  <c r="E188" i="5"/>
  <c r="M188" i="5" s="1"/>
  <c r="E394" i="5"/>
  <c r="M394" i="5" s="1"/>
  <c r="E350" i="5"/>
  <c r="M350" i="5" s="1"/>
  <c r="E234" i="5"/>
  <c r="M234" i="5" s="1"/>
  <c r="E327" i="5"/>
  <c r="M327" i="5" s="1"/>
  <c r="E526" i="5"/>
  <c r="M526" i="5" s="1"/>
  <c r="E506" i="5"/>
  <c r="M506" i="5" s="1"/>
  <c r="E509" i="5"/>
  <c r="M509" i="5" s="1"/>
  <c r="E445" i="5"/>
  <c r="M445" i="5" s="1"/>
  <c r="E381" i="5"/>
  <c r="M381" i="5" s="1"/>
  <c r="E293" i="5"/>
  <c r="M293" i="5" s="1"/>
  <c r="E229" i="5"/>
  <c r="M229" i="5" s="1"/>
  <c r="E420" i="5"/>
  <c r="M420" i="5" s="1"/>
  <c r="E545" i="5"/>
  <c r="M545" i="5" s="1"/>
  <c r="E369" i="5"/>
  <c r="M369" i="5" s="1"/>
  <c r="E261" i="5"/>
  <c r="M261" i="5" s="1"/>
  <c r="E222" i="5"/>
  <c r="M222" i="5" s="1"/>
  <c r="E342" i="5"/>
  <c r="M342" i="5" s="1"/>
  <c r="E512" i="5"/>
  <c r="M512" i="5" s="1"/>
  <c r="E216" i="5"/>
  <c r="M216" i="5" s="1"/>
  <c r="E439" i="5"/>
  <c r="M439" i="5" s="1"/>
  <c r="E422" i="5"/>
  <c r="M422" i="5" s="1"/>
  <c r="E419" i="5"/>
  <c r="M419" i="5" s="1"/>
  <c r="E493" i="5"/>
  <c r="M493" i="5" s="1"/>
  <c r="E429" i="5"/>
  <c r="M429" i="5" s="1"/>
  <c r="E349" i="5"/>
  <c r="M349" i="5" s="1"/>
  <c r="E277" i="5"/>
  <c r="M277" i="5" s="1"/>
  <c r="E213" i="5"/>
  <c r="M213" i="5" s="1"/>
  <c r="E380" i="5"/>
  <c r="M380" i="5" s="1"/>
  <c r="E340" i="5"/>
  <c r="M340" i="5" s="1"/>
  <c r="E308" i="5"/>
  <c r="M308" i="5" s="1"/>
  <c r="E276" i="5"/>
  <c r="M276" i="5" s="1"/>
  <c r="E244" i="5"/>
  <c r="M244" i="5" s="1"/>
  <c r="E212" i="5"/>
  <c r="M212" i="5" s="1"/>
  <c r="E522" i="5"/>
  <c r="M522" i="5" s="1"/>
  <c r="E345" i="5"/>
  <c r="M345" i="5" s="1"/>
  <c r="E255" i="5"/>
  <c r="M255" i="5" s="1"/>
  <c r="E374" i="5"/>
  <c r="M374" i="5" s="1"/>
  <c r="E541" i="5"/>
  <c r="M541" i="5" s="1"/>
  <c r="E538" i="5"/>
  <c r="M538" i="5" s="1"/>
  <c r="E360" i="5"/>
  <c r="M360" i="5" s="1"/>
  <c r="E490" i="5"/>
  <c r="M490" i="5" s="1"/>
  <c r="E371" i="5"/>
  <c r="M371" i="5" s="1"/>
  <c r="E230" i="5"/>
  <c r="M230" i="5" s="1"/>
  <c r="E401" i="5"/>
  <c r="M401" i="5" s="1"/>
  <c r="E211" i="5"/>
  <c r="M211" i="5" s="1"/>
  <c r="E546" i="5"/>
  <c r="M546" i="5" s="1"/>
  <c r="E508" i="5"/>
  <c r="M508" i="5" s="1"/>
  <c r="E452" i="5"/>
  <c r="M452" i="5" s="1"/>
  <c r="E412" i="5"/>
  <c r="M412" i="5" s="1"/>
  <c r="E499" i="5"/>
  <c r="M499" i="5" s="1"/>
  <c r="E305" i="5"/>
  <c r="M305" i="5" s="1"/>
  <c r="E477" i="5"/>
  <c r="M477" i="5" s="1"/>
  <c r="E498" i="5"/>
  <c r="M498" i="5" s="1"/>
  <c r="E425" i="5"/>
  <c r="M425" i="5" s="1"/>
  <c r="E361" i="5"/>
  <c r="M361" i="5" s="1"/>
  <c r="E480" i="5"/>
  <c r="M480" i="5" s="1"/>
  <c r="E336" i="5"/>
  <c r="M336" i="5" s="1"/>
  <c r="E467" i="5"/>
  <c r="M467" i="5" s="1"/>
  <c r="E407" i="5"/>
  <c r="M407" i="5" s="1"/>
  <c r="E494" i="5"/>
  <c r="M494" i="5" s="1"/>
  <c r="E318" i="5"/>
  <c r="M318" i="5" s="1"/>
  <c r="E485" i="5"/>
  <c r="M485" i="5" s="1"/>
  <c r="E421" i="5"/>
  <c r="M421" i="5" s="1"/>
  <c r="E341" i="5"/>
  <c r="M341" i="5" s="1"/>
  <c r="E269" i="5"/>
  <c r="M269" i="5" s="1"/>
  <c r="E205" i="5"/>
  <c r="M205" i="5" s="1"/>
  <c r="E459" i="5"/>
  <c r="M459" i="5" s="1"/>
  <c r="E372" i="5"/>
  <c r="M372" i="5" s="1"/>
  <c r="E332" i="5"/>
  <c r="M332" i="5" s="1"/>
  <c r="E300" i="5"/>
  <c r="M300" i="5" s="1"/>
  <c r="E268" i="5"/>
  <c r="M268" i="5" s="1"/>
  <c r="E236" i="5"/>
  <c r="M236" i="5" s="1"/>
  <c r="E204" i="5"/>
  <c r="M204" i="5" s="1"/>
  <c r="E481" i="5"/>
  <c r="M481" i="5" s="1"/>
  <c r="E258" i="5"/>
  <c r="M258" i="5" s="1"/>
  <c r="E354" i="5"/>
  <c r="M354" i="5" s="1"/>
  <c r="E328" i="5"/>
  <c r="M328" i="5" s="1"/>
  <c r="E286" i="5"/>
  <c r="M286" i="5" s="1"/>
  <c r="E195" i="5"/>
  <c r="M195" i="5" s="1"/>
  <c r="E325" i="5"/>
  <c r="M325" i="5" s="1"/>
  <c r="E444" i="5"/>
  <c r="M444" i="5" s="1"/>
  <c r="E458" i="5"/>
  <c r="M458" i="5" s="1"/>
  <c r="O715" i="5"/>
  <c r="O623" i="5"/>
  <c r="O614" i="5"/>
  <c r="O30" i="5"/>
  <c r="O22" i="5"/>
  <c r="F546" i="5"/>
  <c r="N546" i="5" s="1"/>
  <c r="F482" i="5"/>
  <c r="N482" i="5" s="1"/>
  <c r="F418" i="5"/>
  <c r="N418" i="5" s="1"/>
  <c r="F306" i="5"/>
  <c r="N306" i="5" s="1"/>
  <c r="F537" i="5"/>
  <c r="N537" i="5" s="1"/>
  <c r="F473" i="5"/>
  <c r="N473" i="5" s="1"/>
  <c r="F409" i="5"/>
  <c r="N409" i="5" s="1"/>
  <c r="F321" i="5"/>
  <c r="N321" i="5" s="1"/>
  <c r="F334" i="5"/>
  <c r="N334" i="5" s="1"/>
  <c r="F206" i="5"/>
  <c r="N206" i="5" s="1"/>
  <c r="F547" i="5"/>
  <c r="N547" i="5" s="1"/>
  <c r="F483" i="5"/>
  <c r="N483" i="5" s="1"/>
  <c r="F379" i="5"/>
  <c r="N379" i="5" s="1"/>
  <c r="F299" i="5"/>
  <c r="N299" i="5" s="1"/>
  <c r="F338" i="5"/>
  <c r="N338" i="5" s="1"/>
  <c r="F282" i="5"/>
  <c r="N282" i="5" s="1"/>
  <c r="F218" i="5"/>
  <c r="N218" i="5" s="1"/>
  <c r="F315" i="5"/>
  <c r="N315" i="5" s="1"/>
  <c r="F275" i="5"/>
  <c r="N275" i="5" s="1"/>
  <c r="F360" i="5"/>
  <c r="N360" i="5" s="1"/>
  <c r="F328" i="5"/>
  <c r="N328" i="5" s="1"/>
  <c r="F367" i="5"/>
  <c r="N367" i="5" s="1"/>
  <c r="F327" i="5"/>
  <c r="N327" i="5" s="1"/>
  <c r="F255" i="5"/>
  <c r="N255" i="5" s="1"/>
  <c r="F331" i="5"/>
  <c r="N331" i="5" s="1"/>
  <c r="F518" i="5"/>
  <c r="N518" i="5" s="1"/>
  <c r="F486" i="5"/>
  <c r="N486" i="5" s="1"/>
  <c r="F446" i="5"/>
  <c r="N446" i="5" s="1"/>
  <c r="F398" i="5"/>
  <c r="N398" i="5" s="1"/>
  <c r="F358" i="5"/>
  <c r="N358" i="5" s="1"/>
  <c r="F323" i="5"/>
  <c r="N323" i="5" s="1"/>
  <c r="F538" i="5"/>
  <c r="N538" i="5" s="1"/>
  <c r="F474" i="5"/>
  <c r="N474" i="5" s="1"/>
  <c r="F410" i="5"/>
  <c r="N410" i="5" s="1"/>
  <c r="F290" i="5"/>
  <c r="N290" i="5" s="1"/>
  <c r="F529" i="5"/>
  <c r="N529" i="5" s="1"/>
  <c r="F465" i="5"/>
  <c r="N465" i="5" s="1"/>
  <c r="F401" i="5"/>
  <c r="N401" i="5" s="1"/>
  <c r="F305" i="5"/>
  <c r="N305" i="5" s="1"/>
  <c r="F318" i="5"/>
  <c r="N318" i="5" s="1"/>
  <c r="F190" i="5"/>
  <c r="N190" i="5" s="1"/>
  <c r="F539" i="5"/>
  <c r="N539" i="5" s="1"/>
  <c r="F475" i="5"/>
  <c r="N475" i="5" s="1"/>
  <c r="F355" i="5"/>
  <c r="N355" i="5" s="1"/>
  <c r="F240" i="5"/>
  <c r="N240" i="5" s="1"/>
  <c r="F329" i="5"/>
  <c r="N329" i="5" s="1"/>
  <c r="F265" i="5"/>
  <c r="N265" i="5" s="1"/>
  <c r="F201" i="5"/>
  <c r="N201" i="5" s="1"/>
  <c r="F536" i="5"/>
  <c r="N536" i="5" s="1"/>
  <c r="F496" i="5"/>
  <c r="N496" i="5" s="1"/>
  <c r="F464" i="5"/>
  <c r="N464" i="5" s="1"/>
  <c r="F424" i="5"/>
  <c r="N424" i="5" s="1"/>
  <c r="F384" i="5"/>
  <c r="N384" i="5" s="1"/>
  <c r="F352" i="5"/>
  <c r="N352" i="5" s="1"/>
  <c r="F320" i="5"/>
  <c r="N320" i="5" s="1"/>
  <c r="F280" i="5"/>
  <c r="N280" i="5" s="1"/>
  <c r="F248" i="5"/>
  <c r="N248" i="5" s="1"/>
  <c r="F543" i="5"/>
  <c r="N543" i="5" s="1"/>
  <c r="F495" i="5"/>
  <c r="N495" i="5" s="1"/>
  <c r="F463" i="5"/>
  <c r="N463" i="5" s="1"/>
  <c r="F423" i="5"/>
  <c r="N423" i="5" s="1"/>
  <c r="F359" i="5"/>
  <c r="N359" i="5" s="1"/>
  <c r="F279" i="5"/>
  <c r="N279" i="5" s="1"/>
  <c r="F247" i="5"/>
  <c r="N247" i="5" s="1"/>
  <c r="F207" i="5"/>
  <c r="N207" i="5" s="1"/>
  <c r="F278" i="5"/>
  <c r="N278" i="5" s="1"/>
  <c r="F214" i="5"/>
  <c r="N214" i="5" s="1"/>
  <c r="F541" i="5"/>
  <c r="N541" i="5" s="1"/>
  <c r="F509" i="5"/>
  <c r="N509" i="5" s="1"/>
  <c r="F477" i="5"/>
  <c r="N477" i="5" s="1"/>
  <c r="F445" i="5"/>
  <c r="N445" i="5" s="1"/>
  <c r="O445" i="5" s="1"/>
  <c r="F413" i="5"/>
  <c r="N413" i="5" s="1"/>
  <c r="F381" i="5"/>
  <c r="N381" i="5" s="1"/>
  <c r="F325" i="5"/>
  <c r="N325" i="5" s="1"/>
  <c r="F293" i="5"/>
  <c r="N293" i="5" s="1"/>
  <c r="F261" i="5"/>
  <c r="N261" i="5" s="1"/>
  <c r="F229" i="5"/>
  <c r="N229" i="5" s="1"/>
  <c r="F197" i="5"/>
  <c r="N197" i="5" s="1"/>
  <c r="F530" i="5"/>
  <c r="N530" i="5" s="1"/>
  <c r="O530" i="5" s="1"/>
  <c r="F466" i="5"/>
  <c r="N466" i="5" s="1"/>
  <c r="F402" i="5"/>
  <c r="N402" i="5" s="1"/>
  <c r="F274" i="5"/>
  <c r="N274" i="5" s="1"/>
  <c r="F521" i="5"/>
  <c r="N521" i="5" s="1"/>
  <c r="F457" i="5"/>
  <c r="N457" i="5" s="1"/>
  <c r="F393" i="5"/>
  <c r="N393" i="5" s="1"/>
  <c r="F289" i="5"/>
  <c r="N289" i="5" s="1"/>
  <c r="F302" i="5"/>
  <c r="N302" i="5" s="1"/>
  <c r="F365" i="5"/>
  <c r="N365" i="5" s="1"/>
  <c r="F531" i="5"/>
  <c r="N531" i="5" s="1"/>
  <c r="F467" i="5"/>
  <c r="N467" i="5" s="1"/>
  <c r="F347" i="5"/>
  <c r="N347" i="5" s="1"/>
  <c r="F251" i="5"/>
  <c r="N251" i="5" s="1"/>
  <c r="F370" i="5"/>
  <c r="N370" i="5" s="1"/>
  <c r="F330" i="5"/>
  <c r="N330" i="5" s="1"/>
  <c r="F266" i="5"/>
  <c r="N266" i="5" s="1"/>
  <c r="F202" i="5"/>
  <c r="N202" i="5" s="1"/>
  <c r="F267" i="5"/>
  <c r="N267" i="5" s="1"/>
  <c r="F259" i="5"/>
  <c r="N259" i="5" s="1"/>
  <c r="F200" i="5"/>
  <c r="N200" i="5" s="1"/>
  <c r="F391" i="5"/>
  <c r="N391" i="5" s="1"/>
  <c r="F319" i="5"/>
  <c r="N319" i="5" s="1"/>
  <c r="F291" i="5"/>
  <c r="N291" i="5" s="1"/>
  <c r="F542" i="5"/>
  <c r="N542" i="5" s="1"/>
  <c r="O542" i="5" s="1"/>
  <c r="F522" i="5"/>
  <c r="N522" i="5" s="1"/>
  <c r="F458" i="5"/>
  <c r="N458" i="5" s="1"/>
  <c r="F394" i="5"/>
  <c r="N394" i="5" s="1"/>
  <c r="F258" i="5"/>
  <c r="N258" i="5" s="1"/>
  <c r="F513" i="5"/>
  <c r="N513" i="5" s="1"/>
  <c r="F449" i="5"/>
  <c r="N449" i="5" s="1"/>
  <c r="F385" i="5"/>
  <c r="N385" i="5" s="1"/>
  <c r="F273" i="5"/>
  <c r="N273" i="5" s="1"/>
  <c r="F286" i="5"/>
  <c r="N286" i="5" s="1"/>
  <c r="F357" i="5"/>
  <c r="N357" i="5" s="1"/>
  <c r="F523" i="5"/>
  <c r="N523" i="5" s="1"/>
  <c r="F459" i="5"/>
  <c r="N459" i="5" s="1"/>
  <c r="F419" i="5"/>
  <c r="N419" i="5" s="1"/>
  <c r="F296" i="5"/>
  <c r="N296" i="5" s="1"/>
  <c r="F406" i="5"/>
  <c r="N406" i="5" s="1"/>
  <c r="F392" i="5"/>
  <c r="N392" i="5" s="1"/>
  <c r="O392" i="5" s="1"/>
  <c r="F313" i="5"/>
  <c r="N313" i="5" s="1"/>
  <c r="F249" i="5"/>
  <c r="N249" i="5" s="1"/>
  <c r="F193" i="5"/>
  <c r="N193" i="5" s="1"/>
  <c r="F455" i="5"/>
  <c r="N455" i="5" s="1"/>
  <c r="F528" i="5"/>
  <c r="N528" i="5" s="1"/>
  <c r="F488" i="5"/>
  <c r="N488" i="5" s="1"/>
  <c r="F448" i="5"/>
  <c r="N448" i="5" s="1"/>
  <c r="F416" i="5"/>
  <c r="N416" i="5" s="1"/>
  <c r="F376" i="5"/>
  <c r="N376" i="5" s="1"/>
  <c r="F344" i="5"/>
  <c r="N344" i="5" s="1"/>
  <c r="F312" i="5"/>
  <c r="N312" i="5" s="1"/>
  <c r="F272" i="5"/>
  <c r="N272" i="5" s="1"/>
  <c r="F224" i="5"/>
  <c r="N224" i="5" s="1"/>
  <c r="F192" i="5"/>
  <c r="N192" i="5" s="1"/>
  <c r="F535" i="5"/>
  <c r="N535" i="5" s="1"/>
  <c r="F487" i="5"/>
  <c r="N487" i="5" s="1"/>
  <c r="F415" i="5"/>
  <c r="N415" i="5" s="1"/>
  <c r="F383" i="5"/>
  <c r="N383" i="5" s="1"/>
  <c r="F343" i="5"/>
  <c r="N343" i="5" s="1"/>
  <c r="F311" i="5"/>
  <c r="N311" i="5" s="1"/>
  <c r="F271" i="5"/>
  <c r="N271" i="5" s="1"/>
  <c r="F438" i="5"/>
  <c r="N438" i="5" s="1"/>
  <c r="F533" i="5"/>
  <c r="N533" i="5" s="1"/>
  <c r="F501" i="5"/>
  <c r="N501" i="5" s="1"/>
  <c r="F469" i="5"/>
  <c r="N469" i="5" s="1"/>
  <c r="F437" i="5"/>
  <c r="N437" i="5" s="1"/>
  <c r="F405" i="5"/>
  <c r="N405" i="5" s="1"/>
  <c r="F373" i="5"/>
  <c r="N373" i="5" s="1"/>
  <c r="F317" i="5"/>
  <c r="N317" i="5" s="1"/>
  <c r="F285" i="5"/>
  <c r="N285" i="5" s="1"/>
  <c r="F253" i="5"/>
  <c r="N253" i="5" s="1"/>
  <c r="F221" i="5"/>
  <c r="N221" i="5" s="1"/>
  <c r="F189" i="5"/>
  <c r="N189" i="5" s="1"/>
  <c r="F514" i="5"/>
  <c r="N514" i="5" s="1"/>
  <c r="F450" i="5"/>
  <c r="N450" i="5" s="1"/>
  <c r="F386" i="5"/>
  <c r="N386" i="5" s="1"/>
  <c r="F242" i="5"/>
  <c r="N242" i="5" s="1"/>
  <c r="F505" i="5"/>
  <c r="N505" i="5" s="1"/>
  <c r="F441" i="5"/>
  <c r="N441" i="5" s="1"/>
  <c r="F377" i="5"/>
  <c r="N377" i="5" s="1"/>
  <c r="F257" i="5"/>
  <c r="N257" i="5" s="1"/>
  <c r="F270" i="5"/>
  <c r="N270" i="5" s="1"/>
  <c r="F333" i="5"/>
  <c r="N333" i="5" s="1"/>
  <c r="F515" i="5"/>
  <c r="N515" i="5" s="1"/>
  <c r="F451" i="5"/>
  <c r="N451" i="5" s="1"/>
  <c r="F411" i="5"/>
  <c r="N411" i="5" s="1"/>
  <c r="F470" i="5"/>
  <c r="N470" i="5" s="1"/>
  <c r="F456" i="5"/>
  <c r="N456" i="5" s="1"/>
  <c r="F363" i="5"/>
  <c r="N363" i="5" s="1"/>
  <c r="F203" i="5"/>
  <c r="N203" i="5" s="1"/>
  <c r="F362" i="5"/>
  <c r="N362" i="5" s="1"/>
  <c r="F314" i="5"/>
  <c r="N314" i="5" s="1"/>
  <c r="F250" i="5"/>
  <c r="N250" i="5" s="1"/>
  <c r="F194" i="5"/>
  <c r="N194" i="5" s="1"/>
  <c r="F227" i="5"/>
  <c r="N227" i="5" s="1"/>
  <c r="F287" i="5"/>
  <c r="N287" i="5" s="1"/>
  <c r="F219" i="5"/>
  <c r="N219" i="5" s="1"/>
  <c r="F447" i="5"/>
  <c r="N447" i="5" s="1"/>
  <c r="F239" i="5"/>
  <c r="N239" i="5" s="1"/>
  <c r="F199" i="5"/>
  <c r="N199" i="5" s="1"/>
  <c r="F235" i="5"/>
  <c r="N235" i="5" s="1"/>
  <c r="F534" i="5"/>
  <c r="N534" i="5" s="1"/>
  <c r="F462" i="5"/>
  <c r="N462" i="5" s="1"/>
  <c r="F430" i="5"/>
  <c r="N430" i="5" s="1"/>
  <c r="O430" i="5" s="1"/>
  <c r="F382" i="5"/>
  <c r="N382" i="5" s="1"/>
  <c r="F310" i="5"/>
  <c r="N310" i="5" s="1"/>
  <c r="F246" i="5"/>
  <c r="N246" i="5" s="1"/>
  <c r="F243" i="5"/>
  <c r="N243" i="5" s="1"/>
  <c r="F519" i="5"/>
  <c r="N519" i="5" s="1"/>
  <c r="F516" i="5"/>
  <c r="N516" i="5" s="1"/>
  <c r="F484" i="5"/>
  <c r="N484" i="5" s="1"/>
  <c r="F506" i="5"/>
  <c r="N506" i="5" s="1"/>
  <c r="F442" i="5"/>
  <c r="N442" i="5" s="1"/>
  <c r="F378" i="5"/>
  <c r="N378" i="5" s="1"/>
  <c r="F226" i="5"/>
  <c r="N226" i="5" s="1"/>
  <c r="F497" i="5"/>
  <c r="N497" i="5" s="1"/>
  <c r="F433" i="5"/>
  <c r="N433" i="5" s="1"/>
  <c r="F369" i="5"/>
  <c r="N369" i="5" s="1"/>
  <c r="F241" i="5"/>
  <c r="N241" i="5" s="1"/>
  <c r="F366" i="5"/>
  <c r="N366" i="5" s="1"/>
  <c r="F254" i="5"/>
  <c r="N254" i="5" s="1"/>
  <c r="F356" i="5"/>
  <c r="N356" i="5" s="1"/>
  <c r="F507" i="5"/>
  <c r="N507" i="5" s="1"/>
  <c r="F443" i="5"/>
  <c r="N443" i="5" s="1"/>
  <c r="F403" i="5"/>
  <c r="N403" i="5" s="1"/>
  <c r="F361" i="5"/>
  <c r="N361" i="5" s="1"/>
  <c r="F297" i="5"/>
  <c r="N297" i="5" s="1"/>
  <c r="F233" i="5"/>
  <c r="N233" i="5" s="1"/>
  <c r="F512" i="5"/>
  <c r="N512" i="5" s="1"/>
  <c r="F480" i="5"/>
  <c r="N480" i="5" s="1"/>
  <c r="F440" i="5"/>
  <c r="N440" i="5" s="1"/>
  <c r="F408" i="5"/>
  <c r="N408" i="5" s="1"/>
  <c r="F336" i="5"/>
  <c r="N336" i="5" s="1"/>
  <c r="F216" i="5"/>
  <c r="N216" i="5" s="1"/>
  <c r="F414" i="5"/>
  <c r="N414" i="5" s="1"/>
  <c r="F527" i="5"/>
  <c r="N527" i="5" s="1"/>
  <c r="O527" i="5" s="1"/>
  <c r="F479" i="5"/>
  <c r="N479" i="5" s="1"/>
  <c r="F439" i="5"/>
  <c r="N439" i="5" s="1"/>
  <c r="F407" i="5"/>
  <c r="N407" i="5" s="1"/>
  <c r="F375" i="5"/>
  <c r="N375" i="5" s="1"/>
  <c r="F335" i="5"/>
  <c r="N335" i="5" s="1"/>
  <c r="F231" i="5"/>
  <c r="N231" i="5" s="1"/>
  <c r="F502" i="5"/>
  <c r="N502" i="5" s="1"/>
  <c r="F525" i="5"/>
  <c r="N525" i="5" s="1"/>
  <c r="F493" i="5"/>
  <c r="N493" i="5" s="1"/>
  <c r="F461" i="5"/>
  <c r="N461" i="5" s="1"/>
  <c r="F429" i="5"/>
  <c r="N429" i="5" s="1"/>
  <c r="F397" i="5"/>
  <c r="N397" i="5" s="1"/>
  <c r="F349" i="5"/>
  <c r="N349" i="5" s="1"/>
  <c r="F309" i="5"/>
  <c r="N309" i="5" s="1"/>
  <c r="F277" i="5"/>
  <c r="N277" i="5" s="1"/>
  <c r="F245" i="5"/>
  <c r="N245" i="5" s="1"/>
  <c r="F213" i="5"/>
  <c r="N213" i="5" s="1"/>
  <c r="F351" i="5"/>
  <c r="N351" i="5" s="1"/>
  <c r="F498" i="5"/>
  <c r="N498" i="5" s="1"/>
  <c r="F489" i="5"/>
  <c r="N489" i="5" s="1"/>
  <c r="F298" i="5"/>
  <c r="N298" i="5" s="1"/>
  <c r="F307" i="5"/>
  <c r="N307" i="5" s="1"/>
  <c r="F304" i="5"/>
  <c r="N304" i="5" s="1"/>
  <c r="F454" i="5"/>
  <c r="N454" i="5" s="1"/>
  <c r="F326" i="5"/>
  <c r="N326" i="5" s="1"/>
  <c r="F223" i="5"/>
  <c r="N223" i="5" s="1"/>
  <c r="F540" i="5"/>
  <c r="N540" i="5" s="1"/>
  <c r="F476" i="5"/>
  <c r="N476" i="5" s="1"/>
  <c r="F436" i="5"/>
  <c r="N436" i="5" s="1"/>
  <c r="F209" i="5"/>
  <c r="N209" i="5" s="1"/>
  <c r="F364" i="5"/>
  <c r="N364" i="5" s="1"/>
  <c r="F196" i="5"/>
  <c r="N196" i="5" s="1"/>
  <c r="F490" i="5"/>
  <c r="N490" i="5" s="1"/>
  <c r="F481" i="5"/>
  <c r="N481" i="5" s="1"/>
  <c r="F499" i="5"/>
  <c r="N499" i="5" s="1"/>
  <c r="F342" i="5"/>
  <c r="N342" i="5" s="1"/>
  <c r="F339" i="5"/>
  <c r="N339" i="5" s="1"/>
  <c r="F281" i="5"/>
  <c r="N281" i="5" s="1"/>
  <c r="F432" i="5"/>
  <c r="N432" i="5" s="1"/>
  <c r="F288" i="5"/>
  <c r="N288" i="5" s="1"/>
  <c r="F503" i="5"/>
  <c r="N503" i="5" s="1"/>
  <c r="F215" i="5"/>
  <c r="N215" i="5" s="1"/>
  <c r="F294" i="5"/>
  <c r="N294" i="5" s="1"/>
  <c r="F520" i="5"/>
  <c r="N520" i="5" s="1"/>
  <c r="F517" i="5"/>
  <c r="N517" i="5" s="1"/>
  <c r="F453" i="5"/>
  <c r="N453" i="5" s="1"/>
  <c r="F389" i="5"/>
  <c r="N389" i="5" s="1"/>
  <c r="F301" i="5"/>
  <c r="N301" i="5" s="1"/>
  <c r="F237" i="5"/>
  <c r="N237" i="5" s="1"/>
  <c r="F428" i="5"/>
  <c r="N428" i="5" s="1"/>
  <c r="F388" i="5"/>
  <c r="N388" i="5" s="1"/>
  <c r="F348" i="5"/>
  <c r="N348" i="5" s="1"/>
  <c r="F316" i="5"/>
  <c r="N316" i="5" s="1"/>
  <c r="F284" i="5"/>
  <c r="N284" i="5" s="1"/>
  <c r="F252" i="5"/>
  <c r="N252" i="5" s="1"/>
  <c r="F220" i="5"/>
  <c r="N220" i="5" s="1"/>
  <c r="F188" i="5"/>
  <c r="N188" i="5" s="1"/>
  <c r="F324" i="5"/>
  <c r="N324" i="5" s="1"/>
  <c r="F434" i="5"/>
  <c r="N434" i="5" s="1"/>
  <c r="F425" i="5"/>
  <c r="N425" i="5" s="1"/>
  <c r="F491" i="5"/>
  <c r="N491" i="5" s="1"/>
  <c r="F234" i="5"/>
  <c r="N234" i="5" s="1"/>
  <c r="F264" i="5"/>
  <c r="N264" i="5" s="1"/>
  <c r="F191" i="5"/>
  <c r="N191" i="5" s="1"/>
  <c r="F526" i="5"/>
  <c r="N526" i="5" s="1"/>
  <c r="F532" i="5"/>
  <c r="N532" i="5" s="1"/>
  <c r="F468" i="5"/>
  <c r="N468" i="5" s="1"/>
  <c r="F420" i="5"/>
  <c r="N420" i="5" s="1"/>
  <c r="F426" i="5"/>
  <c r="N426" i="5" s="1"/>
  <c r="F417" i="5"/>
  <c r="N417" i="5" s="1"/>
  <c r="F435" i="5"/>
  <c r="N435" i="5" s="1"/>
  <c r="F217" i="5"/>
  <c r="N217" i="5" s="1"/>
  <c r="F544" i="5"/>
  <c r="N544" i="5" s="1"/>
  <c r="F400" i="5"/>
  <c r="N400" i="5" s="1"/>
  <c r="F256" i="5"/>
  <c r="N256" i="5" s="1"/>
  <c r="F471" i="5"/>
  <c r="N471" i="5" s="1"/>
  <c r="F422" i="5"/>
  <c r="N422" i="5" s="1"/>
  <c r="F262" i="5"/>
  <c r="N262" i="5" s="1"/>
  <c r="F283" i="5"/>
  <c r="N283" i="5" s="1"/>
  <c r="F524" i="5"/>
  <c r="N524" i="5" s="1"/>
  <c r="F460" i="5"/>
  <c r="N460" i="5" s="1"/>
  <c r="F380" i="5"/>
  <c r="N380" i="5" s="1"/>
  <c r="F340" i="5"/>
  <c r="N340" i="5" s="1"/>
  <c r="F308" i="5"/>
  <c r="N308" i="5" s="1"/>
  <c r="F276" i="5"/>
  <c r="N276" i="5" s="1"/>
  <c r="F244" i="5"/>
  <c r="N244" i="5" s="1"/>
  <c r="F212" i="5"/>
  <c r="N212" i="5" s="1"/>
  <c r="F399" i="5"/>
  <c r="N399" i="5" s="1"/>
  <c r="F396" i="5"/>
  <c r="N396" i="5" s="1"/>
  <c r="F228" i="5"/>
  <c r="N228" i="5" s="1"/>
  <c r="F346" i="5"/>
  <c r="N346" i="5" s="1"/>
  <c r="F345" i="5"/>
  <c r="N345" i="5" s="1"/>
  <c r="F427" i="5"/>
  <c r="N427" i="5" s="1"/>
  <c r="F368" i="5"/>
  <c r="N368" i="5" s="1"/>
  <c r="F303" i="5"/>
  <c r="N303" i="5" s="1"/>
  <c r="F371" i="5"/>
  <c r="N371" i="5" s="1"/>
  <c r="F510" i="5"/>
  <c r="N510" i="5" s="1"/>
  <c r="F230" i="5"/>
  <c r="N230" i="5" s="1"/>
  <c r="F211" i="5"/>
  <c r="N211" i="5" s="1"/>
  <c r="F508" i="5"/>
  <c r="N508" i="5" s="1"/>
  <c r="F452" i="5"/>
  <c r="N452" i="5" s="1"/>
  <c r="F412" i="5"/>
  <c r="N412" i="5" s="1"/>
  <c r="F511" i="5"/>
  <c r="N511" i="5" s="1"/>
  <c r="F472" i="5"/>
  <c r="N472" i="5" s="1"/>
  <c r="O472" i="5" s="1"/>
  <c r="F292" i="5"/>
  <c r="N292" i="5" s="1"/>
  <c r="F322" i="5"/>
  <c r="N322" i="5" s="1"/>
  <c r="F337" i="5"/>
  <c r="N337" i="5" s="1"/>
  <c r="F238" i="5"/>
  <c r="N238" i="5" s="1"/>
  <c r="F395" i="5"/>
  <c r="N395" i="5" s="1"/>
  <c r="F504" i="5"/>
  <c r="N504" i="5" s="1"/>
  <c r="F208" i="5"/>
  <c r="N208" i="5" s="1"/>
  <c r="F431" i="5"/>
  <c r="N431" i="5" s="1"/>
  <c r="F295" i="5"/>
  <c r="N295" i="5" s="1"/>
  <c r="F494" i="5"/>
  <c r="N494" i="5" s="1"/>
  <c r="F390" i="5"/>
  <c r="N390" i="5" s="1"/>
  <c r="F485" i="5"/>
  <c r="N485" i="5" s="1"/>
  <c r="F421" i="5"/>
  <c r="N421" i="5" s="1"/>
  <c r="F341" i="5"/>
  <c r="N341" i="5" s="1"/>
  <c r="F269" i="5"/>
  <c r="N269" i="5" s="1"/>
  <c r="F205" i="5"/>
  <c r="N205" i="5" s="1"/>
  <c r="F372" i="5"/>
  <c r="N372" i="5" s="1"/>
  <c r="F332" i="5"/>
  <c r="N332" i="5" s="1"/>
  <c r="F300" i="5"/>
  <c r="N300" i="5" s="1"/>
  <c r="F268" i="5"/>
  <c r="N268" i="5" s="1"/>
  <c r="F236" i="5"/>
  <c r="N236" i="5" s="1"/>
  <c r="F204" i="5"/>
  <c r="N204" i="5" s="1"/>
  <c r="F350" i="5"/>
  <c r="N350" i="5" s="1"/>
  <c r="F232" i="5"/>
  <c r="N232" i="5" s="1"/>
  <c r="O232" i="5" s="1"/>
  <c r="F492" i="5"/>
  <c r="N492" i="5" s="1"/>
  <c r="F210" i="5"/>
  <c r="N210" i="5" s="1"/>
  <c r="F225" i="5"/>
  <c r="N225" i="5" s="1"/>
  <c r="F222" i="5"/>
  <c r="N222" i="5" s="1"/>
  <c r="F387" i="5"/>
  <c r="N387" i="5" s="1"/>
  <c r="F354" i="5"/>
  <c r="N354" i="5" s="1"/>
  <c r="F263" i="5"/>
  <c r="N263" i="5" s="1"/>
  <c r="F195" i="5"/>
  <c r="N195" i="5" s="1"/>
  <c r="F374" i="5"/>
  <c r="N374" i="5" s="1"/>
  <c r="F198" i="5"/>
  <c r="N198" i="5" s="1"/>
  <c r="F500" i="5"/>
  <c r="N500" i="5" s="1"/>
  <c r="F444" i="5"/>
  <c r="N444" i="5" s="1"/>
  <c r="F404" i="5"/>
  <c r="N404" i="5" s="1"/>
  <c r="F545" i="5"/>
  <c r="N545" i="5" s="1"/>
  <c r="F353" i="5"/>
  <c r="N353" i="5" s="1"/>
  <c r="F478" i="5"/>
  <c r="N478" i="5" s="1"/>
  <c r="F260" i="5"/>
  <c r="N260" i="5" s="1"/>
  <c r="O640" i="5"/>
  <c r="O631" i="5"/>
  <c r="O622" i="5"/>
  <c r="O549" i="5"/>
  <c r="O38" i="5"/>
  <c r="Q724" i="5"/>
  <c r="R724" i="5" s="1"/>
  <c r="S724" i="5" s="1"/>
  <c r="Q716" i="5"/>
  <c r="R716" i="5" s="1"/>
  <c r="S716" i="5" s="1"/>
  <c r="Q708" i="5"/>
  <c r="R708" i="5" s="1"/>
  <c r="S708" i="5" s="1"/>
  <c r="Q700" i="5"/>
  <c r="R700" i="5" s="1"/>
  <c r="S700" i="5" s="1"/>
  <c r="Q692" i="5"/>
  <c r="R692" i="5" s="1"/>
  <c r="S692" i="5" s="1"/>
  <c r="Q684" i="5"/>
  <c r="R684" i="5" s="1"/>
  <c r="S684" i="5" s="1"/>
  <c r="Q676" i="5"/>
  <c r="R676" i="5" s="1"/>
  <c r="S676" i="5" s="1"/>
  <c r="Q668" i="5"/>
  <c r="R668" i="5" s="1"/>
  <c r="S668" i="5" s="1"/>
  <c r="Q660" i="5"/>
  <c r="R660" i="5" s="1"/>
  <c r="S660" i="5" s="1"/>
  <c r="Q652" i="5"/>
  <c r="R652" i="5" s="1"/>
  <c r="S652" i="5" s="1"/>
  <c r="Q644" i="5"/>
  <c r="R644" i="5" s="1"/>
  <c r="S644" i="5" s="1"/>
  <c r="Q636" i="5"/>
  <c r="R636" i="5" s="1"/>
  <c r="S636" i="5" s="1"/>
  <c r="Q628" i="5"/>
  <c r="R628" i="5" s="1"/>
  <c r="S628" i="5" s="1"/>
  <c r="Q620" i="5"/>
  <c r="R620" i="5" s="1"/>
  <c r="S620" i="5" s="1"/>
  <c r="Q612" i="5"/>
  <c r="R612" i="5" s="1"/>
  <c r="S612" i="5" s="1"/>
  <c r="Q604" i="5"/>
  <c r="R604" i="5" s="1"/>
  <c r="S604" i="5" s="1"/>
  <c r="Q596" i="5"/>
  <c r="R596" i="5" s="1"/>
  <c r="S596" i="5" s="1"/>
  <c r="Q588" i="5"/>
  <c r="R588" i="5" s="1"/>
  <c r="S588" i="5" s="1"/>
  <c r="Q580" i="5"/>
  <c r="R580" i="5" s="1"/>
  <c r="S580" i="5" s="1"/>
  <c r="Q572" i="5"/>
  <c r="R572" i="5" s="1"/>
  <c r="S572" i="5" s="1"/>
  <c r="Q564" i="5"/>
  <c r="R564" i="5" s="1"/>
  <c r="S564" i="5" s="1"/>
  <c r="Q556" i="5"/>
  <c r="R556" i="5" s="1"/>
  <c r="S556" i="5" s="1"/>
  <c r="Q548" i="5"/>
  <c r="R548" i="5" s="1"/>
  <c r="S548" i="5" s="1"/>
  <c r="Q540" i="5"/>
  <c r="R540" i="5" s="1"/>
  <c r="S540" i="5" s="1"/>
  <c r="Q532" i="5"/>
  <c r="R532" i="5" s="1"/>
  <c r="S532" i="5" s="1"/>
  <c r="Q524" i="5"/>
  <c r="R524" i="5" s="1"/>
  <c r="S524" i="5" s="1"/>
  <c r="Q516" i="5"/>
  <c r="R516" i="5" s="1"/>
  <c r="S516" i="5" s="1"/>
  <c r="Q508" i="5"/>
  <c r="R508" i="5" s="1"/>
  <c r="S508" i="5" s="1"/>
  <c r="Q500" i="5"/>
  <c r="R500" i="5" s="1"/>
  <c r="S500" i="5" s="1"/>
  <c r="Q492" i="5"/>
  <c r="R492" i="5" s="1"/>
  <c r="S492" i="5" s="1"/>
  <c r="Q484" i="5"/>
  <c r="R484" i="5" s="1"/>
  <c r="S484" i="5" s="1"/>
  <c r="Q476" i="5"/>
  <c r="R476" i="5" s="1"/>
  <c r="S476" i="5" s="1"/>
  <c r="Q468" i="5"/>
  <c r="R468" i="5" s="1"/>
  <c r="S468" i="5" s="1"/>
  <c r="Q460" i="5"/>
  <c r="R460" i="5" s="1"/>
  <c r="S460" i="5" s="1"/>
  <c r="Q452" i="5"/>
  <c r="R452" i="5" s="1"/>
  <c r="S452" i="5" s="1"/>
  <c r="Q444" i="5"/>
  <c r="R444" i="5" s="1"/>
  <c r="S444" i="5" s="1"/>
  <c r="Q436" i="5"/>
  <c r="R436" i="5" s="1"/>
  <c r="S436" i="5" s="1"/>
  <c r="Q428" i="5"/>
  <c r="R428" i="5" s="1"/>
  <c r="S428" i="5" s="1"/>
  <c r="Q420" i="5"/>
  <c r="R420" i="5" s="1"/>
  <c r="S420" i="5" s="1"/>
  <c r="Q412" i="5"/>
  <c r="R412" i="5" s="1"/>
  <c r="S412" i="5" s="1"/>
  <c r="Q404" i="5"/>
  <c r="R404" i="5" s="1"/>
  <c r="S404" i="5" s="1"/>
  <c r="Q396" i="5"/>
  <c r="R396" i="5" s="1"/>
  <c r="S396" i="5" s="1"/>
  <c r="Q388" i="5"/>
  <c r="R388" i="5" s="1"/>
  <c r="S388" i="5" s="1"/>
  <c r="Q380" i="5"/>
  <c r="R380" i="5" s="1"/>
  <c r="S380" i="5" s="1"/>
  <c r="Q372" i="5"/>
  <c r="R372" i="5" s="1"/>
  <c r="S372" i="5" s="1"/>
  <c r="Q364" i="5"/>
  <c r="R364" i="5" s="1"/>
  <c r="S364" i="5" s="1"/>
  <c r="Q356" i="5"/>
  <c r="R356" i="5" s="1"/>
  <c r="S356" i="5" s="1"/>
  <c r="Q348" i="5"/>
  <c r="R348" i="5" s="1"/>
  <c r="S348" i="5" s="1"/>
  <c r="Q340" i="5"/>
  <c r="R340" i="5" s="1"/>
  <c r="S340" i="5" s="1"/>
  <c r="Q332" i="5"/>
  <c r="R332" i="5" s="1"/>
  <c r="S332" i="5" s="1"/>
  <c r="Q324" i="5"/>
  <c r="R324" i="5" s="1"/>
  <c r="S324" i="5" s="1"/>
  <c r="Q316" i="5"/>
  <c r="R316" i="5" s="1"/>
  <c r="S316" i="5" s="1"/>
  <c r="Q308" i="5"/>
  <c r="R308" i="5" s="1"/>
  <c r="S308" i="5" s="1"/>
  <c r="Q300" i="5"/>
  <c r="R300" i="5" s="1"/>
  <c r="S300" i="5" s="1"/>
  <c r="Q292" i="5"/>
  <c r="R292" i="5" s="1"/>
  <c r="S292" i="5" s="1"/>
  <c r="Q284" i="5"/>
  <c r="R284" i="5" s="1"/>
  <c r="S284" i="5" s="1"/>
  <c r="Q276" i="5"/>
  <c r="R276" i="5" s="1"/>
  <c r="S276" i="5" s="1"/>
  <c r="Q268" i="5"/>
  <c r="R268" i="5" s="1"/>
  <c r="S268" i="5" s="1"/>
  <c r="Q260" i="5"/>
  <c r="R260" i="5" s="1"/>
  <c r="S260" i="5" s="1"/>
  <c r="Q252" i="5"/>
  <c r="R252" i="5" s="1"/>
  <c r="S252" i="5" s="1"/>
  <c r="Q244" i="5"/>
  <c r="R244" i="5" s="1"/>
  <c r="S244" i="5" s="1"/>
  <c r="Q236" i="5"/>
  <c r="R236" i="5" s="1"/>
  <c r="S236" i="5" s="1"/>
  <c r="Q228" i="5"/>
  <c r="R228" i="5" s="1"/>
  <c r="S228" i="5" s="1"/>
  <c r="Q220" i="5"/>
  <c r="R220" i="5" s="1"/>
  <c r="S220" i="5" s="1"/>
  <c r="Q212" i="5"/>
  <c r="R212" i="5" s="1"/>
  <c r="S212" i="5" s="1"/>
  <c r="Q723" i="5"/>
  <c r="R723" i="5" s="1"/>
  <c r="S723" i="5" s="1"/>
  <c r="Q715" i="5"/>
  <c r="R715" i="5" s="1"/>
  <c r="S715" i="5" s="1"/>
  <c r="Q707" i="5"/>
  <c r="R707" i="5" s="1"/>
  <c r="S707" i="5" s="1"/>
  <c r="Q699" i="5"/>
  <c r="R699" i="5" s="1"/>
  <c r="S699" i="5" s="1"/>
  <c r="Q691" i="5"/>
  <c r="R691" i="5" s="1"/>
  <c r="S691" i="5" s="1"/>
  <c r="Q683" i="5"/>
  <c r="R683" i="5" s="1"/>
  <c r="S683" i="5" s="1"/>
  <c r="Q675" i="5"/>
  <c r="R675" i="5" s="1"/>
  <c r="S675" i="5" s="1"/>
  <c r="Q667" i="5"/>
  <c r="R667" i="5" s="1"/>
  <c r="S667" i="5" s="1"/>
  <c r="Q659" i="5"/>
  <c r="R659" i="5" s="1"/>
  <c r="S659" i="5" s="1"/>
  <c r="Q651" i="5"/>
  <c r="R651" i="5" s="1"/>
  <c r="S651" i="5" s="1"/>
  <c r="Q643" i="5"/>
  <c r="R643" i="5" s="1"/>
  <c r="S643" i="5" s="1"/>
  <c r="Q635" i="5"/>
  <c r="R635" i="5" s="1"/>
  <c r="S635" i="5" s="1"/>
  <c r="Q627" i="5"/>
  <c r="R627" i="5" s="1"/>
  <c r="S627" i="5" s="1"/>
  <c r="Q619" i="5"/>
  <c r="R619" i="5" s="1"/>
  <c r="S619" i="5" s="1"/>
  <c r="Q611" i="5"/>
  <c r="R611" i="5" s="1"/>
  <c r="S611" i="5" s="1"/>
  <c r="Q603" i="5"/>
  <c r="R603" i="5" s="1"/>
  <c r="S603" i="5" s="1"/>
  <c r="Q595" i="5"/>
  <c r="R595" i="5" s="1"/>
  <c r="S595" i="5" s="1"/>
  <c r="Q587" i="5"/>
  <c r="R587" i="5" s="1"/>
  <c r="S587" i="5" s="1"/>
  <c r="Q726" i="5"/>
  <c r="R726" i="5" s="1"/>
  <c r="S726" i="5" s="1"/>
  <c r="Q718" i="5"/>
  <c r="R718" i="5" s="1"/>
  <c r="S718" i="5" s="1"/>
  <c r="Q710" i="5"/>
  <c r="R710" i="5" s="1"/>
  <c r="S710" i="5" s="1"/>
  <c r="Q702" i="5"/>
  <c r="R702" i="5" s="1"/>
  <c r="S702" i="5" s="1"/>
  <c r="Q694" i="5"/>
  <c r="R694" i="5" s="1"/>
  <c r="S694" i="5" s="1"/>
  <c r="Q686" i="5"/>
  <c r="R686" i="5" s="1"/>
  <c r="S686" i="5" s="1"/>
  <c r="Q678" i="5"/>
  <c r="R678" i="5" s="1"/>
  <c r="S678" i="5" s="1"/>
  <c r="Q670" i="5"/>
  <c r="R670" i="5" s="1"/>
  <c r="S670" i="5" s="1"/>
  <c r="Q662" i="5"/>
  <c r="R662" i="5" s="1"/>
  <c r="S662" i="5" s="1"/>
  <c r="Q654" i="5"/>
  <c r="R654" i="5" s="1"/>
  <c r="S654" i="5" s="1"/>
  <c r="Q646" i="5"/>
  <c r="R646" i="5" s="1"/>
  <c r="S646" i="5" s="1"/>
  <c r="Q638" i="5"/>
  <c r="R638" i="5" s="1"/>
  <c r="S638" i="5" s="1"/>
  <c r="Q630" i="5"/>
  <c r="R630" i="5" s="1"/>
  <c r="S630" i="5" s="1"/>
  <c r="Q622" i="5"/>
  <c r="R622" i="5" s="1"/>
  <c r="S622" i="5" s="1"/>
  <c r="Q614" i="5"/>
  <c r="R614" i="5" s="1"/>
  <c r="S614" i="5" s="1"/>
  <c r="Q606" i="5"/>
  <c r="R606" i="5" s="1"/>
  <c r="S606" i="5" s="1"/>
  <c r="Q598" i="5"/>
  <c r="R598" i="5" s="1"/>
  <c r="S598" i="5" s="1"/>
  <c r="Q590" i="5"/>
  <c r="R590" i="5" s="1"/>
  <c r="S590" i="5" s="1"/>
  <c r="Q582" i="5"/>
  <c r="R582" i="5" s="1"/>
  <c r="S582" i="5" s="1"/>
  <c r="Q574" i="5"/>
  <c r="R574" i="5" s="1"/>
  <c r="S574" i="5" s="1"/>
  <c r="Q566" i="5"/>
  <c r="R566" i="5" s="1"/>
  <c r="S566" i="5" s="1"/>
  <c r="Q558" i="5"/>
  <c r="R558" i="5" s="1"/>
  <c r="S558" i="5" s="1"/>
  <c r="Q550" i="5"/>
  <c r="R550" i="5" s="1"/>
  <c r="S550" i="5" s="1"/>
  <c r="Q542" i="5"/>
  <c r="R542" i="5" s="1"/>
  <c r="S542" i="5" s="1"/>
  <c r="Q534" i="5"/>
  <c r="R534" i="5" s="1"/>
  <c r="S534" i="5" s="1"/>
  <c r="Q526" i="5"/>
  <c r="R526" i="5" s="1"/>
  <c r="S526" i="5" s="1"/>
  <c r="Q518" i="5"/>
  <c r="R518" i="5" s="1"/>
  <c r="S518" i="5" s="1"/>
  <c r="Q510" i="5"/>
  <c r="R510" i="5" s="1"/>
  <c r="S510" i="5" s="1"/>
  <c r="Q502" i="5"/>
  <c r="R502" i="5" s="1"/>
  <c r="S502" i="5" s="1"/>
  <c r="Q494" i="5"/>
  <c r="R494" i="5" s="1"/>
  <c r="S494" i="5" s="1"/>
  <c r="Q486" i="5"/>
  <c r="R486" i="5" s="1"/>
  <c r="S486" i="5" s="1"/>
  <c r="Q478" i="5"/>
  <c r="R478" i="5" s="1"/>
  <c r="S478" i="5" s="1"/>
  <c r="Q470" i="5"/>
  <c r="R470" i="5" s="1"/>
  <c r="S470" i="5" s="1"/>
  <c r="Q462" i="5"/>
  <c r="R462" i="5" s="1"/>
  <c r="S462" i="5" s="1"/>
  <c r="Q454" i="5"/>
  <c r="R454" i="5" s="1"/>
  <c r="S454" i="5" s="1"/>
  <c r="Q446" i="5"/>
  <c r="R446" i="5" s="1"/>
  <c r="S446" i="5" s="1"/>
  <c r="Q438" i="5"/>
  <c r="R438" i="5" s="1"/>
  <c r="S438" i="5" s="1"/>
  <c r="Q430" i="5"/>
  <c r="R430" i="5" s="1"/>
  <c r="S430" i="5" s="1"/>
  <c r="Q422" i="5"/>
  <c r="R422" i="5" s="1"/>
  <c r="S422" i="5" s="1"/>
  <c r="Q414" i="5"/>
  <c r="R414" i="5" s="1"/>
  <c r="S414" i="5" s="1"/>
  <c r="Q406" i="5"/>
  <c r="R406" i="5" s="1"/>
  <c r="S406" i="5" s="1"/>
  <c r="Q725" i="5"/>
  <c r="R725" i="5" s="1"/>
  <c r="S725" i="5" s="1"/>
  <c r="Q717" i="5"/>
  <c r="R717" i="5" s="1"/>
  <c r="S717" i="5" s="1"/>
  <c r="Q709" i="5"/>
  <c r="R709" i="5" s="1"/>
  <c r="S709" i="5" s="1"/>
  <c r="Q701" i="5"/>
  <c r="R701" i="5" s="1"/>
  <c r="S701" i="5" s="1"/>
  <c r="Q693" i="5"/>
  <c r="R693" i="5" s="1"/>
  <c r="S693" i="5" s="1"/>
  <c r="Q685" i="5"/>
  <c r="R685" i="5" s="1"/>
  <c r="S685" i="5" s="1"/>
  <c r="Q677" i="5"/>
  <c r="R677" i="5" s="1"/>
  <c r="S677" i="5" s="1"/>
  <c r="Q669" i="5"/>
  <c r="R669" i="5" s="1"/>
  <c r="S669" i="5" s="1"/>
  <c r="Q661" i="5"/>
  <c r="R661" i="5" s="1"/>
  <c r="S661" i="5" s="1"/>
  <c r="Q653" i="5"/>
  <c r="R653" i="5" s="1"/>
  <c r="S653" i="5" s="1"/>
  <c r="Q645" i="5"/>
  <c r="R645" i="5" s="1"/>
  <c r="S645" i="5" s="1"/>
  <c r="Q637" i="5"/>
  <c r="R637" i="5" s="1"/>
  <c r="S637" i="5" s="1"/>
  <c r="Q629" i="5"/>
  <c r="R629" i="5" s="1"/>
  <c r="S629" i="5" s="1"/>
  <c r="Q621" i="5"/>
  <c r="R621" i="5" s="1"/>
  <c r="S621" i="5" s="1"/>
  <c r="Q613" i="5"/>
  <c r="R613" i="5" s="1"/>
  <c r="S613" i="5" s="1"/>
  <c r="Q605" i="5"/>
  <c r="R605" i="5" s="1"/>
  <c r="S605" i="5" s="1"/>
  <c r="Q597" i="5"/>
  <c r="R597" i="5" s="1"/>
  <c r="S597" i="5" s="1"/>
  <c r="Q589" i="5"/>
  <c r="R589" i="5" s="1"/>
  <c r="S589" i="5" s="1"/>
  <c r="Q581" i="5"/>
  <c r="R581" i="5" s="1"/>
  <c r="S581" i="5" s="1"/>
  <c r="Q573" i="5"/>
  <c r="R573" i="5" s="1"/>
  <c r="S573" i="5" s="1"/>
  <c r="Q565" i="5"/>
  <c r="R565" i="5" s="1"/>
  <c r="S565" i="5" s="1"/>
  <c r="Q557" i="5"/>
  <c r="R557" i="5" s="1"/>
  <c r="S557" i="5" s="1"/>
  <c r="Q549" i="5"/>
  <c r="R549" i="5" s="1"/>
  <c r="S549" i="5" s="1"/>
  <c r="Q541" i="5"/>
  <c r="R541" i="5" s="1"/>
  <c r="S541" i="5" s="1"/>
  <c r="Q533" i="5"/>
  <c r="R533" i="5" s="1"/>
  <c r="S533" i="5" s="1"/>
  <c r="Q525" i="5"/>
  <c r="R525" i="5" s="1"/>
  <c r="S525" i="5" s="1"/>
  <c r="Q517" i="5"/>
  <c r="R517" i="5" s="1"/>
  <c r="S517" i="5" s="1"/>
  <c r="Q509" i="5"/>
  <c r="R509" i="5" s="1"/>
  <c r="S509" i="5" s="1"/>
  <c r="Q501" i="5"/>
  <c r="R501" i="5" s="1"/>
  <c r="S501" i="5" s="1"/>
  <c r="Q493" i="5"/>
  <c r="R493" i="5" s="1"/>
  <c r="S493" i="5" s="1"/>
  <c r="Q485" i="5"/>
  <c r="R485" i="5" s="1"/>
  <c r="S485" i="5" s="1"/>
  <c r="Q477" i="5"/>
  <c r="R477" i="5" s="1"/>
  <c r="S477" i="5" s="1"/>
  <c r="Q469" i="5"/>
  <c r="R469" i="5" s="1"/>
  <c r="S469" i="5" s="1"/>
  <c r="Q461" i="5"/>
  <c r="R461" i="5" s="1"/>
  <c r="S461" i="5" s="1"/>
  <c r="Q453" i="5"/>
  <c r="R453" i="5" s="1"/>
  <c r="S453" i="5" s="1"/>
  <c r="Q445" i="5"/>
  <c r="R445" i="5" s="1"/>
  <c r="S445" i="5" s="1"/>
  <c r="Q437" i="5"/>
  <c r="R437" i="5" s="1"/>
  <c r="S437" i="5" s="1"/>
  <c r="Q429" i="5"/>
  <c r="R429" i="5" s="1"/>
  <c r="S429" i="5" s="1"/>
  <c r="Q421" i="5"/>
  <c r="R421" i="5" s="1"/>
  <c r="S421" i="5" s="1"/>
  <c r="Q413" i="5"/>
  <c r="R413" i="5" s="1"/>
  <c r="S413" i="5" s="1"/>
  <c r="Q405" i="5"/>
  <c r="R405" i="5" s="1"/>
  <c r="S405" i="5" s="1"/>
  <c r="Q397" i="5"/>
  <c r="R397" i="5" s="1"/>
  <c r="S397" i="5" s="1"/>
  <c r="Q389" i="5"/>
  <c r="R389" i="5" s="1"/>
  <c r="S389" i="5" s="1"/>
  <c r="Q381" i="5"/>
  <c r="R381" i="5" s="1"/>
  <c r="S381" i="5" s="1"/>
  <c r="Q373" i="5"/>
  <c r="R373" i="5" s="1"/>
  <c r="S373" i="5" s="1"/>
  <c r="Q365" i="5"/>
  <c r="R365" i="5" s="1"/>
  <c r="S365" i="5" s="1"/>
  <c r="Q357" i="5"/>
  <c r="R357" i="5" s="1"/>
  <c r="S357" i="5" s="1"/>
  <c r="Q349" i="5"/>
  <c r="R349" i="5" s="1"/>
  <c r="S349" i="5" s="1"/>
  <c r="Q341" i="5"/>
  <c r="R341" i="5" s="1"/>
  <c r="S341" i="5" s="1"/>
  <c r="Q333" i="5"/>
  <c r="R333" i="5" s="1"/>
  <c r="S333" i="5" s="1"/>
  <c r="Q325" i="5"/>
  <c r="R325" i="5" s="1"/>
  <c r="S325" i="5" s="1"/>
  <c r="Q317" i="5"/>
  <c r="R317" i="5" s="1"/>
  <c r="S317" i="5" s="1"/>
  <c r="Q309" i="5"/>
  <c r="R309" i="5" s="1"/>
  <c r="S309" i="5" s="1"/>
  <c r="Q301" i="5"/>
  <c r="R301" i="5" s="1"/>
  <c r="S301" i="5" s="1"/>
  <c r="Q293" i="5"/>
  <c r="R293" i="5" s="1"/>
  <c r="S293" i="5" s="1"/>
  <c r="Q285" i="5"/>
  <c r="R285" i="5" s="1"/>
  <c r="S285" i="5" s="1"/>
  <c r="Q277" i="5"/>
  <c r="R277" i="5" s="1"/>
  <c r="S277" i="5" s="1"/>
  <c r="Q269" i="5"/>
  <c r="R269" i="5" s="1"/>
  <c r="S269" i="5" s="1"/>
  <c r="Q261" i="5"/>
  <c r="R261" i="5" s="1"/>
  <c r="S261" i="5" s="1"/>
  <c r="Q253" i="5"/>
  <c r="R253" i="5" s="1"/>
  <c r="S253" i="5" s="1"/>
  <c r="Q245" i="5"/>
  <c r="R245" i="5" s="1"/>
  <c r="S245" i="5" s="1"/>
  <c r="Q237" i="5"/>
  <c r="R237" i="5" s="1"/>
  <c r="S237" i="5" s="1"/>
  <c r="Q229" i="5"/>
  <c r="R229" i="5" s="1"/>
  <c r="S229" i="5" s="1"/>
  <c r="Q221" i="5"/>
  <c r="R221" i="5" s="1"/>
  <c r="S221" i="5" s="1"/>
  <c r="Q213" i="5"/>
  <c r="R213" i="5" s="1"/>
  <c r="S213" i="5" s="1"/>
  <c r="Q720" i="5"/>
  <c r="R720" i="5" s="1"/>
  <c r="S720" i="5" s="1"/>
  <c r="Q714" i="5"/>
  <c r="R714" i="5" s="1"/>
  <c r="S714" i="5" s="1"/>
  <c r="Q698" i="5"/>
  <c r="R698" i="5" s="1"/>
  <c r="S698" i="5" s="1"/>
  <c r="Q682" i="5"/>
  <c r="R682" i="5" s="1"/>
  <c r="S682" i="5" s="1"/>
  <c r="Q666" i="5"/>
  <c r="R666" i="5" s="1"/>
  <c r="S666" i="5" s="1"/>
  <c r="Q650" i="5"/>
  <c r="R650" i="5" s="1"/>
  <c r="S650" i="5" s="1"/>
  <c r="Q634" i="5"/>
  <c r="R634" i="5" s="1"/>
  <c r="S634" i="5" s="1"/>
  <c r="Q618" i="5"/>
  <c r="R618" i="5" s="1"/>
  <c r="S618" i="5" s="1"/>
  <c r="Q602" i="5"/>
  <c r="R602" i="5" s="1"/>
  <c r="S602" i="5" s="1"/>
  <c r="Q586" i="5"/>
  <c r="R586" i="5" s="1"/>
  <c r="S586" i="5" s="1"/>
  <c r="Q575" i="5"/>
  <c r="R575" i="5" s="1"/>
  <c r="S575" i="5" s="1"/>
  <c r="Q561" i="5"/>
  <c r="R561" i="5" s="1"/>
  <c r="S561" i="5" s="1"/>
  <c r="Q547" i="5"/>
  <c r="R547" i="5" s="1"/>
  <c r="S547" i="5" s="1"/>
  <c r="Q536" i="5"/>
  <c r="R536" i="5" s="1"/>
  <c r="S536" i="5" s="1"/>
  <c r="Q522" i="5"/>
  <c r="R522" i="5" s="1"/>
  <c r="S522" i="5" s="1"/>
  <c r="Q511" i="5"/>
  <c r="R511" i="5" s="1"/>
  <c r="S511" i="5" s="1"/>
  <c r="Q497" i="5"/>
  <c r="R497" i="5" s="1"/>
  <c r="S497" i="5" s="1"/>
  <c r="Q483" i="5"/>
  <c r="R483" i="5" s="1"/>
  <c r="S483" i="5" s="1"/>
  <c r="Q472" i="5"/>
  <c r="R472" i="5" s="1"/>
  <c r="S472" i="5" s="1"/>
  <c r="Q458" i="5"/>
  <c r="R458" i="5" s="1"/>
  <c r="S458" i="5" s="1"/>
  <c r="Q447" i="5"/>
  <c r="R447" i="5" s="1"/>
  <c r="S447" i="5" s="1"/>
  <c r="Q433" i="5"/>
  <c r="R433" i="5" s="1"/>
  <c r="S433" i="5" s="1"/>
  <c r="Q419" i="5"/>
  <c r="R419" i="5" s="1"/>
  <c r="S419" i="5" s="1"/>
  <c r="Q408" i="5"/>
  <c r="R408" i="5" s="1"/>
  <c r="S408" i="5" s="1"/>
  <c r="Q395" i="5"/>
  <c r="R395" i="5" s="1"/>
  <c r="S395" i="5" s="1"/>
  <c r="Q385" i="5"/>
  <c r="R385" i="5" s="1"/>
  <c r="S385" i="5" s="1"/>
  <c r="Q375" i="5"/>
  <c r="R375" i="5" s="1"/>
  <c r="S375" i="5" s="1"/>
  <c r="Q363" i="5"/>
  <c r="R363" i="5" s="1"/>
  <c r="S363" i="5" s="1"/>
  <c r="Q353" i="5"/>
  <c r="R353" i="5" s="1"/>
  <c r="S353" i="5" s="1"/>
  <c r="Q343" i="5"/>
  <c r="R343" i="5" s="1"/>
  <c r="S343" i="5" s="1"/>
  <c r="Q331" i="5"/>
  <c r="R331" i="5" s="1"/>
  <c r="S331" i="5" s="1"/>
  <c r="Q321" i="5"/>
  <c r="R321" i="5" s="1"/>
  <c r="S321" i="5" s="1"/>
  <c r="Q311" i="5"/>
  <c r="R311" i="5" s="1"/>
  <c r="S311" i="5" s="1"/>
  <c r="Q299" i="5"/>
  <c r="R299" i="5" s="1"/>
  <c r="S299" i="5" s="1"/>
  <c r="Q289" i="5"/>
  <c r="R289" i="5" s="1"/>
  <c r="S289" i="5" s="1"/>
  <c r="Q279" i="5"/>
  <c r="R279" i="5" s="1"/>
  <c r="S279" i="5" s="1"/>
  <c r="Q267" i="5"/>
  <c r="R267" i="5" s="1"/>
  <c r="S267" i="5" s="1"/>
  <c r="Q257" i="5"/>
  <c r="R257" i="5" s="1"/>
  <c r="S257" i="5" s="1"/>
  <c r="Q247" i="5"/>
  <c r="R247" i="5" s="1"/>
  <c r="S247" i="5" s="1"/>
  <c r="Q235" i="5"/>
  <c r="R235" i="5" s="1"/>
  <c r="S235" i="5" s="1"/>
  <c r="Q225" i="5"/>
  <c r="R225" i="5" s="1"/>
  <c r="S225" i="5" s="1"/>
  <c r="Q215" i="5"/>
  <c r="R215" i="5" s="1"/>
  <c r="S215" i="5" s="1"/>
  <c r="Q205" i="5"/>
  <c r="R205" i="5" s="1"/>
  <c r="S205" i="5" s="1"/>
  <c r="Q197" i="5"/>
  <c r="R197" i="5" s="1"/>
  <c r="S197" i="5" s="1"/>
  <c r="Q189" i="5"/>
  <c r="R189" i="5" s="1"/>
  <c r="S189" i="5" s="1"/>
  <c r="Q181" i="5"/>
  <c r="R181" i="5" s="1"/>
  <c r="S181" i="5" s="1"/>
  <c r="Q173" i="5"/>
  <c r="R173" i="5" s="1"/>
  <c r="S173" i="5" s="1"/>
  <c r="Q165" i="5"/>
  <c r="R165" i="5" s="1"/>
  <c r="S165" i="5" s="1"/>
  <c r="Q157" i="5"/>
  <c r="R157" i="5" s="1"/>
  <c r="S157" i="5" s="1"/>
  <c r="Q149" i="5"/>
  <c r="R149" i="5" s="1"/>
  <c r="S149" i="5" s="1"/>
  <c r="Q141" i="5"/>
  <c r="R141" i="5" s="1"/>
  <c r="S141" i="5" s="1"/>
  <c r="Q133" i="5"/>
  <c r="R133" i="5" s="1"/>
  <c r="S133" i="5" s="1"/>
  <c r="Q125" i="5"/>
  <c r="R125" i="5" s="1"/>
  <c r="S125" i="5" s="1"/>
  <c r="Q117" i="5"/>
  <c r="R117" i="5" s="1"/>
  <c r="S117" i="5" s="1"/>
  <c r="Q109" i="5"/>
  <c r="R109" i="5" s="1"/>
  <c r="S109" i="5" s="1"/>
  <c r="Q101" i="5"/>
  <c r="R101" i="5" s="1"/>
  <c r="S101" i="5" s="1"/>
  <c r="Q93" i="5"/>
  <c r="R93" i="5" s="1"/>
  <c r="S93" i="5" s="1"/>
  <c r="Q85" i="5"/>
  <c r="R85" i="5" s="1"/>
  <c r="S85" i="5" s="1"/>
  <c r="Q77" i="5"/>
  <c r="R77" i="5" s="1"/>
  <c r="S77" i="5" s="1"/>
  <c r="Q69" i="5"/>
  <c r="R69" i="5" s="1"/>
  <c r="S69" i="5" s="1"/>
  <c r="Q61" i="5"/>
  <c r="R61" i="5" s="1"/>
  <c r="S61" i="5" s="1"/>
  <c r="Q53" i="5"/>
  <c r="R53" i="5" s="1"/>
  <c r="S53" i="5" s="1"/>
  <c r="Q45" i="5"/>
  <c r="R45" i="5" s="1"/>
  <c r="S45" i="5" s="1"/>
  <c r="Q37" i="5"/>
  <c r="R37" i="5" s="1"/>
  <c r="S37" i="5" s="1"/>
  <c r="Q29" i="5"/>
  <c r="R29" i="5" s="1"/>
  <c r="S29" i="5" s="1"/>
  <c r="Q21" i="5"/>
  <c r="R21" i="5" s="1"/>
  <c r="S21" i="5" s="1"/>
  <c r="Q13" i="5"/>
  <c r="R13" i="5" s="1"/>
  <c r="S13" i="5" s="1"/>
  <c r="Q713" i="5"/>
  <c r="R713" i="5" s="1"/>
  <c r="S713" i="5" s="1"/>
  <c r="Q697" i="5"/>
  <c r="R697" i="5" s="1"/>
  <c r="S697" i="5" s="1"/>
  <c r="Q681" i="5"/>
  <c r="R681" i="5" s="1"/>
  <c r="S681" i="5" s="1"/>
  <c r="Q665" i="5"/>
  <c r="R665" i="5" s="1"/>
  <c r="S665" i="5" s="1"/>
  <c r="Q649" i="5"/>
  <c r="R649" i="5" s="1"/>
  <c r="S649" i="5" s="1"/>
  <c r="Q633" i="5"/>
  <c r="R633" i="5" s="1"/>
  <c r="S633" i="5" s="1"/>
  <c r="Q617" i="5"/>
  <c r="R617" i="5" s="1"/>
  <c r="S617" i="5" s="1"/>
  <c r="Q601" i="5"/>
  <c r="R601" i="5" s="1"/>
  <c r="S601" i="5" s="1"/>
  <c r="Q585" i="5"/>
  <c r="R585" i="5" s="1"/>
  <c r="S585" i="5" s="1"/>
  <c r="Q571" i="5"/>
  <c r="R571" i="5" s="1"/>
  <c r="S571" i="5" s="1"/>
  <c r="Q560" i="5"/>
  <c r="R560" i="5" s="1"/>
  <c r="S560" i="5" s="1"/>
  <c r="Q546" i="5"/>
  <c r="R546" i="5" s="1"/>
  <c r="S546" i="5" s="1"/>
  <c r="Q535" i="5"/>
  <c r="R535" i="5" s="1"/>
  <c r="S535" i="5" s="1"/>
  <c r="Q521" i="5"/>
  <c r="R521" i="5" s="1"/>
  <c r="S521" i="5" s="1"/>
  <c r="Q507" i="5"/>
  <c r="R507" i="5" s="1"/>
  <c r="S507" i="5" s="1"/>
  <c r="Q496" i="5"/>
  <c r="R496" i="5" s="1"/>
  <c r="S496" i="5" s="1"/>
  <c r="Q482" i="5"/>
  <c r="R482" i="5" s="1"/>
  <c r="S482" i="5" s="1"/>
  <c r="Q471" i="5"/>
  <c r="R471" i="5" s="1"/>
  <c r="S471" i="5" s="1"/>
  <c r="Q457" i="5"/>
  <c r="R457" i="5" s="1"/>
  <c r="S457" i="5" s="1"/>
  <c r="Q443" i="5"/>
  <c r="R443" i="5" s="1"/>
  <c r="S443" i="5" s="1"/>
  <c r="Q432" i="5"/>
  <c r="R432" i="5" s="1"/>
  <c r="S432" i="5" s="1"/>
  <c r="Q418" i="5"/>
  <c r="R418" i="5" s="1"/>
  <c r="S418" i="5" s="1"/>
  <c r="Q407" i="5"/>
  <c r="R407" i="5" s="1"/>
  <c r="S407" i="5" s="1"/>
  <c r="Q394" i="5"/>
  <c r="R394" i="5" s="1"/>
  <c r="S394" i="5" s="1"/>
  <c r="Q384" i="5"/>
  <c r="R384" i="5" s="1"/>
  <c r="S384" i="5" s="1"/>
  <c r="Q374" i="5"/>
  <c r="R374" i="5" s="1"/>
  <c r="S374" i="5" s="1"/>
  <c r="Q362" i="5"/>
  <c r="R362" i="5" s="1"/>
  <c r="S362" i="5" s="1"/>
  <c r="Q352" i="5"/>
  <c r="R352" i="5" s="1"/>
  <c r="S352" i="5" s="1"/>
  <c r="Q342" i="5"/>
  <c r="R342" i="5" s="1"/>
  <c r="S342" i="5" s="1"/>
  <c r="Q330" i="5"/>
  <c r="R330" i="5" s="1"/>
  <c r="S330" i="5" s="1"/>
  <c r="Q320" i="5"/>
  <c r="R320" i="5" s="1"/>
  <c r="S320" i="5" s="1"/>
  <c r="Q310" i="5"/>
  <c r="R310" i="5" s="1"/>
  <c r="S310" i="5" s="1"/>
  <c r="Q298" i="5"/>
  <c r="R298" i="5" s="1"/>
  <c r="S298" i="5" s="1"/>
  <c r="Q288" i="5"/>
  <c r="R288" i="5" s="1"/>
  <c r="S288" i="5" s="1"/>
  <c r="Q278" i="5"/>
  <c r="R278" i="5" s="1"/>
  <c r="S278" i="5" s="1"/>
  <c r="Q266" i="5"/>
  <c r="R266" i="5" s="1"/>
  <c r="S266" i="5" s="1"/>
  <c r="Q256" i="5"/>
  <c r="R256" i="5" s="1"/>
  <c r="S256" i="5" s="1"/>
  <c r="Q246" i="5"/>
  <c r="R246" i="5" s="1"/>
  <c r="S246" i="5" s="1"/>
  <c r="Q234" i="5"/>
  <c r="R234" i="5" s="1"/>
  <c r="S234" i="5" s="1"/>
  <c r="Q224" i="5"/>
  <c r="R224" i="5" s="1"/>
  <c r="S224" i="5" s="1"/>
  <c r="Q214" i="5"/>
  <c r="R214" i="5" s="1"/>
  <c r="S214" i="5" s="1"/>
  <c r="Q204" i="5"/>
  <c r="R204" i="5" s="1"/>
  <c r="S204" i="5" s="1"/>
  <c r="Q196" i="5"/>
  <c r="R196" i="5" s="1"/>
  <c r="S196" i="5" s="1"/>
  <c r="Q188" i="5"/>
  <c r="R188" i="5" s="1"/>
  <c r="S188" i="5" s="1"/>
  <c r="Q180" i="5"/>
  <c r="R180" i="5" s="1"/>
  <c r="S180" i="5" s="1"/>
  <c r="Q172" i="5"/>
  <c r="R172" i="5" s="1"/>
  <c r="S172" i="5" s="1"/>
  <c r="Q164" i="5"/>
  <c r="R164" i="5" s="1"/>
  <c r="S164" i="5" s="1"/>
  <c r="Q156" i="5"/>
  <c r="R156" i="5" s="1"/>
  <c r="S156" i="5" s="1"/>
  <c r="Q148" i="5"/>
  <c r="R148" i="5" s="1"/>
  <c r="S148" i="5" s="1"/>
  <c r="Q140" i="5"/>
  <c r="R140" i="5" s="1"/>
  <c r="S140" i="5" s="1"/>
  <c r="Q132" i="5"/>
  <c r="R132" i="5" s="1"/>
  <c r="S132" i="5" s="1"/>
  <c r="Q124" i="5"/>
  <c r="R124" i="5" s="1"/>
  <c r="S124" i="5" s="1"/>
  <c r="Q116" i="5"/>
  <c r="R116" i="5" s="1"/>
  <c r="S116" i="5" s="1"/>
  <c r="Q108" i="5"/>
  <c r="R108" i="5" s="1"/>
  <c r="S108" i="5" s="1"/>
  <c r="Q100" i="5"/>
  <c r="R100" i="5" s="1"/>
  <c r="S100" i="5" s="1"/>
  <c r="Q92" i="5"/>
  <c r="R92" i="5" s="1"/>
  <c r="S92" i="5" s="1"/>
  <c r="Q84" i="5"/>
  <c r="R84" i="5" s="1"/>
  <c r="S84" i="5" s="1"/>
  <c r="Q76" i="5"/>
  <c r="R76" i="5" s="1"/>
  <c r="S76" i="5" s="1"/>
  <c r="Q68" i="5"/>
  <c r="R68" i="5" s="1"/>
  <c r="S68" i="5" s="1"/>
  <c r="Q60" i="5"/>
  <c r="R60" i="5" s="1"/>
  <c r="S60" i="5" s="1"/>
  <c r="Q52" i="5"/>
  <c r="R52" i="5" s="1"/>
  <c r="S52" i="5" s="1"/>
  <c r="Q44" i="5"/>
  <c r="R44" i="5" s="1"/>
  <c r="S44" i="5" s="1"/>
  <c r="Q36" i="5"/>
  <c r="R36" i="5" s="1"/>
  <c r="S36" i="5" s="1"/>
  <c r="Q28" i="5"/>
  <c r="R28" i="5" s="1"/>
  <c r="S28" i="5" s="1"/>
  <c r="Q20" i="5"/>
  <c r="R20" i="5" s="1"/>
  <c r="S20" i="5" s="1"/>
  <c r="Q12" i="5"/>
  <c r="R12" i="5" s="1"/>
  <c r="S12" i="5" s="1"/>
  <c r="Q722" i="5"/>
  <c r="R722" i="5" s="1"/>
  <c r="S722" i="5" s="1"/>
  <c r="Q706" i="5"/>
  <c r="R706" i="5" s="1"/>
  <c r="S706" i="5" s="1"/>
  <c r="Q690" i="5"/>
  <c r="R690" i="5" s="1"/>
  <c r="S690" i="5" s="1"/>
  <c r="Q674" i="5"/>
  <c r="R674" i="5" s="1"/>
  <c r="S674" i="5" s="1"/>
  <c r="Q658" i="5"/>
  <c r="R658" i="5" s="1"/>
  <c r="S658" i="5" s="1"/>
  <c r="Q642" i="5"/>
  <c r="R642" i="5" s="1"/>
  <c r="S642" i="5" s="1"/>
  <c r="Q626" i="5"/>
  <c r="R626" i="5" s="1"/>
  <c r="S626" i="5" s="1"/>
  <c r="Q610" i="5"/>
  <c r="R610" i="5" s="1"/>
  <c r="S610" i="5" s="1"/>
  <c r="Q594" i="5"/>
  <c r="R594" i="5" s="1"/>
  <c r="S594" i="5" s="1"/>
  <c r="Q579" i="5"/>
  <c r="R579" i="5" s="1"/>
  <c r="S579" i="5" s="1"/>
  <c r="Q568" i="5"/>
  <c r="R568" i="5" s="1"/>
  <c r="S568" i="5" s="1"/>
  <c r="Q554" i="5"/>
  <c r="R554" i="5" s="1"/>
  <c r="S554" i="5" s="1"/>
  <c r="Q543" i="5"/>
  <c r="R543" i="5" s="1"/>
  <c r="S543" i="5" s="1"/>
  <c r="Q529" i="5"/>
  <c r="R529" i="5" s="1"/>
  <c r="S529" i="5" s="1"/>
  <c r="Q515" i="5"/>
  <c r="R515" i="5" s="1"/>
  <c r="S515" i="5" s="1"/>
  <c r="Q504" i="5"/>
  <c r="R504" i="5" s="1"/>
  <c r="S504" i="5" s="1"/>
  <c r="Q490" i="5"/>
  <c r="R490" i="5" s="1"/>
  <c r="S490" i="5" s="1"/>
  <c r="Q479" i="5"/>
  <c r="R479" i="5" s="1"/>
  <c r="S479" i="5" s="1"/>
  <c r="Q465" i="5"/>
  <c r="R465" i="5" s="1"/>
  <c r="S465" i="5" s="1"/>
  <c r="Q451" i="5"/>
  <c r="R451" i="5" s="1"/>
  <c r="S451" i="5" s="1"/>
  <c r="Q440" i="5"/>
  <c r="R440" i="5" s="1"/>
  <c r="S440" i="5" s="1"/>
  <c r="Q426" i="5"/>
  <c r="R426" i="5" s="1"/>
  <c r="S426" i="5" s="1"/>
  <c r="Q415" i="5"/>
  <c r="R415" i="5" s="1"/>
  <c r="S415" i="5" s="1"/>
  <c r="Q401" i="5"/>
  <c r="R401" i="5" s="1"/>
  <c r="S401" i="5" s="1"/>
  <c r="Q391" i="5"/>
  <c r="R391" i="5" s="1"/>
  <c r="S391" i="5" s="1"/>
  <c r="Q379" i="5"/>
  <c r="R379" i="5" s="1"/>
  <c r="S379" i="5" s="1"/>
  <c r="Q369" i="5"/>
  <c r="R369" i="5" s="1"/>
  <c r="S369" i="5" s="1"/>
  <c r="Q359" i="5"/>
  <c r="R359" i="5" s="1"/>
  <c r="S359" i="5" s="1"/>
  <c r="Q347" i="5"/>
  <c r="R347" i="5" s="1"/>
  <c r="S347" i="5" s="1"/>
  <c r="Q337" i="5"/>
  <c r="R337" i="5" s="1"/>
  <c r="S337" i="5" s="1"/>
  <c r="Q327" i="5"/>
  <c r="R327" i="5" s="1"/>
  <c r="S327" i="5" s="1"/>
  <c r="Q315" i="5"/>
  <c r="R315" i="5" s="1"/>
  <c r="S315" i="5" s="1"/>
  <c r="Q305" i="5"/>
  <c r="R305" i="5" s="1"/>
  <c r="S305" i="5" s="1"/>
  <c r="Q295" i="5"/>
  <c r="R295" i="5" s="1"/>
  <c r="S295" i="5" s="1"/>
  <c r="Q283" i="5"/>
  <c r="R283" i="5" s="1"/>
  <c r="S283" i="5" s="1"/>
  <c r="Q273" i="5"/>
  <c r="R273" i="5" s="1"/>
  <c r="S273" i="5" s="1"/>
  <c r="Q263" i="5"/>
  <c r="R263" i="5" s="1"/>
  <c r="S263" i="5" s="1"/>
  <c r="Q251" i="5"/>
  <c r="R251" i="5" s="1"/>
  <c r="S251" i="5" s="1"/>
  <c r="Q241" i="5"/>
  <c r="R241" i="5" s="1"/>
  <c r="S241" i="5" s="1"/>
  <c r="Q231" i="5"/>
  <c r="R231" i="5" s="1"/>
  <c r="S231" i="5" s="1"/>
  <c r="Q219" i="5"/>
  <c r="R219" i="5" s="1"/>
  <c r="S219" i="5" s="1"/>
  <c r="Q209" i="5"/>
  <c r="R209" i="5" s="1"/>
  <c r="S209" i="5" s="1"/>
  <c r="Q201" i="5"/>
  <c r="R201" i="5" s="1"/>
  <c r="S201" i="5" s="1"/>
  <c r="Q193" i="5"/>
  <c r="R193" i="5" s="1"/>
  <c r="S193" i="5" s="1"/>
  <c r="Q185" i="5"/>
  <c r="R185" i="5" s="1"/>
  <c r="S185" i="5" s="1"/>
  <c r="Q177" i="5"/>
  <c r="R177" i="5" s="1"/>
  <c r="S177" i="5" s="1"/>
  <c r="Q169" i="5"/>
  <c r="R169" i="5" s="1"/>
  <c r="S169" i="5" s="1"/>
  <c r="Q161" i="5"/>
  <c r="R161" i="5" s="1"/>
  <c r="S161" i="5" s="1"/>
  <c r="Q153" i="5"/>
  <c r="R153" i="5" s="1"/>
  <c r="S153" i="5" s="1"/>
  <c r="Q145" i="5"/>
  <c r="R145" i="5" s="1"/>
  <c r="S145" i="5" s="1"/>
  <c r="Q137" i="5"/>
  <c r="R137" i="5" s="1"/>
  <c r="S137" i="5" s="1"/>
  <c r="Q129" i="5"/>
  <c r="R129" i="5" s="1"/>
  <c r="S129" i="5" s="1"/>
  <c r="Q121" i="5"/>
  <c r="R121" i="5" s="1"/>
  <c r="S121" i="5" s="1"/>
  <c r="Q113" i="5"/>
  <c r="R113" i="5" s="1"/>
  <c r="S113" i="5" s="1"/>
  <c r="Q105" i="5"/>
  <c r="R105" i="5" s="1"/>
  <c r="S105" i="5" s="1"/>
  <c r="Q97" i="5"/>
  <c r="R97" i="5" s="1"/>
  <c r="S97" i="5" s="1"/>
  <c r="Q89" i="5"/>
  <c r="R89" i="5" s="1"/>
  <c r="S89" i="5" s="1"/>
  <c r="Q81" i="5"/>
  <c r="R81" i="5" s="1"/>
  <c r="S81" i="5" s="1"/>
  <c r="Q73" i="5"/>
  <c r="R73" i="5" s="1"/>
  <c r="S73" i="5" s="1"/>
  <c r="Q65" i="5"/>
  <c r="R65" i="5" s="1"/>
  <c r="S65" i="5" s="1"/>
  <c r="Q57" i="5"/>
  <c r="R57" i="5" s="1"/>
  <c r="S57" i="5" s="1"/>
  <c r="Q49" i="5"/>
  <c r="R49" i="5" s="1"/>
  <c r="S49" i="5" s="1"/>
  <c r="Q41" i="5"/>
  <c r="R41" i="5" s="1"/>
  <c r="S41" i="5" s="1"/>
  <c r="Q33" i="5"/>
  <c r="R33" i="5" s="1"/>
  <c r="S33" i="5" s="1"/>
  <c r="Q25" i="5"/>
  <c r="R25" i="5" s="1"/>
  <c r="S25" i="5" s="1"/>
  <c r="Q17" i="5"/>
  <c r="R17" i="5" s="1"/>
  <c r="S17" i="5" s="1"/>
  <c r="Q9" i="5"/>
  <c r="R9" i="5" s="1"/>
  <c r="S9" i="5" s="1"/>
  <c r="Q705" i="5"/>
  <c r="R705" i="5" s="1"/>
  <c r="S705" i="5" s="1"/>
  <c r="Q680" i="5"/>
  <c r="R680" i="5" s="1"/>
  <c r="S680" i="5" s="1"/>
  <c r="Q656" i="5"/>
  <c r="R656" i="5" s="1"/>
  <c r="S656" i="5" s="1"/>
  <c r="Q631" i="5"/>
  <c r="R631" i="5" s="1"/>
  <c r="S631" i="5" s="1"/>
  <c r="Q607" i="5"/>
  <c r="R607" i="5" s="1"/>
  <c r="S607" i="5" s="1"/>
  <c r="Q578" i="5"/>
  <c r="R578" i="5" s="1"/>
  <c r="S578" i="5" s="1"/>
  <c r="Q559" i="5"/>
  <c r="R559" i="5" s="1"/>
  <c r="S559" i="5" s="1"/>
  <c r="Q538" i="5"/>
  <c r="R538" i="5" s="1"/>
  <c r="S538" i="5" s="1"/>
  <c r="Q519" i="5"/>
  <c r="R519" i="5" s="1"/>
  <c r="S519" i="5" s="1"/>
  <c r="Q498" i="5"/>
  <c r="R498" i="5" s="1"/>
  <c r="S498" i="5" s="1"/>
  <c r="Q475" i="5"/>
  <c r="R475" i="5" s="1"/>
  <c r="S475" i="5" s="1"/>
  <c r="Q456" i="5"/>
  <c r="R456" i="5" s="1"/>
  <c r="S456" i="5" s="1"/>
  <c r="Q435" i="5"/>
  <c r="R435" i="5" s="1"/>
  <c r="S435" i="5" s="1"/>
  <c r="Q416" i="5"/>
  <c r="R416" i="5" s="1"/>
  <c r="S416" i="5" s="1"/>
  <c r="Q398" i="5"/>
  <c r="R398" i="5" s="1"/>
  <c r="S398" i="5" s="1"/>
  <c r="Q378" i="5"/>
  <c r="R378" i="5" s="1"/>
  <c r="S378" i="5" s="1"/>
  <c r="Q361" i="5"/>
  <c r="R361" i="5" s="1"/>
  <c r="S361" i="5" s="1"/>
  <c r="Q345" i="5"/>
  <c r="R345" i="5" s="1"/>
  <c r="S345" i="5" s="1"/>
  <c r="Q328" i="5"/>
  <c r="R328" i="5" s="1"/>
  <c r="S328" i="5" s="1"/>
  <c r="Q312" i="5"/>
  <c r="R312" i="5" s="1"/>
  <c r="S312" i="5" s="1"/>
  <c r="Q294" i="5"/>
  <c r="R294" i="5" s="1"/>
  <c r="S294" i="5" s="1"/>
  <c r="Q275" i="5"/>
  <c r="R275" i="5" s="1"/>
  <c r="S275" i="5" s="1"/>
  <c r="Q259" i="5"/>
  <c r="R259" i="5" s="1"/>
  <c r="S259" i="5" s="1"/>
  <c r="Q242" i="5"/>
  <c r="R242" i="5" s="1"/>
  <c r="S242" i="5" s="1"/>
  <c r="Q226" i="5"/>
  <c r="R226" i="5" s="1"/>
  <c r="S226" i="5" s="1"/>
  <c r="Q208" i="5"/>
  <c r="R208" i="5" s="1"/>
  <c r="S208" i="5" s="1"/>
  <c r="Q195" i="5"/>
  <c r="R195" i="5" s="1"/>
  <c r="S195" i="5" s="1"/>
  <c r="Q183" i="5"/>
  <c r="R183" i="5" s="1"/>
  <c r="S183" i="5" s="1"/>
  <c r="Q170" i="5"/>
  <c r="R170" i="5" s="1"/>
  <c r="S170" i="5" s="1"/>
  <c r="Q158" i="5"/>
  <c r="R158" i="5" s="1"/>
  <c r="S158" i="5" s="1"/>
  <c r="Q144" i="5"/>
  <c r="R144" i="5" s="1"/>
  <c r="S144" i="5" s="1"/>
  <c r="Q131" i="5"/>
  <c r="R131" i="5" s="1"/>
  <c r="S131" i="5" s="1"/>
  <c r="Q119" i="5"/>
  <c r="R119" i="5" s="1"/>
  <c r="S119" i="5" s="1"/>
  <c r="Q106" i="5"/>
  <c r="R106" i="5" s="1"/>
  <c r="S106" i="5" s="1"/>
  <c r="Q94" i="5"/>
  <c r="R94" i="5" s="1"/>
  <c r="S94" i="5" s="1"/>
  <c r="Q80" i="5"/>
  <c r="R80" i="5" s="1"/>
  <c r="S80" i="5" s="1"/>
  <c r="Q67" i="5"/>
  <c r="R67" i="5" s="1"/>
  <c r="S67" i="5" s="1"/>
  <c r="Q55" i="5"/>
  <c r="R55" i="5" s="1"/>
  <c r="S55" i="5" s="1"/>
  <c r="Q42" i="5"/>
  <c r="R42" i="5" s="1"/>
  <c r="S42" i="5" s="1"/>
  <c r="Q30" i="5"/>
  <c r="R30" i="5" s="1"/>
  <c r="S30" i="5" s="1"/>
  <c r="Q16" i="5"/>
  <c r="R16" i="5" s="1"/>
  <c r="S16" i="5" s="1"/>
  <c r="Q704" i="5"/>
  <c r="R704" i="5" s="1"/>
  <c r="S704" i="5" s="1"/>
  <c r="Q679" i="5"/>
  <c r="R679" i="5" s="1"/>
  <c r="S679" i="5" s="1"/>
  <c r="Q655" i="5"/>
  <c r="R655" i="5" s="1"/>
  <c r="S655" i="5" s="1"/>
  <c r="Q625" i="5"/>
  <c r="R625" i="5" s="1"/>
  <c r="S625" i="5" s="1"/>
  <c r="Q600" i="5"/>
  <c r="R600" i="5" s="1"/>
  <c r="S600" i="5" s="1"/>
  <c r="Q577" i="5"/>
  <c r="R577" i="5" s="1"/>
  <c r="S577" i="5" s="1"/>
  <c r="Q555" i="5"/>
  <c r="R555" i="5" s="1"/>
  <c r="S555" i="5" s="1"/>
  <c r="Q537" i="5"/>
  <c r="R537" i="5" s="1"/>
  <c r="S537" i="5" s="1"/>
  <c r="Q514" i="5"/>
  <c r="R514" i="5" s="1"/>
  <c r="S514" i="5" s="1"/>
  <c r="Q495" i="5"/>
  <c r="R495" i="5" s="1"/>
  <c r="S495" i="5" s="1"/>
  <c r="Q474" i="5"/>
  <c r="R474" i="5" s="1"/>
  <c r="S474" i="5" s="1"/>
  <c r="Q455" i="5"/>
  <c r="R455" i="5" s="1"/>
  <c r="S455" i="5" s="1"/>
  <c r="Q434" i="5"/>
  <c r="R434" i="5" s="1"/>
  <c r="S434" i="5" s="1"/>
  <c r="Q411" i="5"/>
  <c r="R411" i="5" s="1"/>
  <c r="S411" i="5" s="1"/>
  <c r="Q393" i="5"/>
  <c r="R393" i="5" s="1"/>
  <c r="S393" i="5" s="1"/>
  <c r="Q377" i="5"/>
  <c r="R377" i="5" s="1"/>
  <c r="S377" i="5" s="1"/>
  <c r="Q360" i="5"/>
  <c r="R360" i="5" s="1"/>
  <c r="S360" i="5" s="1"/>
  <c r="Q344" i="5"/>
  <c r="R344" i="5" s="1"/>
  <c r="S344" i="5" s="1"/>
  <c r="Q326" i="5"/>
  <c r="R326" i="5" s="1"/>
  <c r="S326" i="5" s="1"/>
  <c r="Q307" i="5"/>
  <c r="R307" i="5" s="1"/>
  <c r="S307" i="5" s="1"/>
  <c r="Q291" i="5"/>
  <c r="R291" i="5" s="1"/>
  <c r="S291" i="5" s="1"/>
  <c r="Q274" i="5"/>
  <c r="R274" i="5" s="1"/>
  <c r="S274" i="5" s="1"/>
  <c r="Q258" i="5"/>
  <c r="R258" i="5" s="1"/>
  <c r="S258" i="5" s="1"/>
  <c r="Q240" i="5"/>
  <c r="R240" i="5" s="1"/>
  <c r="S240" i="5" s="1"/>
  <c r="Q223" i="5"/>
  <c r="R223" i="5" s="1"/>
  <c r="S223" i="5" s="1"/>
  <c r="Q207" i="5"/>
  <c r="R207" i="5" s="1"/>
  <c r="S207" i="5" s="1"/>
  <c r="Q194" i="5"/>
  <c r="R194" i="5" s="1"/>
  <c r="S194" i="5" s="1"/>
  <c r="Q182" i="5"/>
  <c r="R182" i="5" s="1"/>
  <c r="S182" i="5" s="1"/>
  <c r="Q168" i="5"/>
  <c r="R168" i="5" s="1"/>
  <c r="S168" i="5" s="1"/>
  <c r="Q155" i="5"/>
  <c r="R155" i="5" s="1"/>
  <c r="S155" i="5" s="1"/>
  <c r="Q143" i="5"/>
  <c r="R143" i="5" s="1"/>
  <c r="S143" i="5" s="1"/>
  <c r="Q130" i="5"/>
  <c r="R130" i="5" s="1"/>
  <c r="S130" i="5" s="1"/>
  <c r="Q118" i="5"/>
  <c r="R118" i="5" s="1"/>
  <c r="S118" i="5" s="1"/>
  <c r="Q104" i="5"/>
  <c r="R104" i="5" s="1"/>
  <c r="S104" i="5" s="1"/>
  <c r="Q91" i="5"/>
  <c r="R91" i="5" s="1"/>
  <c r="S91" i="5" s="1"/>
  <c r="Q79" i="5"/>
  <c r="R79" i="5" s="1"/>
  <c r="S79" i="5" s="1"/>
  <c r="Q66" i="5"/>
  <c r="R66" i="5" s="1"/>
  <c r="S66" i="5" s="1"/>
  <c r="Q54" i="5"/>
  <c r="R54" i="5" s="1"/>
  <c r="S54" i="5" s="1"/>
  <c r="Q40" i="5"/>
  <c r="R40" i="5" s="1"/>
  <c r="S40" i="5" s="1"/>
  <c r="Q27" i="5"/>
  <c r="R27" i="5" s="1"/>
  <c r="S27" i="5" s="1"/>
  <c r="Q15" i="5"/>
  <c r="R15" i="5" s="1"/>
  <c r="S15" i="5" s="1"/>
  <c r="Q703" i="5"/>
  <c r="R703" i="5" s="1"/>
  <c r="S703" i="5" s="1"/>
  <c r="Q673" i="5"/>
  <c r="R673" i="5" s="1"/>
  <c r="S673" i="5" s="1"/>
  <c r="Q648" i="5"/>
  <c r="R648" i="5" s="1"/>
  <c r="S648" i="5" s="1"/>
  <c r="Q624" i="5"/>
  <c r="R624" i="5" s="1"/>
  <c r="S624" i="5" s="1"/>
  <c r="Q599" i="5"/>
  <c r="R599" i="5" s="1"/>
  <c r="S599" i="5" s="1"/>
  <c r="Q576" i="5"/>
  <c r="R576" i="5" s="1"/>
  <c r="S576" i="5" s="1"/>
  <c r="Q553" i="5"/>
  <c r="R553" i="5" s="1"/>
  <c r="S553" i="5" s="1"/>
  <c r="Q531" i="5"/>
  <c r="R531" i="5" s="1"/>
  <c r="S531" i="5" s="1"/>
  <c r="Q513" i="5"/>
  <c r="R513" i="5" s="1"/>
  <c r="S513" i="5" s="1"/>
  <c r="Q491" i="5"/>
  <c r="R491" i="5" s="1"/>
  <c r="S491" i="5" s="1"/>
  <c r="Q473" i="5"/>
  <c r="R473" i="5" s="1"/>
  <c r="S473" i="5" s="1"/>
  <c r="Q450" i="5"/>
  <c r="R450" i="5" s="1"/>
  <c r="S450" i="5" s="1"/>
  <c r="Q431" i="5"/>
  <c r="R431" i="5" s="1"/>
  <c r="S431" i="5" s="1"/>
  <c r="Q410" i="5"/>
  <c r="R410" i="5" s="1"/>
  <c r="S410" i="5" s="1"/>
  <c r="Q392" i="5"/>
  <c r="R392" i="5" s="1"/>
  <c r="S392" i="5" s="1"/>
  <c r="Q376" i="5"/>
  <c r="R376" i="5" s="1"/>
  <c r="S376" i="5" s="1"/>
  <c r="Q358" i="5"/>
  <c r="R358" i="5" s="1"/>
  <c r="S358" i="5" s="1"/>
  <c r="Q339" i="5"/>
  <c r="R339" i="5" s="1"/>
  <c r="S339" i="5" s="1"/>
  <c r="Q323" i="5"/>
  <c r="R323" i="5" s="1"/>
  <c r="S323" i="5" s="1"/>
  <c r="Q306" i="5"/>
  <c r="R306" i="5" s="1"/>
  <c r="S306" i="5" s="1"/>
  <c r="Q290" i="5"/>
  <c r="R290" i="5" s="1"/>
  <c r="S290" i="5" s="1"/>
  <c r="Q272" i="5"/>
  <c r="R272" i="5" s="1"/>
  <c r="S272" i="5" s="1"/>
  <c r="Q255" i="5"/>
  <c r="R255" i="5" s="1"/>
  <c r="S255" i="5" s="1"/>
  <c r="Q239" i="5"/>
  <c r="R239" i="5" s="1"/>
  <c r="S239" i="5" s="1"/>
  <c r="Q222" i="5"/>
  <c r="R222" i="5" s="1"/>
  <c r="S222" i="5" s="1"/>
  <c r="Q206" i="5"/>
  <c r="R206" i="5" s="1"/>
  <c r="S206" i="5" s="1"/>
  <c r="Q192" i="5"/>
  <c r="R192" i="5" s="1"/>
  <c r="S192" i="5" s="1"/>
  <c r="Q179" i="5"/>
  <c r="R179" i="5" s="1"/>
  <c r="S179" i="5" s="1"/>
  <c r="Q167" i="5"/>
  <c r="R167" i="5" s="1"/>
  <c r="S167" i="5" s="1"/>
  <c r="Q154" i="5"/>
  <c r="R154" i="5" s="1"/>
  <c r="S154" i="5" s="1"/>
  <c r="Q142" i="5"/>
  <c r="R142" i="5" s="1"/>
  <c r="S142" i="5" s="1"/>
  <c r="Q128" i="5"/>
  <c r="R128" i="5" s="1"/>
  <c r="S128" i="5" s="1"/>
  <c r="Q115" i="5"/>
  <c r="R115" i="5" s="1"/>
  <c r="S115" i="5" s="1"/>
  <c r="Q103" i="5"/>
  <c r="R103" i="5" s="1"/>
  <c r="S103" i="5" s="1"/>
  <c r="Q90" i="5"/>
  <c r="R90" i="5" s="1"/>
  <c r="S90" i="5" s="1"/>
  <c r="Q78" i="5"/>
  <c r="R78" i="5" s="1"/>
  <c r="S78" i="5" s="1"/>
  <c r="Q64" i="5"/>
  <c r="R64" i="5" s="1"/>
  <c r="S64" i="5" s="1"/>
  <c r="Q51" i="5"/>
  <c r="R51" i="5" s="1"/>
  <c r="S51" i="5" s="1"/>
  <c r="Q39" i="5"/>
  <c r="R39" i="5" s="1"/>
  <c r="S39" i="5" s="1"/>
  <c r="Q26" i="5"/>
  <c r="R26" i="5" s="1"/>
  <c r="S26" i="5" s="1"/>
  <c r="Q14" i="5"/>
  <c r="R14" i="5" s="1"/>
  <c r="S14" i="5" s="1"/>
  <c r="Q727" i="5"/>
  <c r="R727" i="5" s="1"/>
  <c r="S727" i="5" s="1"/>
  <c r="Q696" i="5"/>
  <c r="R696" i="5" s="1"/>
  <c r="S696" i="5" s="1"/>
  <c r="Q672" i="5"/>
  <c r="R672" i="5" s="1"/>
  <c r="S672" i="5" s="1"/>
  <c r="Q647" i="5"/>
  <c r="R647" i="5" s="1"/>
  <c r="S647" i="5" s="1"/>
  <c r="Q623" i="5"/>
  <c r="R623" i="5" s="1"/>
  <c r="S623" i="5" s="1"/>
  <c r="Q593" i="5"/>
  <c r="R593" i="5" s="1"/>
  <c r="S593" i="5" s="1"/>
  <c r="Q570" i="5"/>
  <c r="R570" i="5" s="1"/>
  <c r="S570" i="5" s="1"/>
  <c r="Q552" i="5"/>
  <c r="R552" i="5" s="1"/>
  <c r="S552" i="5" s="1"/>
  <c r="Q530" i="5"/>
  <c r="R530" i="5" s="1"/>
  <c r="S530" i="5" s="1"/>
  <c r="Q512" i="5"/>
  <c r="R512" i="5" s="1"/>
  <c r="S512" i="5" s="1"/>
  <c r="Q489" i="5"/>
  <c r="R489" i="5" s="1"/>
  <c r="S489" i="5" s="1"/>
  <c r="Q467" i="5"/>
  <c r="R467" i="5" s="1"/>
  <c r="S467" i="5" s="1"/>
  <c r="Q449" i="5"/>
  <c r="R449" i="5" s="1"/>
  <c r="S449" i="5" s="1"/>
  <c r="Q427" i="5"/>
  <c r="R427" i="5" s="1"/>
  <c r="S427" i="5" s="1"/>
  <c r="Q409" i="5"/>
  <c r="R409" i="5" s="1"/>
  <c r="S409" i="5" s="1"/>
  <c r="Q390" i="5"/>
  <c r="R390" i="5" s="1"/>
  <c r="S390" i="5" s="1"/>
  <c r="Q371" i="5"/>
  <c r="R371" i="5" s="1"/>
  <c r="S371" i="5" s="1"/>
  <c r="Q355" i="5"/>
  <c r="R355" i="5" s="1"/>
  <c r="S355" i="5" s="1"/>
  <c r="Q338" i="5"/>
  <c r="R338" i="5" s="1"/>
  <c r="S338" i="5" s="1"/>
  <c r="Q322" i="5"/>
  <c r="R322" i="5" s="1"/>
  <c r="S322" i="5" s="1"/>
  <c r="Q304" i="5"/>
  <c r="R304" i="5" s="1"/>
  <c r="S304" i="5" s="1"/>
  <c r="Q287" i="5"/>
  <c r="R287" i="5" s="1"/>
  <c r="S287" i="5" s="1"/>
  <c r="Q271" i="5"/>
  <c r="R271" i="5" s="1"/>
  <c r="S271" i="5" s="1"/>
  <c r="Q254" i="5"/>
  <c r="R254" i="5" s="1"/>
  <c r="S254" i="5" s="1"/>
  <c r="Q238" i="5"/>
  <c r="R238" i="5" s="1"/>
  <c r="S238" i="5" s="1"/>
  <c r="Q218" i="5"/>
  <c r="R218" i="5" s="1"/>
  <c r="S218" i="5" s="1"/>
  <c r="Q203" i="5"/>
  <c r="R203" i="5" s="1"/>
  <c r="S203" i="5" s="1"/>
  <c r="Q191" i="5"/>
  <c r="R191" i="5" s="1"/>
  <c r="S191" i="5" s="1"/>
  <c r="Q178" i="5"/>
  <c r="R178" i="5" s="1"/>
  <c r="S178" i="5" s="1"/>
  <c r="Q166" i="5"/>
  <c r="R166" i="5" s="1"/>
  <c r="S166" i="5" s="1"/>
  <c r="Q152" i="5"/>
  <c r="R152" i="5" s="1"/>
  <c r="S152" i="5" s="1"/>
  <c r="Q139" i="5"/>
  <c r="R139" i="5" s="1"/>
  <c r="S139" i="5" s="1"/>
  <c r="Q127" i="5"/>
  <c r="R127" i="5" s="1"/>
  <c r="S127" i="5" s="1"/>
  <c r="Q114" i="5"/>
  <c r="R114" i="5" s="1"/>
  <c r="S114" i="5" s="1"/>
  <c r="Q102" i="5"/>
  <c r="R102" i="5" s="1"/>
  <c r="S102" i="5" s="1"/>
  <c r="Q88" i="5"/>
  <c r="R88" i="5" s="1"/>
  <c r="S88" i="5" s="1"/>
  <c r="Q75" i="5"/>
  <c r="R75" i="5" s="1"/>
  <c r="S75" i="5" s="1"/>
  <c r="Q63" i="5"/>
  <c r="R63" i="5" s="1"/>
  <c r="S63" i="5" s="1"/>
  <c r="Q50" i="5"/>
  <c r="R50" i="5" s="1"/>
  <c r="S50" i="5" s="1"/>
  <c r="Q38" i="5"/>
  <c r="R38" i="5" s="1"/>
  <c r="S38" i="5" s="1"/>
  <c r="Q24" i="5"/>
  <c r="R24" i="5" s="1"/>
  <c r="S24" i="5" s="1"/>
  <c r="Q11" i="5"/>
  <c r="R11" i="5" s="1"/>
  <c r="S11" i="5" s="1"/>
  <c r="Q721" i="5"/>
  <c r="R721" i="5" s="1"/>
  <c r="S721" i="5" s="1"/>
  <c r="Q695" i="5"/>
  <c r="R695" i="5" s="1"/>
  <c r="S695" i="5" s="1"/>
  <c r="Q671" i="5"/>
  <c r="R671" i="5" s="1"/>
  <c r="S671" i="5" s="1"/>
  <c r="Q641" i="5"/>
  <c r="R641" i="5" s="1"/>
  <c r="S641" i="5" s="1"/>
  <c r="Q616" i="5"/>
  <c r="R616" i="5" s="1"/>
  <c r="S616" i="5" s="1"/>
  <c r="Q592" i="5"/>
  <c r="R592" i="5" s="1"/>
  <c r="S592" i="5" s="1"/>
  <c r="Q569" i="5"/>
  <c r="R569" i="5" s="1"/>
  <c r="S569" i="5" s="1"/>
  <c r="Q551" i="5"/>
  <c r="R551" i="5" s="1"/>
  <c r="S551" i="5" s="1"/>
  <c r="Q528" i="5"/>
  <c r="R528" i="5" s="1"/>
  <c r="S528" i="5" s="1"/>
  <c r="Q506" i="5"/>
  <c r="R506" i="5" s="1"/>
  <c r="S506" i="5" s="1"/>
  <c r="Q488" i="5"/>
  <c r="R488" i="5" s="1"/>
  <c r="S488" i="5" s="1"/>
  <c r="Q466" i="5"/>
  <c r="R466" i="5" s="1"/>
  <c r="S466" i="5" s="1"/>
  <c r="Q448" i="5"/>
  <c r="R448" i="5" s="1"/>
  <c r="S448" i="5" s="1"/>
  <c r="Q425" i="5"/>
  <c r="R425" i="5" s="1"/>
  <c r="S425" i="5" s="1"/>
  <c r="Q403" i="5"/>
  <c r="R403" i="5" s="1"/>
  <c r="S403" i="5" s="1"/>
  <c r="Q387" i="5"/>
  <c r="R387" i="5" s="1"/>
  <c r="S387" i="5" s="1"/>
  <c r="Q370" i="5"/>
  <c r="R370" i="5" s="1"/>
  <c r="S370" i="5" s="1"/>
  <c r="Q354" i="5"/>
  <c r="R354" i="5" s="1"/>
  <c r="S354" i="5" s="1"/>
  <c r="Q336" i="5"/>
  <c r="R336" i="5" s="1"/>
  <c r="S336" i="5" s="1"/>
  <c r="Q319" i="5"/>
  <c r="R319" i="5" s="1"/>
  <c r="S319" i="5" s="1"/>
  <c r="Q303" i="5"/>
  <c r="R303" i="5" s="1"/>
  <c r="S303" i="5" s="1"/>
  <c r="Q286" i="5"/>
  <c r="R286" i="5" s="1"/>
  <c r="S286" i="5" s="1"/>
  <c r="Q270" i="5"/>
  <c r="R270" i="5" s="1"/>
  <c r="S270" i="5" s="1"/>
  <c r="Q250" i="5"/>
  <c r="R250" i="5" s="1"/>
  <c r="S250" i="5" s="1"/>
  <c r="Q233" i="5"/>
  <c r="R233" i="5" s="1"/>
  <c r="S233" i="5" s="1"/>
  <c r="Q217" i="5"/>
  <c r="R217" i="5" s="1"/>
  <c r="S217" i="5" s="1"/>
  <c r="Q202" i="5"/>
  <c r="R202" i="5" s="1"/>
  <c r="S202" i="5" s="1"/>
  <c r="Q190" i="5"/>
  <c r="R190" i="5" s="1"/>
  <c r="S190" i="5" s="1"/>
  <c r="Q176" i="5"/>
  <c r="R176" i="5" s="1"/>
  <c r="S176" i="5" s="1"/>
  <c r="Q163" i="5"/>
  <c r="R163" i="5" s="1"/>
  <c r="S163" i="5" s="1"/>
  <c r="Q151" i="5"/>
  <c r="R151" i="5" s="1"/>
  <c r="S151" i="5" s="1"/>
  <c r="Q138" i="5"/>
  <c r="R138" i="5" s="1"/>
  <c r="S138" i="5" s="1"/>
  <c r="Q126" i="5"/>
  <c r="R126" i="5" s="1"/>
  <c r="S126" i="5" s="1"/>
  <c r="Q112" i="5"/>
  <c r="R112" i="5" s="1"/>
  <c r="S112" i="5" s="1"/>
  <c r="Q99" i="5"/>
  <c r="R99" i="5" s="1"/>
  <c r="S99" i="5" s="1"/>
  <c r="Q87" i="5"/>
  <c r="R87" i="5" s="1"/>
  <c r="S87" i="5" s="1"/>
  <c r="Q74" i="5"/>
  <c r="R74" i="5" s="1"/>
  <c r="S74" i="5" s="1"/>
  <c r="Q62" i="5"/>
  <c r="R62" i="5" s="1"/>
  <c r="S62" i="5" s="1"/>
  <c r="Q48" i="5"/>
  <c r="R48" i="5" s="1"/>
  <c r="S48" i="5" s="1"/>
  <c r="Q35" i="5"/>
  <c r="R35" i="5" s="1"/>
  <c r="S35" i="5" s="1"/>
  <c r="Q23" i="5"/>
  <c r="R23" i="5" s="1"/>
  <c r="S23" i="5" s="1"/>
  <c r="Q10" i="5"/>
  <c r="R10" i="5" s="1"/>
  <c r="S10" i="5" s="1"/>
  <c r="Q719" i="5"/>
  <c r="R719" i="5" s="1"/>
  <c r="S719" i="5" s="1"/>
  <c r="Q689" i="5"/>
  <c r="R689" i="5" s="1"/>
  <c r="S689" i="5" s="1"/>
  <c r="Q664" i="5"/>
  <c r="R664" i="5" s="1"/>
  <c r="S664" i="5" s="1"/>
  <c r="Q640" i="5"/>
  <c r="R640" i="5" s="1"/>
  <c r="S640" i="5" s="1"/>
  <c r="Q615" i="5"/>
  <c r="R615" i="5" s="1"/>
  <c r="S615" i="5" s="1"/>
  <c r="Q591" i="5"/>
  <c r="R591" i="5" s="1"/>
  <c r="S591" i="5" s="1"/>
  <c r="Q567" i="5"/>
  <c r="R567" i="5" s="1"/>
  <c r="S567" i="5" s="1"/>
  <c r="Q545" i="5"/>
  <c r="R545" i="5" s="1"/>
  <c r="S545" i="5" s="1"/>
  <c r="Q527" i="5"/>
  <c r="R527" i="5" s="1"/>
  <c r="S527" i="5" s="1"/>
  <c r="Q505" i="5"/>
  <c r="R505" i="5" s="1"/>
  <c r="S505" i="5" s="1"/>
  <c r="Q487" i="5"/>
  <c r="R487" i="5" s="1"/>
  <c r="S487" i="5" s="1"/>
  <c r="Q464" i="5"/>
  <c r="R464" i="5" s="1"/>
  <c r="S464" i="5" s="1"/>
  <c r="Q442" i="5"/>
  <c r="R442" i="5" s="1"/>
  <c r="S442" i="5" s="1"/>
  <c r="Q424" i="5"/>
  <c r="R424" i="5" s="1"/>
  <c r="S424" i="5" s="1"/>
  <c r="Q402" i="5"/>
  <c r="R402" i="5" s="1"/>
  <c r="S402" i="5" s="1"/>
  <c r="Q386" i="5"/>
  <c r="R386" i="5" s="1"/>
  <c r="S386" i="5" s="1"/>
  <c r="Q368" i="5"/>
  <c r="R368" i="5" s="1"/>
  <c r="S368" i="5" s="1"/>
  <c r="Q351" i="5"/>
  <c r="R351" i="5" s="1"/>
  <c r="S351" i="5" s="1"/>
  <c r="Q335" i="5"/>
  <c r="R335" i="5" s="1"/>
  <c r="S335" i="5" s="1"/>
  <c r="Q318" i="5"/>
  <c r="R318" i="5" s="1"/>
  <c r="S318" i="5" s="1"/>
  <c r="Q302" i="5"/>
  <c r="R302" i="5" s="1"/>
  <c r="S302" i="5" s="1"/>
  <c r="Q282" i="5"/>
  <c r="R282" i="5" s="1"/>
  <c r="S282" i="5" s="1"/>
  <c r="Q265" i="5"/>
  <c r="R265" i="5" s="1"/>
  <c r="S265" i="5" s="1"/>
  <c r="Q249" i="5"/>
  <c r="R249" i="5" s="1"/>
  <c r="S249" i="5" s="1"/>
  <c r="Q232" i="5"/>
  <c r="R232" i="5" s="1"/>
  <c r="S232" i="5" s="1"/>
  <c r="Q216" i="5"/>
  <c r="R216" i="5" s="1"/>
  <c r="S216" i="5" s="1"/>
  <c r="Q200" i="5"/>
  <c r="R200" i="5" s="1"/>
  <c r="S200" i="5" s="1"/>
  <c r="Q187" i="5"/>
  <c r="R187" i="5" s="1"/>
  <c r="S187" i="5" s="1"/>
  <c r="Q175" i="5"/>
  <c r="R175" i="5" s="1"/>
  <c r="S175" i="5" s="1"/>
  <c r="Q162" i="5"/>
  <c r="R162" i="5" s="1"/>
  <c r="S162" i="5" s="1"/>
  <c r="Q150" i="5"/>
  <c r="R150" i="5" s="1"/>
  <c r="S150" i="5" s="1"/>
  <c r="Q136" i="5"/>
  <c r="R136" i="5" s="1"/>
  <c r="S136" i="5" s="1"/>
  <c r="Q123" i="5"/>
  <c r="R123" i="5" s="1"/>
  <c r="S123" i="5" s="1"/>
  <c r="Q111" i="5"/>
  <c r="R111" i="5" s="1"/>
  <c r="S111" i="5" s="1"/>
  <c r="Q98" i="5"/>
  <c r="R98" i="5" s="1"/>
  <c r="S98" i="5" s="1"/>
  <c r="Q86" i="5"/>
  <c r="R86" i="5" s="1"/>
  <c r="S86" i="5" s="1"/>
  <c r="Q72" i="5"/>
  <c r="R72" i="5" s="1"/>
  <c r="S72" i="5" s="1"/>
  <c r="Q59" i="5"/>
  <c r="R59" i="5" s="1"/>
  <c r="S59" i="5" s="1"/>
  <c r="Q47" i="5"/>
  <c r="R47" i="5" s="1"/>
  <c r="S47" i="5" s="1"/>
  <c r="Q34" i="5"/>
  <c r="R34" i="5" s="1"/>
  <c r="S34" i="5" s="1"/>
  <c r="Q22" i="5"/>
  <c r="R22" i="5" s="1"/>
  <c r="S22" i="5" s="1"/>
  <c r="Q8" i="5"/>
  <c r="R8" i="5" s="1"/>
  <c r="S8" i="5" s="1"/>
  <c r="Q712" i="5"/>
  <c r="R712" i="5" s="1"/>
  <c r="S712" i="5" s="1"/>
  <c r="Q688" i="5"/>
  <c r="R688" i="5" s="1"/>
  <c r="S688" i="5" s="1"/>
  <c r="Q663" i="5"/>
  <c r="R663" i="5" s="1"/>
  <c r="S663" i="5" s="1"/>
  <c r="Q639" i="5"/>
  <c r="R639" i="5" s="1"/>
  <c r="S639" i="5" s="1"/>
  <c r="Q609" i="5"/>
  <c r="R609" i="5" s="1"/>
  <c r="S609" i="5" s="1"/>
  <c r="Q584" i="5"/>
  <c r="R584" i="5" s="1"/>
  <c r="S584" i="5" s="1"/>
  <c r="Q563" i="5"/>
  <c r="R563" i="5" s="1"/>
  <c r="S563" i="5" s="1"/>
  <c r="Q544" i="5"/>
  <c r="R544" i="5" s="1"/>
  <c r="S544" i="5" s="1"/>
  <c r="Q523" i="5"/>
  <c r="R523" i="5" s="1"/>
  <c r="S523" i="5" s="1"/>
  <c r="Q503" i="5"/>
  <c r="R503" i="5" s="1"/>
  <c r="S503" i="5" s="1"/>
  <c r="Q481" i="5"/>
  <c r="R481" i="5" s="1"/>
  <c r="S481" i="5" s="1"/>
  <c r="Q463" i="5"/>
  <c r="R463" i="5" s="1"/>
  <c r="S463" i="5" s="1"/>
  <c r="Q441" i="5"/>
  <c r="R441" i="5" s="1"/>
  <c r="S441" i="5" s="1"/>
  <c r="Q423" i="5"/>
  <c r="R423" i="5" s="1"/>
  <c r="S423" i="5" s="1"/>
  <c r="Q400" i="5"/>
  <c r="R400" i="5" s="1"/>
  <c r="S400" i="5" s="1"/>
  <c r="Q383" i="5"/>
  <c r="R383" i="5" s="1"/>
  <c r="S383" i="5" s="1"/>
  <c r="Q367" i="5"/>
  <c r="R367" i="5" s="1"/>
  <c r="S367" i="5" s="1"/>
  <c r="Q350" i="5"/>
  <c r="R350" i="5" s="1"/>
  <c r="S350" i="5" s="1"/>
  <c r="Q334" i="5"/>
  <c r="R334" i="5" s="1"/>
  <c r="S334" i="5" s="1"/>
  <c r="Q314" i="5"/>
  <c r="R314" i="5" s="1"/>
  <c r="S314" i="5" s="1"/>
  <c r="Q297" i="5"/>
  <c r="R297" i="5" s="1"/>
  <c r="S297" i="5" s="1"/>
  <c r="Q281" i="5"/>
  <c r="R281" i="5" s="1"/>
  <c r="S281" i="5" s="1"/>
  <c r="Q264" i="5"/>
  <c r="R264" i="5" s="1"/>
  <c r="S264" i="5" s="1"/>
  <c r="Q248" i="5"/>
  <c r="R248" i="5" s="1"/>
  <c r="S248" i="5" s="1"/>
  <c r="Q230" i="5"/>
  <c r="R230" i="5" s="1"/>
  <c r="S230" i="5" s="1"/>
  <c r="Q211" i="5"/>
  <c r="R211" i="5" s="1"/>
  <c r="S211" i="5" s="1"/>
  <c r="Q199" i="5"/>
  <c r="R199" i="5" s="1"/>
  <c r="S199" i="5" s="1"/>
  <c r="Q186" i="5"/>
  <c r="R186" i="5" s="1"/>
  <c r="S186" i="5" s="1"/>
  <c r="Q174" i="5"/>
  <c r="R174" i="5" s="1"/>
  <c r="S174" i="5" s="1"/>
  <c r="Q160" i="5"/>
  <c r="R160" i="5" s="1"/>
  <c r="S160" i="5" s="1"/>
  <c r="Q147" i="5"/>
  <c r="R147" i="5" s="1"/>
  <c r="S147" i="5" s="1"/>
  <c r="Q135" i="5"/>
  <c r="R135" i="5" s="1"/>
  <c r="S135" i="5" s="1"/>
  <c r="Q122" i="5"/>
  <c r="R122" i="5" s="1"/>
  <c r="S122" i="5" s="1"/>
  <c r="Q110" i="5"/>
  <c r="R110" i="5" s="1"/>
  <c r="S110" i="5" s="1"/>
  <c r="Q96" i="5"/>
  <c r="R96" i="5" s="1"/>
  <c r="S96" i="5" s="1"/>
  <c r="Q83" i="5"/>
  <c r="R83" i="5" s="1"/>
  <c r="S83" i="5" s="1"/>
  <c r="Q71" i="5"/>
  <c r="R71" i="5" s="1"/>
  <c r="S71" i="5" s="1"/>
  <c r="Q58" i="5"/>
  <c r="R58" i="5" s="1"/>
  <c r="S58" i="5" s="1"/>
  <c r="Q46" i="5"/>
  <c r="R46" i="5" s="1"/>
  <c r="S46" i="5" s="1"/>
  <c r="Q32" i="5"/>
  <c r="R32" i="5" s="1"/>
  <c r="S32" i="5" s="1"/>
  <c r="Q19" i="5"/>
  <c r="R19" i="5" s="1"/>
  <c r="S19" i="5" s="1"/>
  <c r="Q711" i="5"/>
  <c r="R711" i="5" s="1"/>
  <c r="S711" i="5" s="1"/>
  <c r="Q687" i="5"/>
  <c r="R687" i="5" s="1"/>
  <c r="S687" i="5" s="1"/>
  <c r="Q657" i="5"/>
  <c r="R657" i="5" s="1"/>
  <c r="S657" i="5" s="1"/>
  <c r="Q632" i="5"/>
  <c r="R632" i="5" s="1"/>
  <c r="S632" i="5" s="1"/>
  <c r="Q608" i="5"/>
  <c r="R608" i="5" s="1"/>
  <c r="S608" i="5" s="1"/>
  <c r="Q583" i="5"/>
  <c r="R583" i="5" s="1"/>
  <c r="S583" i="5" s="1"/>
  <c r="Q562" i="5"/>
  <c r="R562" i="5" s="1"/>
  <c r="S562" i="5" s="1"/>
  <c r="Q539" i="5"/>
  <c r="R539" i="5" s="1"/>
  <c r="S539" i="5" s="1"/>
  <c r="Q520" i="5"/>
  <c r="R520" i="5" s="1"/>
  <c r="S520" i="5" s="1"/>
  <c r="Q499" i="5"/>
  <c r="R499" i="5" s="1"/>
  <c r="S499" i="5" s="1"/>
  <c r="Q480" i="5"/>
  <c r="R480" i="5" s="1"/>
  <c r="S480" i="5" s="1"/>
  <c r="Q459" i="5"/>
  <c r="R459" i="5" s="1"/>
  <c r="S459" i="5" s="1"/>
  <c r="Q439" i="5"/>
  <c r="R439" i="5" s="1"/>
  <c r="S439" i="5" s="1"/>
  <c r="Q417" i="5"/>
  <c r="R417" i="5" s="1"/>
  <c r="S417" i="5" s="1"/>
  <c r="Q399" i="5"/>
  <c r="R399" i="5" s="1"/>
  <c r="S399" i="5" s="1"/>
  <c r="Q382" i="5"/>
  <c r="R382" i="5" s="1"/>
  <c r="S382" i="5" s="1"/>
  <c r="Q366" i="5"/>
  <c r="R366" i="5" s="1"/>
  <c r="S366" i="5" s="1"/>
  <c r="Q346" i="5"/>
  <c r="R346" i="5" s="1"/>
  <c r="S346" i="5" s="1"/>
  <c r="Q329" i="5"/>
  <c r="R329" i="5" s="1"/>
  <c r="S329" i="5" s="1"/>
  <c r="Q313" i="5"/>
  <c r="R313" i="5" s="1"/>
  <c r="S313" i="5" s="1"/>
  <c r="Q296" i="5"/>
  <c r="R296" i="5" s="1"/>
  <c r="S296" i="5" s="1"/>
  <c r="Q280" i="5"/>
  <c r="R280" i="5" s="1"/>
  <c r="S280" i="5" s="1"/>
  <c r="Q262" i="5"/>
  <c r="R262" i="5" s="1"/>
  <c r="S262" i="5" s="1"/>
  <c r="Q243" i="5"/>
  <c r="R243" i="5" s="1"/>
  <c r="S243" i="5" s="1"/>
  <c r="Q227" i="5"/>
  <c r="R227" i="5" s="1"/>
  <c r="S227" i="5" s="1"/>
  <c r="Q210" i="5"/>
  <c r="R210" i="5" s="1"/>
  <c r="S210" i="5" s="1"/>
  <c r="Q198" i="5"/>
  <c r="R198" i="5" s="1"/>
  <c r="S198" i="5" s="1"/>
  <c r="Q184" i="5"/>
  <c r="R184" i="5" s="1"/>
  <c r="S184" i="5" s="1"/>
  <c r="Q171" i="5"/>
  <c r="R171" i="5" s="1"/>
  <c r="S171" i="5" s="1"/>
  <c r="Q159" i="5"/>
  <c r="R159" i="5" s="1"/>
  <c r="S159" i="5" s="1"/>
  <c r="Q146" i="5"/>
  <c r="R146" i="5" s="1"/>
  <c r="S146" i="5" s="1"/>
  <c r="Q134" i="5"/>
  <c r="R134" i="5" s="1"/>
  <c r="S134" i="5" s="1"/>
  <c r="Q120" i="5"/>
  <c r="R120" i="5" s="1"/>
  <c r="S120" i="5" s="1"/>
  <c r="Q107" i="5"/>
  <c r="R107" i="5" s="1"/>
  <c r="S107" i="5" s="1"/>
  <c r="Q95" i="5"/>
  <c r="R95" i="5" s="1"/>
  <c r="S95" i="5" s="1"/>
  <c r="Q82" i="5"/>
  <c r="R82" i="5" s="1"/>
  <c r="S82" i="5" s="1"/>
  <c r="Q70" i="5"/>
  <c r="R70" i="5" s="1"/>
  <c r="S70" i="5" s="1"/>
  <c r="Q56" i="5"/>
  <c r="R56" i="5" s="1"/>
  <c r="S56" i="5" s="1"/>
  <c r="Q43" i="5"/>
  <c r="R43" i="5" s="1"/>
  <c r="S43" i="5" s="1"/>
  <c r="Q31" i="5"/>
  <c r="R31" i="5" s="1"/>
  <c r="S31" i="5" s="1"/>
  <c r="Q18" i="5"/>
  <c r="R18" i="5" s="1"/>
  <c r="S18" i="5" s="1"/>
  <c r="O648" i="5"/>
  <c r="O639" i="5"/>
  <c r="O630" i="5"/>
  <c r="O575" i="5"/>
  <c r="O566" i="5"/>
  <c r="O557" i="5"/>
  <c r="O548" i="5"/>
  <c r="O716" i="5"/>
  <c r="O656" i="5"/>
  <c r="O647" i="5"/>
  <c r="O583" i="5"/>
  <c r="O574" i="5"/>
  <c r="O565" i="5"/>
  <c r="O556" i="5"/>
  <c r="O120" i="5"/>
  <c r="O112" i="5"/>
  <c r="O20" i="5"/>
  <c r="O12" i="5"/>
  <c r="O634" i="5"/>
  <c r="O96" i="5"/>
  <c r="O79" i="5"/>
  <c r="O71" i="5"/>
  <c r="O54" i="5"/>
  <c r="O46" i="5"/>
  <c r="O87" i="5"/>
  <c r="O62" i="5"/>
  <c r="O16" i="5"/>
  <c r="O657" i="5"/>
  <c r="O593" i="5"/>
  <c r="O584" i="5"/>
  <c r="O397" i="5"/>
  <c r="O333" i="5"/>
  <c r="O259" i="5"/>
  <c r="O251" i="5"/>
  <c r="O177" i="5"/>
  <c r="O169" i="5"/>
  <c r="O32" i="5"/>
  <c r="O24" i="5"/>
  <c r="O15" i="5"/>
  <c r="O585" i="5"/>
  <c r="O702" i="5"/>
  <c r="O684" i="5"/>
  <c r="O675" i="5"/>
  <c r="O665" i="5"/>
  <c r="O601" i="5"/>
  <c r="O592" i="5"/>
  <c r="O510" i="5"/>
  <c r="O258" i="5"/>
  <c r="O185" i="5"/>
  <c r="O31" i="5"/>
  <c r="O23" i="5"/>
  <c r="O710" i="5"/>
  <c r="O692" i="5"/>
  <c r="O683" i="5"/>
  <c r="O609" i="5"/>
  <c r="O600" i="5"/>
  <c r="O518" i="5"/>
  <c r="O413" i="5"/>
  <c r="O357" i="5"/>
  <c r="O349" i="5"/>
  <c r="O275" i="5"/>
  <c r="O267" i="5"/>
  <c r="O193" i="5"/>
  <c r="O98" i="5"/>
  <c r="O73" i="5"/>
  <c r="O56" i="5"/>
  <c r="O48" i="5"/>
  <c r="O39" i="5"/>
  <c r="O486" i="5"/>
  <c r="O727" i="5"/>
  <c r="O718" i="5"/>
  <c r="O709" i="5"/>
  <c r="O691" i="5"/>
  <c r="O672" i="5"/>
  <c r="O617" i="5"/>
  <c r="O608" i="5"/>
  <c r="O429" i="5"/>
  <c r="O421" i="5"/>
  <c r="O356" i="5"/>
  <c r="O348" i="5"/>
  <c r="O201" i="5"/>
  <c r="O97" i="5"/>
  <c r="O89" i="5"/>
  <c r="O81" i="5"/>
  <c r="O72" i="5"/>
  <c r="O64" i="5"/>
  <c r="O55" i="5"/>
  <c r="O47" i="5"/>
  <c r="O503" i="5"/>
  <c r="O178" i="5"/>
  <c r="O717" i="5"/>
  <c r="O699" i="5"/>
  <c r="O625" i="5"/>
  <c r="O616" i="5"/>
  <c r="O437" i="5"/>
  <c r="O373" i="5"/>
  <c r="O365" i="5"/>
  <c r="O122" i="5"/>
  <c r="O114" i="5"/>
  <c r="O106" i="5"/>
  <c r="O88" i="5"/>
  <c r="O63" i="5"/>
  <c r="O170" i="5"/>
  <c r="O679" i="5"/>
  <c r="O633" i="5"/>
  <c r="O624" i="5"/>
  <c r="O551" i="5"/>
  <c r="O461" i="5"/>
  <c r="O290" i="5"/>
  <c r="O226" i="5"/>
  <c r="O138" i="5"/>
  <c r="O130" i="5"/>
  <c r="O121" i="5"/>
  <c r="O113" i="5"/>
  <c r="O105" i="5"/>
  <c r="O674" i="5"/>
  <c r="O610" i="5"/>
  <c r="O200" i="5"/>
  <c r="O80" i="5"/>
  <c r="O602" i="5"/>
  <c r="O186" i="5"/>
  <c r="O60" i="5"/>
  <c r="O722" i="5"/>
  <c r="O446" i="5"/>
  <c r="O376" i="5"/>
  <c r="O248" i="5"/>
  <c r="O184" i="5"/>
  <c r="O40" i="5"/>
  <c r="O714" i="5"/>
  <c r="O650" i="5"/>
  <c r="O586" i="5"/>
  <c r="O434" i="5"/>
  <c r="O168" i="5"/>
  <c r="O706" i="5"/>
  <c r="O642" i="5"/>
  <c r="O578" i="5"/>
  <c r="O514" i="5"/>
  <c r="O360" i="5"/>
  <c r="O144" i="5"/>
  <c r="O698" i="5"/>
  <c r="O124" i="5"/>
  <c r="O690" i="5"/>
  <c r="O562" i="5"/>
  <c r="O344" i="5"/>
  <c r="O280" i="5"/>
  <c r="O104" i="5"/>
  <c r="O682" i="5"/>
  <c r="O618" i="5"/>
  <c r="O100" i="5"/>
  <c r="O36" i="5"/>
  <c r="O626" i="5"/>
  <c r="O538" i="5"/>
  <c r="O594" i="5"/>
  <c r="O554" i="5"/>
  <c r="O298" i="5"/>
  <c r="O666" i="5"/>
  <c r="O378" i="5"/>
  <c r="O394" i="5"/>
  <c r="O658" i="5"/>
  <c r="O570" i="5"/>
  <c r="O522" i="5"/>
  <c r="O250" i="5"/>
  <c r="N8" i="4"/>
  <c r="M8" i="4"/>
  <c r="T8" i="4"/>
  <c r="U8" i="4" s="1"/>
  <c r="AG254" i="8" l="1"/>
  <c r="AD254" i="8"/>
  <c r="AG380" i="8"/>
  <c r="AD380" i="8"/>
  <c r="X438" i="8"/>
  <c r="Z438" i="8" s="1"/>
  <c r="AB438" i="8" s="1"/>
  <c r="X373" i="8"/>
  <c r="Z373" i="8" s="1"/>
  <c r="AB373" i="8" s="1"/>
  <c r="X502" i="8"/>
  <c r="Z502" i="8" s="1"/>
  <c r="AB502" i="8" s="1"/>
  <c r="X403" i="8"/>
  <c r="Z403" i="8" s="1"/>
  <c r="AB403" i="8" s="1"/>
  <c r="X514" i="8"/>
  <c r="Z514" i="8" s="1"/>
  <c r="AB514" i="8" s="1"/>
  <c r="X354" i="8"/>
  <c r="Z354" i="8" s="1"/>
  <c r="AB354" i="8" s="1"/>
  <c r="X476" i="8"/>
  <c r="Z476" i="8" s="1"/>
  <c r="AB476" i="8" s="1"/>
  <c r="X440" i="8"/>
  <c r="Z440" i="8" s="1"/>
  <c r="AB440" i="8" s="1"/>
  <c r="AG253" i="8"/>
  <c r="AD253" i="8"/>
  <c r="AG505" i="8"/>
  <c r="AD505" i="8"/>
  <c r="X307" i="8"/>
  <c r="Z307" i="8" s="1"/>
  <c r="AB307" i="8" s="1"/>
  <c r="X460" i="8"/>
  <c r="Z460" i="8" s="1"/>
  <c r="AB460" i="8" s="1"/>
  <c r="AG372" i="8"/>
  <c r="AD372" i="8"/>
  <c r="X276" i="8"/>
  <c r="Z276" i="8" s="1"/>
  <c r="AB276" i="8" s="1"/>
  <c r="X404" i="8"/>
  <c r="Z404" i="8" s="1"/>
  <c r="AB404" i="8" s="1"/>
  <c r="AG519" i="8"/>
  <c r="AD519" i="8"/>
  <c r="AG443" i="8"/>
  <c r="AD443" i="8"/>
  <c r="AG511" i="8"/>
  <c r="AD511" i="8"/>
  <c r="X458" i="8"/>
  <c r="Z458" i="8" s="1"/>
  <c r="AB458" i="8" s="1"/>
  <c r="X230" i="8"/>
  <c r="Z230" i="8" s="1"/>
  <c r="AB230" i="8" s="1"/>
  <c r="X512" i="8"/>
  <c r="Z512" i="8" s="1"/>
  <c r="AB512" i="8" s="1"/>
  <c r="X432" i="8"/>
  <c r="Z432" i="8" s="1"/>
  <c r="AB432" i="8" s="1"/>
  <c r="X335" i="8"/>
  <c r="Z335" i="8" s="1"/>
  <c r="AB335" i="8" s="1"/>
  <c r="AG211" i="8"/>
  <c r="AD211" i="8"/>
  <c r="X491" i="8"/>
  <c r="Z491" i="8" s="1"/>
  <c r="AB491" i="8" s="1"/>
  <c r="AG377" i="8"/>
  <c r="AD377" i="8"/>
  <c r="AG327" i="8"/>
  <c r="AD327" i="8"/>
  <c r="X366" i="8"/>
  <c r="Z366" i="8" s="1"/>
  <c r="AB366" i="8"/>
  <c r="X466" i="8"/>
  <c r="Z466" i="8" s="1"/>
  <c r="AB466" i="8" s="1"/>
  <c r="X487" i="8"/>
  <c r="Z487" i="8" s="1"/>
  <c r="AB487" i="8" s="1"/>
  <c r="X402" i="8"/>
  <c r="Z402" i="8" s="1"/>
  <c r="AB402" i="8" s="1"/>
  <c r="AG515" i="8"/>
  <c r="AD515" i="8"/>
  <c r="X405" i="8"/>
  <c r="Z405" i="8" s="1"/>
  <c r="AB405" i="8" s="1"/>
  <c r="X358" i="8"/>
  <c r="Z358" i="8" s="1"/>
  <c r="AB358" i="8"/>
  <c r="X252" i="8"/>
  <c r="Z252" i="8" s="1"/>
  <c r="AB252" i="8" s="1"/>
  <c r="AG251" i="8"/>
  <c r="AD251" i="8"/>
  <c r="X423" i="8"/>
  <c r="Z423" i="8" s="1"/>
  <c r="AB423" i="8" s="1"/>
  <c r="X437" i="8"/>
  <c r="Z437" i="8" s="1"/>
  <c r="AB437" i="8" s="1"/>
  <c r="AG191" i="8"/>
  <c r="AD191" i="8"/>
  <c r="X539" i="8"/>
  <c r="Z539" i="8" s="1"/>
  <c r="AB539" i="8" s="1"/>
  <c r="X244" i="8"/>
  <c r="Z244" i="8" s="1"/>
  <c r="AB244" i="8" s="1"/>
  <c r="AG540" i="8"/>
  <c r="AD540" i="8"/>
  <c r="AG263" i="8"/>
  <c r="AD263" i="8"/>
  <c r="X439" i="8"/>
  <c r="Z439" i="8" s="1"/>
  <c r="AB439" i="8" s="1"/>
  <c r="AG337" i="8"/>
  <c r="AD337" i="8"/>
  <c r="X314" i="8"/>
  <c r="Z314" i="8" s="1"/>
  <c r="AB314" i="8" s="1"/>
  <c r="X236" i="8"/>
  <c r="Z236" i="8" s="1"/>
  <c r="AB236" i="8" s="1"/>
  <c r="AG363" i="8"/>
  <c r="AD363" i="8"/>
  <c r="AG343" i="8"/>
  <c r="AD343" i="8"/>
  <c r="X497" i="8"/>
  <c r="Z497" i="8" s="1"/>
  <c r="AB497" i="8" s="1"/>
  <c r="X246" i="8"/>
  <c r="Z246" i="8" s="1"/>
  <c r="AB246" i="8" s="1"/>
  <c r="X384" i="8"/>
  <c r="Z384" i="8" s="1"/>
  <c r="AB384" i="8" s="1"/>
  <c r="X237" i="8"/>
  <c r="Z237" i="8" s="1"/>
  <c r="AB237" i="8" s="1"/>
  <c r="X260" i="8"/>
  <c r="Z260" i="8" s="1"/>
  <c r="AB260" i="8" s="1"/>
  <c r="X465" i="8"/>
  <c r="Z465" i="8" s="1"/>
  <c r="AB465" i="8" s="1"/>
  <c r="X310" i="8"/>
  <c r="Z310" i="8" s="1"/>
  <c r="AB310" i="8" s="1"/>
  <c r="AG326" i="8"/>
  <c r="AD326" i="8"/>
  <c r="X388" i="8"/>
  <c r="Z388" i="8" s="1"/>
  <c r="AB388" i="8" s="1"/>
  <c r="X381" i="8"/>
  <c r="Z381" i="8" s="1"/>
  <c r="AB381" i="8" s="1"/>
  <c r="X330" i="8"/>
  <c r="Z330" i="8" s="1"/>
  <c r="AB330" i="8" s="1"/>
  <c r="X385" i="8"/>
  <c r="Z385" i="8" s="1"/>
  <c r="AB385" i="8" s="1"/>
  <c r="AG489" i="8"/>
  <c r="AD489" i="8"/>
  <c r="X359" i="8"/>
  <c r="Z359" i="8" s="1"/>
  <c r="AB359" i="8" s="1"/>
  <c r="AG318" i="8"/>
  <c r="AD318" i="8"/>
  <c r="X345" i="8"/>
  <c r="Z345" i="8" s="1"/>
  <c r="AB345" i="8" s="1"/>
  <c r="AG389" i="8"/>
  <c r="AD389" i="8"/>
  <c r="X409" i="8"/>
  <c r="Z409" i="8" s="1"/>
  <c r="AB409" i="8" s="1"/>
  <c r="X342" i="8"/>
  <c r="Z342" i="8" s="1"/>
  <c r="AB342" i="8" s="1"/>
  <c r="AG544" i="8"/>
  <c r="AD544" i="8"/>
  <c r="X303" i="8"/>
  <c r="Z303" i="8" s="1"/>
  <c r="AB303" i="8" s="1"/>
  <c r="X324" i="8"/>
  <c r="Z324" i="8" s="1"/>
  <c r="AB324" i="8" s="1"/>
  <c r="X349" i="8"/>
  <c r="Z349" i="8" s="1"/>
  <c r="AB349" i="8" s="1"/>
  <c r="X312" i="8"/>
  <c r="Z312" i="8" s="1"/>
  <c r="AB312" i="8" s="1"/>
  <c r="X492" i="8"/>
  <c r="Z492" i="8" s="1"/>
  <c r="AB492" i="8" s="1"/>
  <c r="AG239" i="8"/>
  <c r="AD239" i="8"/>
  <c r="AG297" i="8"/>
  <c r="AD297" i="8"/>
  <c r="AG360" i="8"/>
  <c r="AD360" i="8"/>
  <c r="X347" i="8"/>
  <c r="Z347" i="8" s="1"/>
  <c r="AB347" i="8" s="1"/>
  <c r="X494" i="8"/>
  <c r="Z494" i="8" s="1"/>
  <c r="AB494" i="8" s="1"/>
  <c r="X488" i="8"/>
  <c r="Z488" i="8" s="1"/>
  <c r="AB488" i="8" s="1"/>
  <c r="X333" i="8"/>
  <c r="Z333" i="8" s="1"/>
  <c r="AB333" i="8" s="1"/>
  <c r="X478" i="8"/>
  <c r="Z478" i="8" s="1"/>
  <c r="AB478" i="8" s="1"/>
  <c r="X455" i="8"/>
  <c r="Z455" i="8" s="1"/>
  <c r="AB455" i="8" s="1"/>
  <c r="X339" i="8"/>
  <c r="Z339" i="8" s="1"/>
  <c r="AB339" i="8" s="1"/>
  <c r="X450" i="8"/>
  <c r="Z450" i="8" s="1"/>
  <c r="AB450" i="8" s="1"/>
  <c r="X320" i="8"/>
  <c r="Z320" i="8" s="1"/>
  <c r="AB320" i="8" s="1"/>
  <c r="X309" i="8"/>
  <c r="Z309" i="8" s="1"/>
  <c r="AB309" i="8" s="1"/>
  <c r="X470" i="8"/>
  <c r="Z470" i="8" s="1"/>
  <c r="AB470" i="8" s="1"/>
  <c r="X451" i="8"/>
  <c r="Z451" i="8" s="1"/>
  <c r="AB451" i="8" s="1"/>
  <c r="X206" i="8"/>
  <c r="Z206" i="8" s="1"/>
  <c r="AB206" i="8" s="1"/>
  <c r="X486" i="8"/>
  <c r="Z486" i="8" s="1"/>
  <c r="AB486" i="8" s="1"/>
  <c r="X208" i="8"/>
  <c r="Z208" i="8" s="1"/>
  <c r="AB208" i="8" s="1"/>
  <c r="AG301" i="8"/>
  <c r="AD301" i="8"/>
  <c r="X462" i="8"/>
  <c r="Z462" i="8" s="1"/>
  <c r="AB462" i="8" s="1"/>
  <c r="X285" i="8"/>
  <c r="Z285" i="8" s="1"/>
  <c r="AB285" i="8" s="1"/>
  <c r="AG190" i="8"/>
  <c r="AD190" i="8"/>
  <c r="X518" i="8"/>
  <c r="Z518" i="8" s="1"/>
  <c r="AB518" i="8" s="1"/>
  <c r="AG255" i="8"/>
  <c r="AD255" i="8"/>
  <c r="X369" i="8"/>
  <c r="Z369" i="8" s="1"/>
  <c r="AB369" i="8" s="1"/>
  <c r="X225" i="8"/>
  <c r="Z225" i="8" s="1"/>
  <c r="AB225" i="8" s="1"/>
  <c r="X485" i="8"/>
  <c r="Z485" i="8" s="1"/>
  <c r="AB485" i="8" s="1"/>
  <c r="X452" i="8"/>
  <c r="Z452" i="8" s="1"/>
  <c r="AB452" i="8" s="1"/>
  <c r="AG221" i="8"/>
  <c r="AD221" i="8"/>
  <c r="X238" i="8"/>
  <c r="Z238" i="8" s="1"/>
  <c r="AB238" i="8" s="1"/>
  <c r="X375" i="8"/>
  <c r="Z375" i="8" s="1"/>
  <c r="AB375" i="8" s="1"/>
  <c r="X192" i="8"/>
  <c r="Z192" i="8" s="1"/>
  <c r="AB192" i="8" s="1"/>
  <c r="AG441" i="8"/>
  <c r="AD441" i="8"/>
  <c r="X444" i="8"/>
  <c r="Z444" i="8" s="1"/>
  <c r="AB444" i="8" s="1"/>
  <c r="X394" i="8"/>
  <c r="Z394" i="8" s="1"/>
  <c r="AB394" i="8" s="1"/>
  <c r="AG370" i="8"/>
  <c r="AD370" i="8"/>
  <c r="X355" i="8"/>
  <c r="Z355" i="8" s="1"/>
  <c r="AB355" i="8" s="1"/>
  <c r="X413" i="8"/>
  <c r="Z413" i="8" s="1"/>
  <c r="AB413" i="8" s="1"/>
  <c r="X226" i="8"/>
  <c r="Z226" i="8" s="1"/>
  <c r="AB226" i="8" s="1"/>
  <c r="X364" i="8"/>
  <c r="Z364" i="8" s="1"/>
  <c r="AB364" i="8" s="1"/>
  <c r="X410" i="8"/>
  <c r="Z410" i="8" s="1"/>
  <c r="AB410" i="8" s="1"/>
  <c r="X275" i="8"/>
  <c r="Z275" i="8" s="1"/>
  <c r="AB275" i="8" s="1"/>
  <c r="AG231" i="8"/>
  <c r="AD231" i="8"/>
  <c r="AG525" i="8"/>
  <c r="AD525" i="8"/>
  <c r="X299" i="8"/>
  <c r="Z299" i="8" s="1"/>
  <c r="AB299" i="8" s="1"/>
  <c r="X468" i="8"/>
  <c r="Z468" i="8" s="1"/>
  <c r="AB468" i="8" s="1"/>
  <c r="X279" i="8"/>
  <c r="Z279" i="8" s="1"/>
  <c r="AB279" i="8" s="1"/>
  <c r="X291" i="8"/>
  <c r="Z291" i="8" s="1"/>
  <c r="AB291" i="8" s="1"/>
  <c r="X509" i="8"/>
  <c r="Z509" i="8" s="1"/>
  <c r="AB509" i="8" s="1"/>
  <c r="X447" i="8"/>
  <c r="Z447" i="8" s="1"/>
  <c r="AB447" i="8" s="1"/>
  <c r="X472" i="8"/>
  <c r="Z472" i="8" s="1"/>
  <c r="AB472" i="8" s="1"/>
  <c r="AG429" i="8"/>
  <c r="AD429" i="8"/>
  <c r="X520" i="8"/>
  <c r="Z520" i="8" s="1"/>
  <c r="AB520" i="8" s="1"/>
  <c r="X527" i="8"/>
  <c r="Z527" i="8" s="1"/>
  <c r="AB527" i="8" s="1"/>
  <c r="X286" i="8"/>
  <c r="Z286" i="8" s="1"/>
  <c r="AB286" i="8" s="1"/>
  <c r="X541" i="8"/>
  <c r="Z541" i="8" s="1"/>
  <c r="AB541" i="8" s="1"/>
  <c r="X503" i="8"/>
  <c r="Z503" i="8" s="1"/>
  <c r="AB503" i="8" s="1"/>
  <c r="X545" i="8"/>
  <c r="Z545" i="8" s="1"/>
  <c r="AB545" i="8" s="1"/>
  <c r="X315" i="8"/>
  <c r="Z315" i="8" s="1"/>
  <c r="AB315" i="8" s="1"/>
  <c r="X281" i="8"/>
  <c r="Z281" i="8" s="1"/>
  <c r="AB281" i="8" s="1"/>
  <c r="X495" i="8"/>
  <c r="Z495" i="8" s="1"/>
  <c r="AB495" i="8" s="1"/>
  <c r="X214" i="8"/>
  <c r="Z214" i="8" s="1"/>
  <c r="AB214" i="8" s="1"/>
  <c r="X417" i="8"/>
  <c r="Z417" i="8" s="1"/>
  <c r="AB417" i="8" s="1"/>
  <c r="X421" i="8"/>
  <c r="Z421" i="8" s="1"/>
  <c r="AB421" i="8" s="1"/>
  <c r="X273" i="8"/>
  <c r="Z273" i="8" s="1"/>
  <c r="AB273" i="8" s="1"/>
  <c r="X308" i="8"/>
  <c r="Z308" i="8" s="1"/>
  <c r="AB308" i="8" s="1"/>
  <c r="X262" i="8"/>
  <c r="Z262" i="8" s="1"/>
  <c r="AB262" i="8" s="1"/>
  <c r="AG477" i="8"/>
  <c r="AD477" i="8"/>
  <c r="X387" i="8"/>
  <c r="Z387" i="8" s="1"/>
  <c r="AB387" i="8" s="1"/>
  <c r="X300" i="8"/>
  <c r="Z300" i="8" s="1"/>
  <c r="AB300" i="8" s="1"/>
  <c r="AG357" i="8"/>
  <c r="AD357" i="8"/>
  <c r="AG201" i="8"/>
  <c r="AD201" i="8"/>
  <c r="X457" i="8"/>
  <c r="Z457" i="8" s="1"/>
  <c r="AB457" i="8" s="1"/>
  <c r="X400" i="8"/>
  <c r="Z400" i="8" s="1"/>
  <c r="AB400" i="8" s="1"/>
  <c r="AG188" i="8"/>
  <c r="AD188" i="8"/>
  <c r="X292" i="8"/>
  <c r="Z292" i="8" s="1"/>
  <c r="AB292" i="8" s="1"/>
  <c r="X340" i="8"/>
  <c r="Z340" i="8" s="1"/>
  <c r="AB340" i="8" s="1"/>
  <c r="X304" i="8"/>
  <c r="Z304" i="8" s="1"/>
  <c r="AB304" i="8" s="1"/>
  <c r="X361" i="8"/>
  <c r="Z361" i="8" s="1"/>
  <c r="AB361" i="8" s="1"/>
  <c r="AG296" i="8"/>
  <c r="AD296" i="8"/>
  <c r="AG508" i="8"/>
  <c r="AD508" i="8"/>
  <c r="X189" i="8"/>
  <c r="Z189" i="8" s="1"/>
  <c r="AB189" i="8" s="1"/>
  <c r="X316" i="8"/>
  <c r="Z316" i="8" s="1"/>
  <c r="AB316" i="8" s="1"/>
  <c r="AD200" i="8"/>
  <c r="AG200" i="8"/>
  <c r="X329" i="8"/>
  <c r="Z329" i="8" s="1"/>
  <c r="AB329" i="8" s="1"/>
  <c r="X272" i="8"/>
  <c r="Z272" i="8" s="1"/>
  <c r="AB272" i="8" s="1"/>
  <c r="AG395" i="8"/>
  <c r="AD395" i="8"/>
  <c r="AG542" i="8"/>
  <c r="AD542" i="8"/>
  <c r="X516" i="8"/>
  <c r="Z516" i="8" s="1"/>
  <c r="AB516" i="8" s="1"/>
  <c r="X198" i="8"/>
  <c r="Z198" i="8" s="1"/>
  <c r="AB198" i="8" s="1"/>
  <c r="X294" i="8"/>
  <c r="Z294" i="8" s="1"/>
  <c r="AB294" i="8" s="1"/>
  <c r="AG305" i="8"/>
  <c r="AD305" i="8"/>
  <c r="X419" i="8"/>
  <c r="Z419" i="8" s="1"/>
  <c r="AB419" i="8" s="1"/>
  <c r="AG228" i="8"/>
  <c r="AD228" i="8"/>
  <c r="X321" i="8"/>
  <c r="Z321" i="8" s="1"/>
  <c r="AB321" i="8" s="1"/>
  <c r="AG247" i="8"/>
  <c r="AD247" i="8"/>
  <c r="X398" i="8"/>
  <c r="Z398" i="8" s="1"/>
  <c r="AB398" i="8" s="1"/>
  <c r="X265" i="8"/>
  <c r="Z265" i="8" s="1"/>
  <c r="AB265" i="8" s="1"/>
  <c r="X493" i="8"/>
  <c r="Z493" i="8" s="1"/>
  <c r="AB493" i="8" s="1"/>
  <c r="X220" i="8"/>
  <c r="Z220" i="8" s="1"/>
  <c r="AB220" i="8" s="1"/>
  <c r="AG399" i="8"/>
  <c r="AD399" i="8"/>
  <c r="X256" i="8"/>
  <c r="Z256" i="8" s="1"/>
  <c r="AB256" i="8" s="1"/>
  <c r="AG383" i="8"/>
  <c r="AD383" i="8"/>
  <c r="X426" i="8"/>
  <c r="Z426" i="8" s="1"/>
  <c r="AB426" i="8" s="1"/>
  <c r="X538" i="8"/>
  <c r="Z538" i="8" s="1"/>
  <c r="AB538" i="8" s="1"/>
  <c r="X283" i="8"/>
  <c r="Z283" i="8" s="1"/>
  <c r="AB283" i="8" s="1"/>
  <c r="X522" i="8"/>
  <c r="Z522" i="8" s="1"/>
  <c r="AB522" i="8" s="1"/>
  <c r="X475" i="8"/>
  <c r="Z475" i="8" s="1"/>
  <c r="AB475" i="8" s="1"/>
  <c r="AG223" i="8"/>
  <c r="AD223" i="8"/>
  <c r="X267" i="8"/>
  <c r="Z267" i="8" s="1"/>
  <c r="AB267" i="8" s="1"/>
  <c r="X196" i="8"/>
  <c r="Z196" i="8" s="1"/>
  <c r="AB196" i="8" s="1"/>
  <c r="X341" i="8"/>
  <c r="Z341" i="8" s="1"/>
  <c r="AB341" i="8" s="1"/>
  <c r="X241" i="8"/>
  <c r="Z241" i="8" s="1"/>
  <c r="AB241" i="8" s="1"/>
  <c r="X325" i="8"/>
  <c r="Z325" i="8" s="1"/>
  <c r="AB325" i="8" s="1"/>
  <c r="X436" i="8"/>
  <c r="Z436" i="8" s="1"/>
  <c r="AB436" i="8" s="1"/>
  <c r="AG529" i="8"/>
  <c r="AD529" i="8"/>
  <c r="AG295" i="8"/>
  <c r="AD295" i="8"/>
  <c r="X232" i="8"/>
  <c r="Z232" i="8" s="1"/>
  <c r="AB232" i="8" s="1"/>
  <c r="X406" i="8"/>
  <c r="Z406" i="8" s="1"/>
  <c r="AB406" i="8" s="1"/>
  <c r="AG506" i="8"/>
  <c r="AD506" i="8"/>
  <c r="AG371" i="8"/>
  <c r="AD371" i="8"/>
  <c r="AG513" i="8"/>
  <c r="AD513" i="8"/>
  <c r="X287" i="8"/>
  <c r="Z287" i="8" s="1"/>
  <c r="AB287" i="8" s="1"/>
  <c r="AG533" i="8"/>
  <c r="AD533" i="8"/>
  <c r="X390" i="8"/>
  <c r="Z390" i="8" s="1"/>
  <c r="AB390" i="8" s="1"/>
  <c r="X498" i="8"/>
  <c r="Z498" i="8" s="1"/>
  <c r="AB498" i="8" s="1"/>
  <c r="X323" i="8"/>
  <c r="Z323" i="8" s="1"/>
  <c r="AB323" i="8" s="1"/>
  <c r="X464" i="8"/>
  <c r="Z464" i="8" s="1"/>
  <c r="AB464" i="8" s="1"/>
  <c r="X537" i="8"/>
  <c r="Z537" i="8" s="1"/>
  <c r="AB537" i="8" s="1"/>
  <c r="X334" i="8"/>
  <c r="Z334" i="8" s="1"/>
  <c r="AB334" i="8" s="1"/>
  <c r="X535" i="8"/>
  <c r="Z535" i="8" s="1"/>
  <c r="AB535" i="8" s="1"/>
  <c r="X490" i="8"/>
  <c r="Z490" i="8" s="1"/>
  <c r="AB490" i="8" s="1"/>
  <c r="X259" i="8"/>
  <c r="Z259" i="8" s="1"/>
  <c r="AB259" i="8" s="1"/>
  <c r="X213" i="8"/>
  <c r="Z213" i="8" s="1"/>
  <c r="AB213" i="8" s="1"/>
  <c r="AG484" i="8"/>
  <c r="AD484" i="8"/>
  <c r="X480" i="8"/>
  <c r="Z480" i="8" s="1"/>
  <c r="AB480" i="8" s="1"/>
  <c r="AG471" i="8"/>
  <c r="AD471" i="8"/>
  <c r="X317" i="8"/>
  <c r="Z317" i="8" s="1"/>
  <c r="AB317" i="8" s="1"/>
  <c r="AG199" i="8"/>
  <c r="AD199" i="8"/>
  <c r="AG293" i="8"/>
  <c r="AD293" i="8"/>
  <c r="X454" i="8"/>
  <c r="Z454" i="8" s="1"/>
  <c r="AB454" i="8" s="1"/>
  <c r="X510" i="8"/>
  <c r="Z510" i="8" s="1"/>
  <c r="AB510" i="8" s="1"/>
  <c r="X197" i="8"/>
  <c r="Z197" i="8" s="1"/>
  <c r="AB197" i="8" s="1"/>
  <c r="X352" i="8"/>
  <c r="Z352" i="8" s="1"/>
  <c r="AB352" i="8" s="1"/>
  <c r="X523" i="8"/>
  <c r="Z523" i="8" s="1"/>
  <c r="AB523" i="8" s="1"/>
  <c r="X277" i="8"/>
  <c r="Z277" i="8" s="1"/>
  <c r="AB277" i="8" s="1"/>
  <c r="AG446" i="8"/>
  <c r="AD446" i="8"/>
  <c r="X473" i="8"/>
  <c r="Z473" i="8" s="1"/>
  <c r="AB473" i="8" s="1"/>
  <c r="X517" i="8"/>
  <c r="Z517" i="8" s="1"/>
  <c r="AB517" i="8" s="1"/>
  <c r="X222" i="8"/>
  <c r="Z222" i="8" s="1"/>
  <c r="AB222" i="8" s="1"/>
  <c r="X386" i="8"/>
  <c r="Z386" i="8" s="1"/>
  <c r="AB386" i="8" s="1"/>
  <c r="X507" i="8"/>
  <c r="Z507" i="8" s="1"/>
  <c r="AB507" i="8" s="1"/>
  <c r="X461" i="8"/>
  <c r="Z461" i="8" s="1"/>
  <c r="AB461" i="8" s="1"/>
  <c r="X456" i="8"/>
  <c r="Z456" i="8" s="1"/>
  <c r="AB456" i="8" s="1"/>
  <c r="X205" i="8"/>
  <c r="Z205" i="8" s="1"/>
  <c r="AB205" i="8" s="1"/>
  <c r="X217" i="8"/>
  <c r="Z217" i="8" s="1"/>
  <c r="AB217" i="8" s="1"/>
  <c r="X344" i="8"/>
  <c r="Z344" i="8" s="1"/>
  <c r="AB344" i="8" s="1"/>
  <c r="X481" i="8"/>
  <c r="Z481" i="8" s="1"/>
  <c r="AB481" i="8" s="1"/>
  <c r="X408" i="8"/>
  <c r="Z408" i="8" s="1"/>
  <c r="AB408" i="8" s="1"/>
  <c r="X412" i="8"/>
  <c r="Z412" i="8" s="1"/>
  <c r="AB412" i="8" s="1"/>
  <c r="X407" i="8"/>
  <c r="Z407" i="8" s="1"/>
  <c r="AB407" i="8" s="1"/>
  <c r="X532" i="8"/>
  <c r="Z532" i="8" s="1"/>
  <c r="AB532" i="8" s="1"/>
  <c r="AG268" i="8"/>
  <c r="AD268" i="8"/>
  <c r="X393" i="8"/>
  <c r="Z393" i="8" s="1"/>
  <c r="AB393" i="8" s="1"/>
  <c r="X331" i="8"/>
  <c r="Z331" i="8" s="1"/>
  <c r="AB331" i="8" s="1"/>
  <c r="AG346" i="8"/>
  <c r="AD346" i="8"/>
  <c r="AG392" i="8"/>
  <c r="AD392" i="8"/>
  <c r="AG524" i="8"/>
  <c r="AD524" i="8"/>
  <c r="X271" i="8"/>
  <c r="Z271" i="8" s="1"/>
  <c r="AB271" i="8" s="1"/>
  <c r="X229" i="8"/>
  <c r="Z229" i="8" s="1"/>
  <c r="AB229" i="8" s="1"/>
  <c r="X235" i="8"/>
  <c r="Z235" i="8" s="1"/>
  <c r="AB235" i="8" s="1"/>
  <c r="X282" i="8"/>
  <c r="Z282" i="8" s="1"/>
  <c r="AB282" i="8" s="1"/>
  <c r="AG376" i="8"/>
  <c r="AD376" i="8"/>
  <c r="AG382" i="8"/>
  <c r="AD382" i="8"/>
  <c r="X449" i="8"/>
  <c r="Z449" i="8" s="1"/>
  <c r="AB449" i="8" s="1"/>
  <c r="X243" i="8"/>
  <c r="Z243" i="8" s="1"/>
  <c r="AB243" i="8" s="1"/>
  <c r="AG328" i="8"/>
  <c r="AD328" i="8"/>
  <c r="X274" i="8"/>
  <c r="Z274" i="8" s="1"/>
  <c r="AB274" i="8" s="1"/>
  <c r="AD280" i="8"/>
  <c r="AG280" i="8"/>
  <c r="AG269" i="8"/>
  <c r="AD269" i="8"/>
  <c r="X290" i="8"/>
  <c r="Z290" i="8" s="1"/>
  <c r="AB290" i="8" s="1"/>
  <c r="X415" i="8"/>
  <c r="Z415" i="8" s="1"/>
  <c r="AB415" i="8" s="1"/>
  <c r="X430" i="8"/>
  <c r="Z430" i="8" s="1"/>
  <c r="AB430" i="8" s="1"/>
  <c r="AG368" i="8"/>
  <c r="AD368" i="8"/>
  <c r="X336" i="8"/>
  <c r="Z336" i="8" s="1"/>
  <c r="AB336" i="8" s="1"/>
  <c r="X313" i="8"/>
  <c r="Z313" i="8" s="1"/>
  <c r="AB313" i="8" s="1"/>
  <c r="AG547" i="8"/>
  <c r="AD547" i="8"/>
  <c r="AG500" i="8"/>
  <c r="AD500" i="8"/>
  <c r="X193" i="8"/>
  <c r="Z193" i="8" s="1"/>
  <c r="AB193" i="8" s="1"/>
  <c r="AG422" i="8"/>
  <c r="AD422" i="8"/>
  <c r="X261" i="8"/>
  <c r="Z261" i="8" s="1"/>
  <c r="AB261" i="8" s="1"/>
  <c r="AG289" i="8"/>
  <c r="AD289" i="8"/>
  <c r="X427" i="8"/>
  <c r="Z427" i="8" s="1"/>
  <c r="AB427" i="8" s="1"/>
  <c r="X411" i="8"/>
  <c r="Z411" i="8" s="1"/>
  <c r="AB411" i="8" s="1"/>
  <c r="AD397" i="8"/>
  <c r="AG397" i="8"/>
  <c r="X350" i="8"/>
  <c r="Z350" i="8" s="1"/>
  <c r="AB350" i="8" s="1"/>
  <c r="AG234" i="8"/>
  <c r="AD234" i="8"/>
  <c r="X469" i="8"/>
  <c r="Z469" i="8" s="1"/>
  <c r="AB469" i="8" s="1"/>
  <c r="X248" i="8"/>
  <c r="Z248" i="8" s="1"/>
  <c r="AB248" i="8" s="1"/>
  <c r="X418" i="8"/>
  <c r="Z418" i="8" s="1"/>
  <c r="AB418" i="8" s="1"/>
  <c r="X526" i="8"/>
  <c r="Z526" i="8" s="1"/>
  <c r="AB526" i="8" s="1"/>
  <c r="AG353" i="8"/>
  <c r="AD353" i="8"/>
  <c r="X249" i="8"/>
  <c r="Z249" i="8" s="1"/>
  <c r="AB249" i="8" s="1"/>
  <c r="X530" i="8"/>
  <c r="Z530" i="8" s="1"/>
  <c r="AB530" i="8" s="1"/>
  <c r="AG379" i="8"/>
  <c r="AD379" i="8"/>
  <c r="X474" i="8"/>
  <c r="Z474" i="8" s="1"/>
  <c r="AB474" i="8" s="1"/>
  <c r="X536" i="8"/>
  <c r="Z536" i="8" s="1"/>
  <c r="AB536" i="8" s="1"/>
  <c r="X467" i="8"/>
  <c r="Z467" i="8" s="1"/>
  <c r="AB467" i="8" s="1"/>
  <c r="AG215" i="8"/>
  <c r="AD215" i="8"/>
  <c r="X453" i="8"/>
  <c r="Z453" i="8" s="1"/>
  <c r="AB453" i="8" s="1"/>
  <c r="X227" i="8"/>
  <c r="Z227" i="8" s="1"/>
  <c r="AB227" i="8" s="1"/>
  <c r="AG218" i="8"/>
  <c r="AD218" i="8"/>
  <c r="X496" i="8"/>
  <c r="Z496" i="8" s="1"/>
  <c r="AB496" i="8" s="1"/>
  <c r="X459" i="8"/>
  <c r="Z459" i="8" s="1"/>
  <c r="AB459" i="8" s="1"/>
  <c r="X258" i="8"/>
  <c r="Z258" i="8" s="1"/>
  <c r="AB258" i="8" s="1"/>
  <c r="X338" i="8"/>
  <c r="Z338" i="8" s="1"/>
  <c r="AB338" i="8" s="1"/>
  <c r="X209" i="8"/>
  <c r="Z209" i="8" s="1"/>
  <c r="AB209" i="8" s="1"/>
  <c r="AG210" i="8"/>
  <c r="AD210" i="8"/>
  <c r="X219" i="8"/>
  <c r="Z219" i="8" s="1"/>
  <c r="AB219" i="8" s="1"/>
  <c r="AG378" i="8"/>
  <c r="AD378" i="8"/>
  <c r="X445" i="8"/>
  <c r="Z445" i="8" s="1"/>
  <c r="AB445" i="8" s="1"/>
  <c r="X302" i="8"/>
  <c r="Z302" i="8" s="1"/>
  <c r="AB302" i="8" s="1"/>
  <c r="AG531" i="8"/>
  <c r="AD531" i="8"/>
  <c r="AG543" i="8"/>
  <c r="AD543" i="8"/>
  <c r="AG435" i="8"/>
  <c r="AD435" i="8"/>
  <c r="X242" i="8"/>
  <c r="Z242" i="8" s="1"/>
  <c r="AB242" i="8" s="1"/>
  <c r="X433" i="8"/>
  <c r="Z433" i="8" s="1"/>
  <c r="AB433" i="8" s="1"/>
  <c r="AG374" i="8"/>
  <c r="AD374" i="8"/>
  <c r="AG425" i="8"/>
  <c r="AD425" i="8"/>
  <c r="X224" i="8"/>
  <c r="Z224" i="8" s="1"/>
  <c r="AB224" i="8" s="1"/>
  <c r="X504" i="8"/>
  <c r="Z504" i="8" s="1"/>
  <c r="AB504" i="8" s="1"/>
  <c r="X482" i="8"/>
  <c r="Z482" i="8" s="1"/>
  <c r="AB482" i="8" s="1"/>
  <c r="X203" i="8"/>
  <c r="Z203" i="8" s="1"/>
  <c r="AB203" i="8" s="1"/>
  <c r="X448" i="8"/>
  <c r="Z448" i="8" s="1"/>
  <c r="AB448" i="8" s="1"/>
  <c r="X414" i="8"/>
  <c r="Z414" i="8" s="1"/>
  <c r="AB414" i="8" s="1"/>
  <c r="X233" i="8"/>
  <c r="Z233" i="8" s="1"/>
  <c r="AB233" i="8" s="1"/>
  <c r="AG501" i="8"/>
  <c r="AD501" i="8"/>
  <c r="X442" i="8"/>
  <c r="Z442" i="8" s="1"/>
  <c r="AB442" i="8" s="1"/>
  <c r="X195" i="8"/>
  <c r="Z195" i="8" s="1"/>
  <c r="AB195" i="8" s="1"/>
  <c r="X257" i="8"/>
  <c r="Z257" i="8" s="1"/>
  <c r="AB257" i="8" s="1"/>
  <c r="AG306" i="8"/>
  <c r="AD306" i="8"/>
  <c r="X367" i="8"/>
  <c r="Z367" i="8" s="1"/>
  <c r="AB367" i="8" s="1"/>
  <c r="X212" i="8"/>
  <c r="Z212" i="8" s="1"/>
  <c r="AB212" i="8" s="1"/>
  <c r="X401" i="8"/>
  <c r="Z401" i="8" s="1"/>
  <c r="AB401" i="8" s="1"/>
  <c r="X431" i="8"/>
  <c r="Z431" i="8" s="1"/>
  <c r="AB431" i="8" s="1"/>
  <c r="X499" i="8"/>
  <c r="Z499" i="8" s="1"/>
  <c r="AB499" i="8" s="1"/>
  <c r="AG420" i="8"/>
  <c r="AD420" i="8"/>
  <c r="X332" i="8"/>
  <c r="Z332" i="8" s="1"/>
  <c r="AB332" i="8" s="1"/>
  <c r="X362" i="8"/>
  <c r="Z362" i="8" s="1"/>
  <c r="AB362" i="8" s="1"/>
  <c r="X416" i="8"/>
  <c r="Z416" i="8" s="1"/>
  <c r="AB416" i="8" s="1"/>
  <c r="X479" i="8"/>
  <c r="Z479" i="8" s="1"/>
  <c r="AB479" i="8" s="1"/>
  <c r="X245" i="8"/>
  <c r="Z245" i="8" s="1"/>
  <c r="AB245" i="8" s="1"/>
  <c r="X428" i="8"/>
  <c r="Z428" i="8" s="1"/>
  <c r="AB428" i="8" s="1"/>
  <c r="X194" i="8"/>
  <c r="Z194" i="8" s="1"/>
  <c r="AB194" i="8" s="1"/>
  <c r="X288" i="8"/>
  <c r="Z288" i="8" s="1"/>
  <c r="AB288" i="8" s="1"/>
  <c r="X216" i="8"/>
  <c r="Z216" i="8" s="1"/>
  <c r="AB216" i="8" s="1"/>
  <c r="X319" i="8"/>
  <c r="Z319" i="8" s="1"/>
  <c r="AB319" i="8" s="1"/>
  <c r="X483" i="8"/>
  <c r="Z483" i="8" s="1"/>
  <c r="AB483" i="8" s="1"/>
  <c r="AG396" i="8"/>
  <c r="AD396" i="8"/>
  <c r="AG202" i="8"/>
  <c r="AD202" i="8"/>
  <c r="X434" i="8"/>
  <c r="Z434" i="8" s="1"/>
  <c r="AB434" i="8" s="1"/>
  <c r="AG348" i="8"/>
  <c r="AD348" i="8"/>
  <c r="X311" i="8"/>
  <c r="Z311" i="8" s="1"/>
  <c r="AB311" i="8" s="1"/>
  <c r="X424" i="8"/>
  <c r="Z424" i="8" s="1"/>
  <c r="AB424" i="8" s="1"/>
  <c r="X284" i="8"/>
  <c r="Z284" i="8" s="1"/>
  <c r="AB284" i="8" s="1"/>
  <c r="AG546" i="8"/>
  <c r="AD546" i="8"/>
  <c r="AG521" i="8"/>
  <c r="AD521" i="8"/>
  <c r="AG278" i="8"/>
  <c r="AD278" i="8"/>
  <c r="X207" i="8"/>
  <c r="Z207" i="8" s="1"/>
  <c r="AB207" i="8" s="1"/>
  <c r="X351" i="8"/>
  <c r="Z351" i="8" s="1"/>
  <c r="AB351" i="8" s="1"/>
  <c r="AG528" i="8"/>
  <c r="AD528" i="8"/>
  <c r="AG322" i="8"/>
  <c r="AD322" i="8"/>
  <c r="X365" i="8"/>
  <c r="Z365" i="8" s="1"/>
  <c r="AB365" i="8" s="1"/>
  <c r="X298" i="8"/>
  <c r="Z298" i="8" s="1"/>
  <c r="AB298" i="8" s="1"/>
  <c r="X270" i="8"/>
  <c r="Z270" i="8" s="1"/>
  <c r="AB270" i="8" s="1"/>
  <c r="X204" i="8"/>
  <c r="Z204" i="8" s="1"/>
  <c r="AB204" i="8" s="1"/>
  <c r="X266" i="8"/>
  <c r="Z266" i="8" s="1"/>
  <c r="AB266" i="8" s="1"/>
  <c r="X264" i="8"/>
  <c r="Z264" i="8" s="1"/>
  <c r="AB264" i="8" s="1"/>
  <c r="AG391" i="8"/>
  <c r="AD391" i="8"/>
  <c r="X534" i="8"/>
  <c r="Z534" i="8" s="1"/>
  <c r="AB534" i="8"/>
  <c r="X356" i="8"/>
  <c r="Z356" i="8" s="1"/>
  <c r="AB356" i="8" s="1"/>
  <c r="X463" i="8"/>
  <c r="Z463" i="8" s="1"/>
  <c r="AB463" i="8" s="1"/>
  <c r="AG250" i="8"/>
  <c r="AD250" i="8"/>
  <c r="X240" i="8"/>
  <c r="Z240" i="8" s="1"/>
  <c r="AB240" i="8" s="1"/>
  <c r="O332" i="5"/>
  <c r="W332" i="5" s="1"/>
  <c r="Y332" i="5" s="1"/>
  <c r="AE332" i="5" s="1"/>
  <c r="O218" i="5"/>
  <c r="W218" i="5" s="1"/>
  <c r="Y218" i="5" s="1"/>
  <c r="AE218" i="5" s="1"/>
  <c r="O485" i="5"/>
  <c r="W485" i="5" s="1"/>
  <c r="Y485" i="5" s="1"/>
  <c r="AE485" i="5" s="1"/>
  <c r="O546" i="5"/>
  <c r="O308" i="5"/>
  <c r="W308" i="5" s="1"/>
  <c r="Y308" i="5" s="1"/>
  <c r="AE308" i="5" s="1"/>
  <c r="O408" i="5"/>
  <c r="W408" i="5" s="1"/>
  <c r="Y408" i="5" s="1"/>
  <c r="AE408" i="5" s="1"/>
  <c r="O469" i="5"/>
  <c r="O210" i="5"/>
  <c r="W210" i="5" s="1"/>
  <c r="Y210" i="5" s="1"/>
  <c r="O202" i="5"/>
  <c r="W202" i="5" s="1"/>
  <c r="Y202" i="5" s="1"/>
  <c r="AE202" i="5" s="1"/>
  <c r="O506" i="5"/>
  <c r="W506" i="5" s="1"/>
  <c r="Y506" i="5" s="1"/>
  <c r="AE506" i="5" s="1"/>
  <c r="W378" i="5"/>
  <c r="W618" i="5"/>
  <c r="W538" i="5"/>
  <c r="Y538" i="5" s="1"/>
  <c r="AE538" i="5" s="1"/>
  <c r="W104" i="5"/>
  <c r="Y104" i="5" s="1"/>
  <c r="AE104" i="5" s="1"/>
  <c r="W144" i="5"/>
  <c r="W434" i="5"/>
  <c r="Y434" i="5" s="1"/>
  <c r="AE434" i="5" s="1"/>
  <c r="W446" i="5"/>
  <c r="Y446" i="5" s="1"/>
  <c r="AE446" i="5" s="1"/>
  <c r="W392" i="5"/>
  <c r="Y392" i="5" s="1"/>
  <c r="AE392" i="5" s="1"/>
  <c r="W130" i="5"/>
  <c r="W551" i="5"/>
  <c r="W114" i="5"/>
  <c r="Y114" i="5" s="1"/>
  <c r="AE114" i="5" s="1"/>
  <c r="W699" i="5"/>
  <c r="Y699" i="5" s="1"/>
  <c r="AE699" i="5" s="1"/>
  <c r="W81" i="5"/>
  <c r="W429" i="5"/>
  <c r="Y429" i="5" s="1"/>
  <c r="AE429" i="5" s="1"/>
  <c r="W486" i="5"/>
  <c r="Y486" i="5" s="1"/>
  <c r="AE486" i="5" s="1"/>
  <c r="W275" i="5"/>
  <c r="Y275" i="5" s="1"/>
  <c r="AE275" i="5" s="1"/>
  <c r="W609" i="5"/>
  <c r="W585" i="5"/>
  <c r="W333" i="5"/>
  <c r="Y333" i="5" s="1"/>
  <c r="AE333" i="5" s="1"/>
  <c r="W87" i="5"/>
  <c r="W20" i="5"/>
  <c r="Y20" i="5" s="1"/>
  <c r="AE20" i="5" s="1"/>
  <c r="W656" i="5"/>
  <c r="Y656" i="5" s="1"/>
  <c r="AE656" i="5" s="1"/>
  <c r="W648" i="5"/>
  <c r="Y648" i="5" s="1"/>
  <c r="AE648" i="5" s="1"/>
  <c r="W614" i="5"/>
  <c r="W42" i="5"/>
  <c r="W110" i="5"/>
  <c r="Y110" i="5" s="1"/>
  <c r="AE110" i="5" s="1"/>
  <c r="W611" i="5"/>
  <c r="Y611" i="5" s="1"/>
  <c r="W33" i="5"/>
  <c r="W102" i="5"/>
  <c r="Y102" i="5" s="1"/>
  <c r="W621" i="5"/>
  <c r="Y621" i="5" s="1"/>
  <c r="W17" i="5"/>
  <c r="Y17" i="5" s="1"/>
  <c r="W86" i="5"/>
  <c r="Y86" i="5" s="1"/>
  <c r="AE86" i="5" s="1"/>
  <c r="W171" i="5"/>
  <c r="W649" i="5"/>
  <c r="W723" i="5"/>
  <c r="Y723" i="5" s="1"/>
  <c r="AE723" i="5" s="1"/>
  <c r="W78" i="5"/>
  <c r="W559" i="5"/>
  <c r="Y559" i="5" s="1"/>
  <c r="AE559" i="5" s="1"/>
  <c r="W651" i="5"/>
  <c r="Y651" i="5" s="1"/>
  <c r="AE651" i="5" s="1"/>
  <c r="W10" i="5"/>
  <c r="Y10" i="5" s="1"/>
  <c r="W164" i="5"/>
  <c r="Y164" i="5" s="1"/>
  <c r="AE164" i="5" s="1"/>
  <c r="W606" i="5"/>
  <c r="W725" i="5"/>
  <c r="Y725" i="5" s="1"/>
  <c r="AE725" i="5" s="1"/>
  <c r="W140" i="5"/>
  <c r="Y140" i="5" s="1"/>
  <c r="AE140" i="5" s="1"/>
  <c r="W571" i="5"/>
  <c r="W662" i="5"/>
  <c r="Y662" i="5" s="1"/>
  <c r="AE662" i="5" s="1"/>
  <c r="W82" i="5"/>
  <c r="Y82" i="5" s="1"/>
  <c r="W158" i="5"/>
  <c r="Y158" i="5" s="1"/>
  <c r="W627" i="5"/>
  <c r="W41" i="5"/>
  <c r="Y41" i="5" s="1"/>
  <c r="W109" i="5"/>
  <c r="Y109" i="5" s="1"/>
  <c r="AE109" i="5" s="1"/>
  <c r="W176" i="5"/>
  <c r="Y176" i="5" s="1"/>
  <c r="W637" i="5"/>
  <c r="Y637" i="5" s="1"/>
  <c r="W554" i="5"/>
  <c r="Y554" i="5" s="1"/>
  <c r="AE554" i="5" s="1"/>
  <c r="W658" i="5"/>
  <c r="Y658" i="5" s="1"/>
  <c r="AE658" i="5" s="1"/>
  <c r="W394" i="5"/>
  <c r="W626" i="5"/>
  <c r="W280" i="5"/>
  <c r="W232" i="5"/>
  <c r="Y232" i="5" s="1"/>
  <c r="AE232" i="5" s="1"/>
  <c r="W586" i="5"/>
  <c r="W530" i="5"/>
  <c r="Y530" i="5" s="1"/>
  <c r="AE530" i="5" s="1"/>
  <c r="W472" i="5"/>
  <c r="Y472" i="5" s="1"/>
  <c r="AE472" i="5" s="1"/>
  <c r="W138" i="5"/>
  <c r="Y138" i="5" s="1"/>
  <c r="AE138" i="5" s="1"/>
  <c r="W624" i="5"/>
  <c r="W122" i="5"/>
  <c r="W717" i="5"/>
  <c r="W89" i="5"/>
  <c r="Y89" i="5" s="1"/>
  <c r="AE89" i="5" s="1"/>
  <c r="W608" i="5"/>
  <c r="W39" i="5"/>
  <c r="Y39" i="5" s="1"/>
  <c r="AE39" i="5" s="1"/>
  <c r="W349" i="5"/>
  <c r="W683" i="5"/>
  <c r="Y683" i="5" s="1"/>
  <c r="AE683" i="5" s="1"/>
  <c r="W510" i="5"/>
  <c r="W15" i="5"/>
  <c r="W397" i="5"/>
  <c r="W46" i="5"/>
  <c r="Y46" i="5" s="1"/>
  <c r="AE46" i="5" s="1"/>
  <c r="W112" i="5"/>
  <c r="W716" i="5"/>
  <c r="Y716" i="5" s="1"/>
  <c r="AE716" i="5" s="1"/>
  <c r="W38" i="5"/>
  <c r="Y38" i="5" s="1"/>
  <c r="W623" i="5"/>
  <c r="W50" i="5"/>
  <c r="Y50" i="5" s="1"/>
  <c r="W118" i="5"/>
  <c r="Y118" i="5" s="1"/>
  <c r="AE118" i="5" s="1"/>
  <c r="W620" i="5"/>
  <c r="Y620" i="5" s="1"/>
  <c r="AE620" i="5" s="1"/>
  <c r="W43" i="5"/>
  <c r="Y43" i="5" s="1"/>
  <c r="W111" i="5"/>
  <c r="Y111" i="5" s="1"/>
  <c r="W667" i="5"/>
  <c r="Y667" i="5" s="1"/>
  <c r="AE667" i="5" s="1"/>
  <c r="W26" i="5"/>
  <c r="Y26" i="5" s="1"/>
  <c r="AE26" i="5" s="1"/>
  <c r="W94" i="5"/>
  <c r="Y94" i="5" s="1"/>
  <c r="AE94" i="5" s="1"/>
  <c r="W179" i="5"/>
  <c r="Y179" i="5" s="1"/>
  <c r="AE179" i="5" s="1"/>
  <c r="W659" i="5"/>
  <c r="Y659" i="5" s="1"/>
  <c r="AE659" i="5" s="1"/>
  <c r="W9" i="5"/>
  <c r="Y9" i="5" s="1"/>
  <c r="AE9" i="5" s="1"/>
  <c r="W95" i="5"/>
  <c r="Y95" i="5" s="1"/>
  <c r="AE95" i="5" s="1"/>
  <c r="W568" i="5"/>
  <c r="Y568" i="5" s="1"/>
  <c r="W660" i="5"/>
  <c r="Y660" i="5" s="1"/>
  <c r="AE660" i="5" s="1"/>
  <c r="W19" i="5"/>
  <c r="W173" i="5"/>
  <c r="W643" i="5"/>
  <c r="W11" i="5"/>
  <c r="Y11" i="5" s="1"/>
  <c r="AE11" i="5" s="1"/>
  <c r="W149" i="5"/>
  <c r="Y149" i="5" s="1"/>
  <c r="AE149" i="5" s="1"/>
  <c r="W580" i="5"/>
  <c r="Y580" i="5" s="1"/>
  <c r="AE580" i="5" s="1"/>
  <c r="W671" i="5"/>
  <c r="Y671" i="5" s="1"/>
  <c r="AE671" i="5" s="1"/>
  <c r="W90" i="5"/>
  <c r="Y90" i="5" s="1"/>
  <c r="AE90" i="5" s="1"/>
  <c r="W166" i="5"/>
  <c r="Y166" i="5" s="1"/>
  <c r="AE166" i="5" s="1"/>
  <c r="W636" i="5"/>
  <c r="W49" i="5"/>
  <c r="Y49" i="5" s="1"/>
  <c r="AE49" i="5" s="1"/>
  <c r="W117" i="5"/>
  <c r="Y117" i="5" s="1"/>
  <c r="AE117" i="5" s="1"/>
  <c r="W555" i="5"/>
  <c r="Y555" i="5" s="1"/>
  <c r="AE555" i="5" s="1"/>
  <c r="W646" i="5"/>
  <c r="Y646" i="5" s="1"/>
  <c r="AE646" i="5" s="1"/>
  <c r="W36" i="5"/>
  <c r="Y36" i="5" s="1"/>
  <c r="AE36" i="5" s="1"/>
  <c r="W344" i="5"/>
  <c r="Y344" i="5" s="1"/>
  <c r="AE344" i="5" s="1"/>
  <c r="W360" i="5"/>
  <c r="W650" i="5"/>
  <c r="W722" i="5"/>
  <c r="W546" i="5"/>
  <c r="Y546" i="5" s="1"/>
  <c r="AE546" i="5" s="1"/>
  <c r="W226" i="5"/>
  <c r="W633" i="5"/>
  <c r="Y633" i="5" s="1"/>
  <c r="AE633" i="5" s="1"/>
  <c r="W365" i="5"/>
  <c r="Y365" i="5" s="1"/>
  <c r="AE365" i="5" s="1"/>
  <c r="W178" i="5"/>
  <c r="Y178" i="5" s="1"/>
  <c r="AE178" i="5" s="1"/>
  <c r="W97" i="5"/>
  <c r="W617" i="5"/>
  <c r="W48" i="5"/>
  <c r="W357" i="5"/>
  <c r="W692" i="5"/>
  <c r="W592" i="5"/>
  <c r="Y592" i="5" s="1"/>
  <c r="AE592" i="5" s="1"/>
  <c r="W24" i="5"/>
  <c r="Y24" i="5" s="1"/>
  <c r="AE24" i="5" s="1"/>
  <c r="W54" i="5"/>
  <c r="W120" i="5"/>
  <c r="Y120" i="5" s="1"/>
  <c r="AE120" i="5" s="1"/>
  <c r="W548" i="5"/>
  <c r="Y19" i="5"/>
  <c r="AE19" i="5" s="1"/>
  <c r="W549" i="5"/>
  <c r="Y549" i="5" s="1"/>
  <c r="AE549" i="5" s="1"/>
  <c r="W715" i="5"/>
  <c r="Y715" i="5" s="1"/>
  <c r="AE715" i="5" s="1"/>
  <c r="W58" i="5"/>
  <c r="Y58" i="5" s="1"/>
  <c r="W127" i="5"/>
  <c r="Y127" i="5" s="1"/>
  <c r="AE127" i="5" s="1"/>
  <c r="W629" i="5"/>
  <c r="Y629" i="5" s="1"/>
  <c r="AE629" i="5" s="1"/>
  <c r="W51" i="5"/>
  <c r="Y51" i="5" s="1"/>
  <c r="W119" i="5"/>
  <c r="Y119" i="5" s="1"/>
  <c r="W676" i="5"/>
  <c r="Y676" i="5" s="1"/>
  <c r="W34" i="5"/>
  <c r="Y34" i="5" s="1"/>
  <c r="W103" i="5"/>
  <c r="Y103" i="5" s="1"/>
  <c r="AE103" i="5" s="1"/>
  <c r="W558" i="5"/>
  <c r="Y558" i="5" s="1"/>
  <c r="AE558" i="5" s="1"/>
  <c r="W668" i="5"/>
  <c r="Y668" i="5" s="1"/>
  <c r="AE668" i="5" s="1"/>
  <c r="W18" i="5"/>
  <c r="Y18" i="5" s="1"/>
  <c r="AE18" i="5" s="1"/>
  <c r="W147" i="5"/>
  <c r="Y147" i="5" s="1"/>
  <c r="W577" i="5"/>
  <c r="Y577" i="5" s="1"/>
  <c r="W669" i="5"/>
  <c r="Y669" i="5" s="1"/>
  <c r="W28" i="5"/>
  <c r="Y28" i="5" s="1"/>
  <c r="AE28" i="5" s="1"/>
  <c r="W181" i="5"/>
  <c r="Y181" i="5" s="1"/>
  <c r="AE181" i="5" s="1"/>
  <c r="W652" i="5"/>
  <c r="W21" i="5"/>
  <c r="Y21" i="5" s="1"/>
  <c r="AE21" i="5" s="1"/>
  <c r="W157" i="5"/>
  <c r="Y157" i="5" s="1"/>
  <c r="W589" i="5"/>
  <c r="Y589" i="5" s="1"/>
  <c r="W680" i="5"/>
  <c r="Y680" i="5" s="1"/>
  <c r="AE680" i="5" s="1"/>
  <c r="W108" i="5"/>
  <c r="Y108" i="5" s="1"/>
  <c r="W175" i="5"/>
  <c r="Y175" i="5" s="1"/>
  <c r="AE175" i="5" s="1"/>
  <c r="W645" i="5"/>
  <c r="Y645" i="5" s="1"/>
  <c r="W57" i="5"/>
  <c r="Y57" i="5" s="1"/>
  <c r="AE57" i="5" s="1"/>
  <c r="W126" i="5"/>
  <c r="Y126" i="5" s="1"/>
  <c r="AE126" i="5" s="1"/>
  <c r="W564" i="5"/>
  <c r="Y564" i="5" s="1"/>
  <c r="W655" i="5"/>
  <c r="Y655" i="5" s="1"/>
  <c r="AE655" i="5" s="1"/>
  <c r="W562" i="5"/>
  <c r="Y562" i="5" s="1"/>
  <c r="AE562" i="5" s="1"/>
  <c r="W714" i="5"/>
  <c r="Y714" i="5" s="1"/>
  <c r="AE714" i="5" s="1"/>
  <c r="W60" i="5"/>
  <c r="W610" i="5"/>
  <c r="Y610" i="5" s="1"/>
  <c r="AE610" i="5" s="1"/>
  <c r="W290" i="5"/>
  <c r="W679" i="5"/>
  <c r="W373" i="5"/>
  <c r="W503" i="5"/>
  <c r="Y503" i="5" s="1"/>
  <c r="AE503" i="5" s="1"/>
  <c r="W201" i="5"/>
  <c r="Y201" i="5" s="1"/>
  <c r="AE201" i="5" s="1"/>
  <c r="W672" i="5"/>
  <c r="Y672" i="5" s="1"/>
  <c r="AE672" i="5" s="1"/>
  <c r="W56" i="5"/>
  <c r="Y56" i="5" s="1"/>
  <c r="AE56" i="5" s="1"/>
  <c r="W413" i="5"/>
  <c r="Y413" i="5" s="1"/>
  <c r="AE413" i="5" s="1"/>
  <c r="W710" i="5"/>
  <c r="W601" i="5"/>
  <c r="W32" i="5"/>
  <c r="W584" i="5"/>
  <c r="Y584" i="5" s="1"/>
  <c r="AE584" i="5" s="1"/>
  <c r="W71" i="5"/>
  <c r="Y71" i="5" s="1"/>
  <c r="W556" i="5"/>
  <c r="Y556" i="5" s="1"/>
  <c r="AE556" i="5" s="1"/>
  <c r="W557" i="5"/>
  <c r="Y557" i="5" s="1"/>
  <c r="AE557" i="5" s="1"/>
  <c r="Y627" i="5"/>
  <c r="AE627" i="5" s="1"/>
  <c r="W622" i="5"/>
  <c r="Y622" i="5" s="1"/>
  <c r="AE622" i="5" s="1"/>
  <c r="W615" i="5"/>
  <c r="Y615" i="5" s="1"/>
  <c r="AE615" i="5" s="1"/>
  <c r="W67" i="5"/>
  <c r="W135" i="5"/>
  <c r="Y135" i="5" s="1"/>
  <c r="AE135" i="5" s="1"/>
  <c r="W638" i="5"/>
  <c r="Y638" i="5" s="1"/>
  <c r="AE638" i="5" s="1"/>
  <c r="W59" i="5"/>
  <c r="Y59" i="5" s="1"/>
  <c r="W145" i="5"/>
  <c r="Y145" i="5" s="1"/>
  <c r="W685" i="5"/>
  <c r="Y685" i="5" s="1"/>
  <c r="W44" i="5"/>
  <c r="Y44" i="5" s="1"/>
  <c r="AE44" i="5" s="1"/>
  <c r="W129" i="5"/>
  <c r="Y129" i="5" s="1"/>
  <c r="AE129" i="5" s="1"/>
  <c r="W567" i="5"/>
  <c r="Y567" i="5" s="1"/>
  <c r="AE567" i="5" s="1"/>
  <c r="W677" i="5"/>
  <c r="Y677" i="5" s="1"/>
  <c r="W27" i="5"/>
  <c r="Y27" i="5" s="1"/>
  <c r="AE27" i="5" s="1"/>
  <c r="W155" i="5"/>
  <c r="Y155" i="5" s="1"/>
  <c r="W587" i="5"/>
  <c r="Y587" i="5" s="1"/>
  <c r="W678" i="5"/>
  <c r="Y678" i="5" s="1"/>
  <c r="W37" i="5"/>
  <c r="Y37" i="5" s="1"/>
  <c r="AE37" i="5" s="1"/>
  <c r="W560" i="5"/>
  <c r="Y560" i="5" s="1"/>
  <c r="AE560" i="5" s="1"/>
  <c r="W661" i="5"/>
  <c r="Y661" i="5" s="1"/>
  <c r="W29" i="5"/>
  <c r="Y29" i="5" s="1"/>
  <c r="AE29" i="5" s="1"/>
  <c r="W165" i="5"/>
  <c r="Y165" i="5" s="1"/>
  <c r="W598" i="5"/>
  <c r="Y598" i="5" s="1"/>
  <c r="W689" i="5"/>
  <c r="Y689" i="5" s="1"/>
  <c r="AE689" i="5" s="1"/>
  <c r="W116" i="5"/>
  <c r="Y116" i="5" s="1"/>
  <c r="W183" i="5"/>
  <c r="Y183" i="5" s="1"/>
  <c r="AE183" i="5" s="1"/>
  <c r="W654" i="5"/>
  <c r="Y654" i="5" s="1"/>
  <c r="AE654" i="5" s="1"/>
  <c r="W66" i="5"/>
  <c r="W134" i="5"/>
  <c r="Y134" i="5" s="1"/>
  <c r="AE134" i="5" s="1"/>
  <c r="W573" i="5"/>
  <c r="Y573" i="5" s="1"/>
  <c r="AE573" i="5" s="1"/>
  <c r="W664" i="5"/>
  <c r="Y664" i="5" s="1"/>
  <c r="AE664" i="5" s="1"/>
  <c r="W100" i="5"/>
  <c r="Y100" i="5" s="1"/>
  <c r="AE100" i="5" s="1"/>
  <c r="W250" i="5"/>
  <c r="Y250" i="5" s="1"/>
  <c r="AE250" i="5" s="1"/>
  <c r="W690" i="5"/>
  <c r="Y690" i="5" s="1"/>
  <c r="AE690" i="5" s="1"/>
  <c r="W578" i="5"/>
  <c r="Y578" i="5" s="1"/>
  <c r="AE578" i="5" s="1"/>
  <c r="W40" i="5"/>
  <c r="Y40" i="5" s="1"/>
  <c r="AE40" i="5" s="1"/>
  <c r="W186" i="5"/>
  <c r="Y186" i="5" s="1"/>
  <c r="W674" i="5"/>
  <c r="W170" i="5"/>
  <c r="Y170" i="5" s="1"/>
  <c r="AE170" i="5" s="1"/>
  <c r="W437" i="5"/>
  <c r="Y437" i="5" s="1"/>
  <c r="AE437" i="5" s="1"/>
  <c r="W47" i="5"/>
  <c r="Y47" i="5" s="1"/>
  <c r="W691" i="5"/>
  <c r="Y691" i="5" s="1"/>
  <c r="AE691" i="5" s="1"/>
  <c r="W73" i="5"/>
  <c r="W430" i="5"/>
  <c r="Y430" i="5" s="1"/>
  <c r="AE430" i="5" s="1"/>
  <c r="W23" i="5"/>
  <c r="Y23" i="5" s="1"/>
  <c r="W665" i="5"/>
  <c r="Y665" i="5" s="1"/>
  <c r="AE665" i="5" s="1"/>
  <c r="W169" i="5"/>
  <c r="Y169" i="5" s="1"/>
  <c r="AE169" i="5" s="1"/>
  <c r="W593" i="5"/>
  <c r="Y593" i="5" s="1"/>
  <c r="AE593" i="5" s="1"/>
  <c r="W79" i="5"/>
  <c r="Y79" i="5" s="1"/>
  <c r="AE79" i="5" s="1"/>
  <c r="W565" i="5"/>
  <c r="Y565" i="5" s="1"/>
  <c r="AE565" i="5" s="1"/>
  <c r="W566" i="5"/>
  <c r="Y623" i="5"/>
  <c r="AE623" i="5" s="1"/>
  <c r="Y649" i="5"/>
  <c r="AE649" i="5" s="1"/>
  <c r="W631" i="5"/>
  <c r="Y631" i="5" s="1"/>
  <c r="AE631" i="5" s="1"/>
  <c r="W128" i="5"/>
  <c r="Y128" i="5" s="1"/>
  <c r="AE128" i="5" s="1"/>
  <c r="W75" i="5"/>
  <c r="Y75" i="5" s="1"/>
  <c r="W143" i="5"/>
  <c r="Y143" i="5" s="1"/>
  <c r="AE143" i="5" s="1"/>
  <c r="W693" i="5"/>
  <c r="Y693" i="5" s="1"/>
  <c r="AE693" i="5" s="1"/>
  <c r="W68" i="5"/>
  <c r="Y68" i="5" s="1"/>
  <c r="W153" i="5"/>
  <c r="Y153" i="5" s="1"/>
  <c r="W694" i="5"/>
  <c r="Y694" i="5" s="1"/>
  <c r="AE694" i="5" s="1"/>
  <c r="W52" i="5"/>
  <c r="Y52" i="5" s="1"/>
  <c r="W137" i="5"/>
  <c r="Y137" i="5" s="1"/>
  <c r="AE137" i="5" s="1"/>
  <c r="W576" i="5"/>
  <c r="Y576" i="5" s="1"/>
  <c r="W686" i="5"/>
  <c r="Y686" i="5" s="1"/>
  <c r="AE686" i="5" s="1"/>
  <c r="W35" i="5"/>
  <c r="Y35" i="5" s="1"/>
  <c r="AE35" i="5" s="1"/>
  <c r="W163" i="5"/>
  <c r="Y163" i="5" s="1"/>
  <c r="AE163" i="5" s="1"/>
  <c r="W596" i="5"/>
  <c r="Y596" i="5" s="1"/>
  <c r="AE596" i="5" s="1"/>
  <c r="W687" i="5"/>
  <c r="Y687" i="5" s="1"/>
  <c r="AE687" i="5" s="1"/>
  <c r="W131" i="5"/>
  <c r="Y131" i="5" s="1"/>
  <c r="W569" i="5"/>
  <c r="Y569" i="5" s="1"/>
  <c r="AE569" i="5" s="1"/>
  <c r="W670" i="5"/>
  <c r="Y670" i="5" s="1"/>
  <c r="W107" i="5"/>
  <c r="Y107" i="5" s="1"/>
  <c r="AE107" i="5" s="1"/>
  <c r="W174" i="5"/>
  <c r="Y174" i="5" s="1"/>
  <c r="W607" i="5"/>
  <c r="Y607" i="5" s="1"/>
  <c r="W708" i="5"/>
  <c r="Y708" i="5" s="1"/>
  <c r="W125" i="5"/>
  <c r="Y125" i="5" s="1"/>
  <c r="AE125" i="5" s="1"/>
  <c r="W553" i="5"/>
  <c r="Y553" i="5" s="1"/>
  <c r="AE553" i="5" s="1"/>
  <c r="W663" i="5"/>
  <c r="Y663" i="5" s="1"/>
  <c r="AE663" i="5" s="1"/>
  <c r="W74" i="5"/>
  <c r="Y74" i="5" s="1"/>
  <c r="AE74" i="5" s="1"/>
  <c r="W142" i="5"/>
  <c r="Y142" i="5" s="1"/>
  <c r="AE142" i="5" s="1"/>
  <c r="W582" i="5"/>
  <c r="Y582" i="5" s="1"/>
  <c r="AE582" i="5" s="1"/>
  <c r="W673" i="5"/>
  <c r="Y673" i="5" s="1"/>
  <c r="AE673" i="5" s="1"/>
  <c r="W514" i="5"/>
  <c r="Y514" i="5" s="1"/>
  <c r="AE514" i="5" s="1"/>
  <c r="W666" i="5"/>
  <c r="W522" i="5"/>
  <c r="Y522" i="5" s="1"/>
  <c r="AE522" i="5" s="1"/>
  <c r="W298" i="5"/>
  <c r="Y298" i="5" s="1"/>
  <c r="AE298" i="5" s="1"/>
  <c r="W124" i="5"/>
  <c r="Y124" i="5" s="1"/>
  <c r="AE124" i="5" s="1"/>
  <c r="W642" i="5"/>
  <c r="Y642" i="5" s="1"/>
  <c r="AE642" i="5" s="1"/>
  <c r="W184" i="5"/>
  <c r="Y184" i="5" s="1"/>
  <c r="W602" i="5"/>
  <c r="Y602" i="5" s="1"/>
  <c r="AE602" i="5" s="1"/>
  <c r="W105" i="5"/>
  <c r="W461" i="5"/>
  <c r="W63" i="5"/>
  <c r="Y63" i="5" s="1"/>
  <c r="AE63" i="5" s="1"/>
  <c r="W445" i="5"/>
  <c r="Y445" i="5" s="1"/>
  <c r="AE445" i="5" s="1"/>
  <c r="W55" i="5"/>
  <c r="Y55" i="5" s="1"/>
  <c r="AE55" i="5" s="1"/>
  <c r="W348" i="5"/>
  <c r="Y348" i="5" s="1"/>
  <c r="AE348" i="5" s="1"/>
  <c r="W709" i="5"/>
  <c r="Y709" i="5" s="1"/>
  <c r="AE709" i="5" s="1"/>
  <c r="W98" i="5"/>
  <c r="Y98" i="5" s="1"/>
  <c r="W518" i="5"/>
  <c r="W31" i="5"/>
  <c r="Y31" i="5" s="1"/>
  <c r="AE31" i="5" s="1"/>
  <c r="W675" i="5"/>
  <c r="Y675" i="5" s="1"/>
  <c r="AE675" i="5" s="1"/>
  <c r="W177" i="5"/>
  <c r="Y177" i="5" s="1"/>
  <c r="AE177" i="5" s="1"/>
  <c r="W657" i="5"/>
  <c r="Y657" i="5" s="1"/>
  <c r="AE657" i="5" s="1"/>
  <c r="W96" i="5"/>
  <c r="Y96" i="5" s="1"/>
  <c r="AE96" i="5" s="1"/>
  <c r="W574" i="5"/>
  <c r="Y574" i="5" s="1"/>
  <c r="AE574" i="5" s="1"/>
  <c r="W575" i="5"/>
  <c r="Y575" i="5" s="1"/>
  <c r="AE575" i="5" s="1"/>
  <c r="Y171" i="5"/>
  <c r="AE171" i="5" s="1"/>
  <c r="Y42" i="5"/>
  <c r="AE42" i="5" s="1"/>
  <c r="Y173" i="5"/>
  <c r="AE173" i="5" s="1"/>
  <c r="Y643" i="5"/>
  <c r="AE643" i="5" s="1"/>
  <c r="Y636" i="5"/>
  <c r="AE636" i="5" s="1"/>
  <c r="W640" i="5"/>
  <c r="Y640" i="5" s="1"/>
  <c r="AE640" i="5" s="1"/>
  <c r="W136" i="5"/>
  <c r="Y136" i="5" s="1"/>
  <c r="AE136" i="5" s="1"/>
  <c r="W84" i="5"/>
  <c r="Y84" i="5" s="1"/>
  <c r="AE84" i="5" s="1"/>
  <c r="W152" i="5"/>
  <c r="Y152" i="5" s="1"/>
  <c r="AE152" i="5" s="1"/>
  <c r="W711" i="5"/>
  <c r="Y711" i="5" s="1"/>
  <c r="AE711" i="5" s="1"/>
  <c r="W76" i="5"/>
  <c r="Y76" i="5" s="1"/>
  <c r="W161" i="5"/>
  <c r="Y161" i="5" s="1"/>
  <c r="W703" i="5"/>
  <c r="Y703" i="5" s="1"/>
  <c r="AE703" i="5" s="1"/>
  <c r="W61" i="5"/>
  <c r="Y61" i="5" s="1"/>
  <c r="AE61" i="5" s="1"/>
  <c r="W146" i="5"/>
  <c r="Y146" i="5" s="1"/>
  <c r="AE146" i="5" s="1"/>
  <c r="W595" i="5"/>
  <c r="Y595" i="5" s="1"/>
  <c r="W695" i="5"/>
  <c r="Y695" i="5" s="1"/>
  <c r="AE695" i="5" s="1"/>
  <c r="W45" i="5"/>
  <c r="Y45" i="5" s="1"/>
  <c r="W172" i="5"/>
  <c r="Y172" i="5" s="1"/>
  <c r="AE172" i="5" s="1"/>
  <c r="W605" i="5"/>
  <c r="Y605" i="5" s="1"/>
  <c r="W696" i="5"/>
  <c r="Y696" i="5" s="1"/>
  <c r="AE696" i="5" s="1"/>
  <c r="W139" i="5"/>
  <c r="Y139" i="5" s="1"/>
  <c r="AE139" i="5" s="1"/>
  <c r="W579" i="5"/>
  <c r="Y579" i="5" s="1"/>
  <c r="AE579" i="5" s="1"/>
  <c r="W688" i="5"/>
  <c r="Y688" i="5" s="1"/>
  <c r="AE688" i="5" s="1"/>
  <c r="W115" i="5"/>
  <c r="Y115" i="5" s="1"/>
  <c r="AE115" i="5" s="1"/>
  <c r="W182" i="5"/>
  <c r="Y182" i="5" s="1"/>
  <c r="W635" i="5"/>
  <c r="Y635" i="5" s="1"/>
  <c r="AE635" i="5" s="1"/>
  <c r="W726" i="5"/>
  <c r="Y726" i="5" s="1"/>
  <c r="W133" i="5"/>
  <c r="Y133" i="5" s="1"/>
  <c r="AE133" i="5" s="1"/>
  <c r="W563" i="5"/>
  <c r="Y563" i="5" s="1"/>
  <c r="AE563" i="5" s="1"/>
  <c r="W681" i="5"/>
  <c r="Y681" i="5" s="1"/>
  <c r="W83" i="5"/>
  <c r="Y83" i="5" s="1"/>
  <c r="W151" i="5"/>
  <c r="Y151" i="5" s="1"/>
  <c r="AE151" i="5" s="1"/>
  <c r="W591" i="5"/>
  <c r="Y591" i="5" s="1"/>
  <c r="W701" i="5"/>
  <c r="Y701" i="5" s="1"/>
  <c r="AE701" i="5" s="1"/>
  <c r="W706" i="5"/>
  <c r="Y706" i="5" s="1"/>
  <c r="AE706" i="5" s="1"/>
  <c r="W248" i="5"/>
  <c r="W80" i="5"/>
  <c r="Y80" i="5" s="1"/>
  <c r="AE80" i="5" s="1"/>
  <c r="W113" i="5"/>
  <c r="Y113" i="5" s="1"/>
  <c r="AE113" i="5" s="1"/>
  <c r="W469" i="5"/>
  <c r="Y469" i="5" s="1"/>
  <c r="AE469" i="5" s="1"/>
  <c r="W88" i="5"/>
  <c r="W616" i="5"/>
  <c r="Y616" i="5" s="1"/>
  <c r="AE616" i="5" s="1"/>
  <c r="W64" i="5"/>
  <c r="Y64" i="5" s="1"/>
  <c r="AE64" i="5" s="1"/>
  <c r="W356" i="5"/>
  <c r="Y356" i="5" s="1"/>
  <c r="AE356" i="5" s="1"/>
  <c r="W718" i="5"/>
  <c r="W193" i="5"/>
  <c r="Y193" i="5" s="1"/>
  <c r="AE193" i="5" s="1"/>
  <c r="W527" i="5"/>
  <c r="Y527" i="5" s="1"/>
  <c r="AE527" i="5" s="1"/>
  <c r="W185" i="5"/>
  <c r="Y185" i="5" s="1"/>
  <c r="AE185" i="5" s="1"/>
  <c r="W684" i="5"/>
  <c r="Y684" i="5" s="1"/>
  <c r="AE684" i="5" s="1"/>
  <c r="W251" i="5"/>
  <c r="Y251" i="5" s="1"/>
  <c r="AE251" i="5" s="1"/>
  <c r="W16" i="5"/>
  <c r="Y16" i="5" s="1"/>
  <c r="AE16" i="5" s="1"/>
  <c r="W634" i="5"/>
  <c r="Y634" i="5" s="1"/>
  <c r="AE634" i="5" s="1"/>
  <c r="W583" i="5"/>
  <c r="W630" i="5"/>
  <c r="Y630" i="5" s="1"/>
  <c r="AE630" i="5" s="1"/>
  <c r="Y78" i="5"/>
  <c r="AE78" i="5" s="1"/>
  <c r="Y66" i="5"/>
  <c r="AE66" i="5" s="1"/>
  <c r="Y606" i="5"/>
  <c r="AE606" i="5" s="1"/>
  <c r="W22" i="5"/>
  <c r="Y22" i="5" s="1"/>
  <c r="AE22" i="5" s="1"/>
  <c r="W590" i="5"/>
  <c r="Y590" i="5" s="1"/>
  <c r="AE590" i="5" s="1"/>
  <c r="W92" i="5"/>
  <c r="Y92" i="5" s="1"/>
  <c r="AE92" i="5" s="1"/>
  <c r="W160" i="5"/>
  <c r="Y160" i="5" s="1"/>
  <c r="AE160" i="5" s="1"/>
  <c r="W720" i="5"/>
  <c r="Y720" i="5" s="1"/>
  <c r="AE720" i="5" s="1"/>
  <c r="W85" i="5"/>
  <c r="Y85" i="5" s="1"/>
  <c r="AE85" i="5" s="1"/>
  <c r="W603" i="5"/>
  <c r="Y603" i="5" s="1"/>
  <c r="AE603" i="5" s="1"/>
  <c r="W712" i="5"/>
  <c r="Y712" i="5" s="1"/>
  <c r="AE712" i="5" s="1"/>
  <c r="W69" i="5"/>
  <c r="Y69" i="5" s="1"/>
  <c r="AE69" i="5" s="1"/>
  <c r="W154" i="5"/>
  <c r="Y154" i="5" s="1"/>
  <c r="AE154" i="5" s="1"/>
  <c r="W604" i="5"/>
  <c r="Y604" i="5" s="1"/>
  <c r="AE604" i="5" s="1"/>
  <c r="W704" i="5"/>
  <c r="Y704" i="5" s="1"/>
  <c r="AE704" i="5" s="1"/>
  <c r="W53" i="5"/>
  <c r="Y53" i="5" s="1"/>
  <c r="W180" i="5"/>
  <c r="Y180" i="5" s="1"/>
  <c r="AE180" i="5" s="1"/>
  <c r="W632" i="5"/>
  <c r="Y632" i="5" s="1"/>
  <c r="W705" i="5"/>
  <c r="Y705" i="5" s="1"/>
  <c r="AE705" i="5" s="1"/>
  <c r="W148" i="5"/>
  <c r="Y148" i="5" s="1"/>
  <c r="AE148" i="5" s="1"/>
  <c r="W588" i="5"/>
  <c r="Y588" i="5" s="1"/>
  <c r="W697" i="5"/>
  <c r="Y697" i="5" s="1"/>
  <c r="W123" i="5"/>
  <c r="Y123" i="5" s="1"/>
  <c r="AE123" i="5" s="1"/>
  <c r="W552" i="5"/>
  <c r="Y552" i="5" s="1"/>
  <c r="AE552" i="5" s="1"/>
  <c r="W644" i="5"/>
  <c r="Y644" i="5" s="1"/>
  <c r="AE644" i="5" s="1"/>
  <c r="W13" i="5"/>
  <c r="Y13" i="5" s="1"/>
  <c r="AE13" i="5" s="1"/>
  <c r="W141" i="5"/>
  <c r="Y141" i="5" s="1"/>
  <c r="AE141" i="5" s="1"/>
  <c r="W572" i="5"/>
  <c r="Y572" i="5" s="1"/>
  <c r="AE572" i="5" s="1"/>
  <c r="W700" i="5"/>
  <c r="Y700" i="5" s="1"/>
  <c r="AE700" i="5" s="1"/>
  <c r="W91" i="5"/>
  <c r="Y91" i="5" s="1"/>
  <c r="AE91" i="5" s="1"/>
  <c r="W159" i="5"/>
  <c r="Y159" i="5" s="1"/>
  <c r="AE159" i="5" s="1"/>
  <c r="W619" i="5"/>
  <c r="Y619" i="5" s="1"/>
  <c r="AE619" i="5" s="1"/>
  <c r="W719" i="5"/>
  <c r="Y719" i="5" s="1"/>
  <c r="AE719" i="5" s="1"/>
  <c r="W570" i="5"/>
  <c r="W594" i="5"/>
  <c r="Y594" i="5" s="1"/>
  <c r="AE594" i="5" s="1"/>
  <c r="W682" i="5"/>
  <c r="Y682" i="5" s="1"/>
  <c r="AE682" i="5" s="1"/>
  <c r="W698" i="5"/>
  <c r="Y698" i="5" s="1"/>
  <c r="AE698" i="5" s="1"/>
  <c r="W168" i="5"/>
  <c r="Y168" i="5" s="1"/>
  <c r="AE168" i="5" s="1"/>
  <c r="W376" i="5"/>
  <c r="Y376" i="5" s="1"/>
  <c r="AE376" i="5" s="1"/>
  <c r="W200" i="5"/>
  <c r="Y200" i="5" s="1"/>
  <c r="AE200" i="5" s="1"/>
  <c r="W121" i="5"/>
  <c r="Y121" i="5" s="1"/>
  <c r="AE121" i="5" s="1"/>
  <c r="W542" i="5"/>
  <c r="Y542" i="5" s="1"/>
  <c r="AE542" i="5" s="1"/>
  <c r="W106" i="5"/>
  <c r="Y106" i="5" s="1"/>
  <c r="AE106" i="5" s="1"/>
  <c r="W625" i="5"/>
  <c r="Y625" i="5" s="1"/>
  <c r="AE625" i="5" s="1"/>
  <c r="W72" i="5"/>
  <c r="Y72" i="5" s="1"/>
  <c r="AE72" i="5" s="1"/>
  <c r="W421" i="5"/>
  <c r="Y421" i="5" s="1"/>
  <c r="AE421" i="5" s="1"/>
  <c r="W727" i="5"/>
  <c r="Y727" i="5" s="1"/>
  <c r="AE727" i="5" s="1"/>
  <c r="W267" i="5"/>
  <c r="Y267" i="5" s="1"/>
  <c r="AE267" i="5" s="1"/>
  <c r="W600" i="5"/>
  <c r="Y600" i="5" s="1"/>
  <c r="AE600" i="5" s="1"/>
  <c r="W258" i="5"/>
  <c r="Y258" i="5" s="1"/>
  <c r="AE258" i="5" s="1"/>
  <c r="W702" i="5"/>
  <c r="Y702" i="5" s="1"/>
  <c r="AE702" i="5" s="1"/>
  <c r="W259" i="5"/>
  <c r="Y259" i="5" s="1"/>
  <c r="AE259" i="5" s="1"/>
  <c r="W62" i="5"/>
  <c r="Y62" i="5" s="1"/>
  <c r="AE62" i="5" s="1"/>
  <c r="W12" i="5"/>
  <c r="Y12" i="5" s="1"/>
  <c r="AE12" i="5" s="1"/>
  <c r="W647" i="5"/>
  <c r="Y647" i="5" s="1"/>
  <c r="AE647" i="5" s="1"/>
  <c r="W639" i="5"/>
  <c r="Y639" i="5" s="1"/>
  <c r="AE639" i="5" s="1"/>
  <c r="Y67" i="5"/>
  <c r="AE67" i="5" s="1"/>
  <c r="Y33" i="5"/>
  <c r="AE33" i="5" s="1"/>
  <c r="Y571" i="5"/>
  <c r="AE571" i="5" s="1"/>
  <c r="Y614" i="5"/>
  <c r="AE614" i="5" s="1"/>
  <c r="Y652" i="5"/>
  <c r="AE652" i="5" s="1"/>
  <c r="W30" i="5"/>
  <c r="Y30" i="5" s="1"/>
  <c r="AE30" i="5" s="1"/>
  <c r="W599" i="5"/>
  <c r="Y599" i="5" s="1"/>
  <c r="AE599" i="5" s="1"/>
  <c r="W101" i="5"/>
  <c r="Y101" i="5" s="1"/>
  <c r="AE101" i="5" s="1"/>
  <c r="W187" i="5"/>
  <c r="Y187" i="5" s="1"/>
  <c r="AE187" i="5" s="1"/>
  <c r="W25" i="5"/>
  <c r="Y25" i="5" s="1"/>
  <c r="AE25" i="5" s="1"/>
  <c r="W93" i="5"/>
  <c r="Y93" i="5" s="1"/>
  <c r="AE93" i="5" s="1"/>
  <c r="W612" i="5"/>
  <c r="Y612" i="5" s="1"/>
  <c r="AE612" i="5" s="1"/>
  <c r="W721" i="5"/>
  <c r="Y721" i="5" s="1"/>
  <c r="AE721" i="5" s="1"/>
  <c r="W77" i="5"/>
  <c r="Y77" i="5" s="1"/>
  <c r="AE77" i="5" s="1"/>
  <c r="W162" i="5"/>
  <c r="Y162" i="5" s="1"/>
  <c r="W613" i="5"/>
  <c r="Y613" i="5" s="1"/>
  <c r="AE613" i="5" s="1"/>
  <c r="W713" i="5"/>
  <c r="Y713" i="5" s="1"/>
  <c r="AE713" i="5" s="1"/>
  <c r="W70" i="5"/>
  <c r="Y70" i="5" s="1"/>
  <c r="AE70" i="5" s="1"/>
  <c r="W550" i="5"/>
  <c r="Y550" i="5" s="1"/>
  <c r="AE550" i="5" s="1"/>
  <c r="W641" i="5"/>
  <c r="Y641" i="5" s="1"/>
  <c r="AE641" i="5" s="1"/>
  <c r="W724" i="5"/>
  <c r="Y724" i="5" s="1"/>
  <c r="AE724" i="5" s="1"/>
  <c r="W156" i="5"/>
  <c r="Y156" i="5" s="1"/>
  <c r="AE156" i="5" s="1"/>
  <c r="W597" i="5"/>
  <c r="Y597" i="5" s="1"/>
  <c r="AE597" i="5" s="1"/>
  <c r="W707" i="5"/>
  <c r="Y707" i="5" s="1"/>
  <c r="AE707" i="5" s="1"/>
  <c r="W132" i="5"/>
  <c r="Y132" i="5" s="1"/>
  <c r="AE132" i="5" s="1"/>
  <c r="W561" i="5"/>
  <c r="Y561" i="5" s="1"/>
  <c r="AE561" i="5" s="1"/>
  <c r="W653" i="5"/>
  <c r="Y653" i="5" s="1"/>
  <c r="AE653" i="5" s="1"/>
  <c r="W65" i="5"/>
  <c r="Y65" i="5" s="1"/>
  <c r="AE65" i="5" s="1"/>
  <c r="W150" i="5"/>
  <c r="Y150" i="5" s="1"/>
  <c r="AE150" i="5" s="1"/>
  <c r="W581" i="5"/>
  <c r="Y581" i="5" s="1"/>
  <c r="AE581" i="5" s="1"/>
  <c r="W14" i="5"/>
  <c r="Y14" i="5" s="1"/>
  <c r="AE14" i="5" s="1"/>
  <c r="W99" i="5"/>
  <c r="Y99" i="5" s="1"/>
  <c r="AE99" i="5" s="1"/>
  <c r="W167" i="5"/>
  <c r="Y167" i="5" s="1"/>
  <c r="AE167" i="5" s="1"/>
  <c r="W628" i="5"/>
  <c r="Y628" i="5" s="1"/>
  <c r="AE628" i="5" s="1"/>
  <c r="Y8" i="5"/>
  <c r="AE8" i="5" s="1"/>
  <c r="Y551" i="5"/>
  <c r="AE551" i="5" s="1"/>
  <c r="Y97" i="5"/>
  <c r="AE97" i="5" s="1"/>
  <c r="Y666" i="5"/>
  <c r="AE666" i="5" s="1"/>
  <c r="Y48" i="5"/>
  <c r="AE48" i="5" s="1"/>
  <c r="Z127" i="5"/>
  <c r="AC127" i="5" s="1"/>
  <c r="Z631" i="5"/>
  <c r="AC631" i="5" s="1"/>
  <c r="Y105" i="5"/>
  <c r="AE105" i="5" s="1"/>
  <c r="Y626" i="5"/>
  <c r="AE626" i="5" s="1"/>
  <c r="Y585" i="5"/>
  <c r="AE585" i="5" s="1"/>
  <c r="Y373" i="5"/>
  <c r="AE373" i="5" s="1"/>
  <c r="Z629" i="5"/>
  <c r="AC629" i="5" s="1"/>
  <c r="Z558" i="5"/>
  <c r="AC558" i="5" s="1"/>
  <c r="Z18" i="5"/>
  <c r="AC18" i="5" s="1"/>
  <c r="Y679" i="5"/>
  <c r="AE679" i="5" s="1"/>
  <c r="Z94" i="5"/>
  <c r="AC94" i="5" s="1"/>
  <c r="Z49" i="5"/>
  <c r="AC49" i="5" s="1"/>
  <c r="Z28" i="5"/>
  <c r="AC28" i="5" s="1"/>
  <c r="Y394" i="5"/>
  <c r="AE394" i="5" s="1"/>
  <c r="Y601" i="5"/>
  <c r="AE601" i="5" s="1"/>
  <c r="Z573" i="5"/>
  <c r="AC573" i="5" s="1"/>
  <c r="Y566" i="5"/>
  <c r="AE566" i="5" s="1"/>
  <c r="Z668" i="5"/>
  <c r="AC668" i="5" s="1"/>
  <c r="O341" i="5"/>
  <c r="O234" i="5"/>
  <c r="Y122" i="5"/>
  <c r="AE122" i="5" s="1"/>
  <c r="Y570" i="5"/>
  <c r="AE570" i="5" s="1"/>
  <c r="Y15" i="5"/>
  <c r="AE15" i="5" s="1"/>
  <c r="Y360" i="5"/>
  <c r="AE360" i="5" s="1"/>
  <c r="Z57" i="5"/>
  <c r="AC57" i="5" s="1"/>
  <c r="Y617" i="5"/>
  <c r="AE617" i="5" s="1"/>
  <c r="Z21" i="5"/>
  <c r="AC21" i="5" s="1"/>
  <c r="Y586" i="5"/>
  <c r="AE586" i="5" s="1"/>
  <c r="Y510" i="5"/>
  <c r="AE510" i="5" s="1"/>
  <c r="Z638" i="5"/>
  <c r="AC638" i="5" s="1"/>
  <c r="Y548" i="5"/>
  <c r="AE548" i="5" s="1"/>
  <c r="Y87" i="5"/>
  <c r="AE87" i="5" s="1"/>
  <c r="Z553" i="5"/>
  <c r="AC553" i="5" s="1"/>
  <c r="Z27" i="5"/>
  <c r="AC27" i="5" s="1"/>
  <c r="Y130" i="5"/>
  <c r="AE130" i="5" s="1"/>
  <c r="Y226" i="5"/>
  <c r="AE226" i="5" s="1"/>
  <c r="Y674" i="5"/>
  <c r="AE674" i="5" s="1"/>
  <c r="Y397" i="5"/>
  <c r="AE397" i="5" s="1"/>
  <c r="Y461" i="5"/>
  <c r="AE461" i="5" s="1"/>
  <c r="Y717" i="5"/>
  <c r="AE717" i="5" s="1"/>
  <c r="Y518" i="5"/>
  <c r="AE518" i="5" s="1"/>
  <c r="Y710" i="5"/>
  <c r="AE710" i="5" s="1"/>
  <c r="Y32" i="5"/>
  <c r="AE32" i="5" s="1"/>
  <c r="Y248" i="5"/>
  <c r="AE248" i="5" s="1"/>
  <c r="Y280" i="5"/>
  <c r="AE280" i="5" s="1"/>
  <c r="Y583" i="5"/>
  <c r="AE583" i="5" s="1"/>
  <c r="Y378" i="5"/>
  <c r="AE378" i="5" s="1"/>
  <c r="Y73" i="5"/>
  <c r="AE73" i="5" s="1"/>
  <c r="Z137" i="5"/>
  <c r="AC137" i="5" s="1"/>
  <c r="Y618" i="5"/>
  <c r="AE618" i="5" s="1"/>
  <c r="Y718" i="5"/>
  <c r="AE718" i="5" s="1"/>
  <c r="Y692" i="5"/>
  <c r="AE692" i="5" s="1"/>
  <c r="Z171" i="5"/>
  <c r="AC171" i="5" s="1"/>
  <c r="Y608" i="5"/>
  <c r="AE608" i="5" s="1"/>
  <c r="Y112" i="5"/>
  <c r="AE112" i="5" s="1"/>
  <c r="Y88" i="5"/>
  <c r="AE88" i="5" s="1"/>
  <c r="Y290" i="5"/>
  <c r="AE290" i="5" s="1"/>
  <c r="Y54" i="5"/>
  <c r="AE54" i="5" s="1"/>
  <c r="Y144" i="5"/>
  <c r="AE144" i="5" s="1"/>
  <c r="Y81" i="5"/>
  <c r="AE81" i="5" s="1"/>
  <c r="Z579" i="5"/>
  <c r="AC579" i="5" s="1"/>
  <c r="Y60" i="5"/>
  <c r="AE60" i="5" s="1"/>
  <c r="Y349" i="5"/>
  <c r="AE349" i="5" s="1"/>
  <c r="Y609" i="5"/>
  <c r="AE609" i="5" s="1"/>
  <c r="Y624" i="5"/>
  <c r="AE624" i="5" s="1"/>
  <c r="Y722" i="5"/>
  <c r="AE722" i="5" s="1"/>
  <c r="Y650" i="5"/>
  <c r="AE650" i="5" s="1"/>
  <c r="Y357" i="5"/>
  <c r="AE357" i="5" s="1"/>
  <c r="O511" i="5"/>
  <c r="O283" i="5"/>
  <c r="O264" i="5"/>
  <c r="O364" i="5"/>
  <c r="O502" i="5"/>
  <c r="O414" i="5"/>
  <c r="O462" i="5"/>
  <c r="O470" i="5"/>
  <c r="O535" i="5"/>
  <c r="O406" i="5"/>
  <c r="O291" i="5"/>
  <c r="O330" i="5"/>
  <c r="O328" i="5"/>
  <c r="O318" i="5"/>
  <c r="O498" i="5"/>
  <c r="O211" i="5"/>
  <c r="O374" i="5"/>
  <c r="O340" i="5"/>
  <c r="O422" i="5"/>
  <c r="O545" i="5"/>
  <c r="O526" i="5"/>
  <c r="O284" i="5"/>
  <c r="O453" i="5"/>
  <c r="O233" i="5"/>
  <c r="O377" i="5"/>
  <c r="O396" i="5"/>
  <c r="O231" i="5"/>
  <c r="O519" i="5"/>
  <c r="O310" i="5"/>
  <c r="O206" i="5"/>
  <c r="O203" i="5"/>
  <c r="O221" i="5"/>
  <c r="O501" i="5"/>
  <c r="O383" i="5"/>
  <c r="O272" i="5"/>
  <c r="O242" i="5"/>
  <c r="O497" i="5"/>
  <c r="O346" i="5"/>
  <c r="O390" i="5"/>
  <c r="O447" i="5"/>
  <c r="O266" i="5"/>
  <c r="O379" i="5"/>
  <c r="O543" i="5"/>
  <c r="O464" i="5"/>
  <c r="O451" i="5"/>
  <c r="O436" i="5"/>
  <c r="O391" i="5"/>
  <c r="O287" i="5"/>
  <c r="O295" i="5"/>
  <c r="O256" i="5"/>
  <c r="O217" i="5"/>
  <c r="O351" i="5"/>
  <c r="O209" i="5"/>
  <c r="O216" i="5"/>
  <c r="O534" i="5"/>
  <c r="O194" i="5"/>
  <c r="O438" i="5"/>
  <c r="O296" i="5"/>
  <c r="O372" i="5"/>
  <c r="O494" i="5"/>
  <c r="O255" i="5"/>
  <c r="O380" i="5"/>
  <c r="O439" i="5"/>
  <c r="O420" i="5"/>
  <c r="O327" i="5"/>
  <c r="O316" i="5"/>
  <c r="O517" i="5"/>
  <c r="O339" i="5"/>
  <c r="O454" i="5"/>
  <c r="O418" i="5"/>
  <c r="O375" i="5"/>
  <c r="O484" i="5"/>
  <c r="O382" i="5"/>
  <c r="O450" i="5"/>
  <c r="O363" i="5"/>
  <c r="O415" i="5"/>
  <c r="O312" i="5"/>
  <c r="O366" i="5"/>
  <c r="O523" i="5"/>
  <c r="O478" i="5"/>
  <c r="O207" i="5"/>
  <c r="O403" i="5"/>
  <c r="O496" i="5"/>
  <c r="O457" i="5"/>
  <c r="O468" i="5"/>
  <c r="O426" i="5"/>
  <c r="O282" i="5"/>
  <c r="O456" i="5"/>
  <c r="O399" i="5"/>
  <c r="O288" i="5"/>
  <c r="O455" i="5"/>
  <c r="O305" i="5"/>
  <c r="O458" i="5"/>
  <c r="O362" i="5"/>
  <c r="O405" i="5"/>
  <c r="O274" i="5"/>
  <c r="O444" i="5"/>
  <c r="O336" i="5"/>
  <c r="O490" i="5"/>
  <c r="O342" i="5"/>
  <c r="O381" i="5"/>
  <c r="O466" i="5"/>
  <c r="O260" i="5"/>
  <c r="O416" i="5"/>
  <c r="O313" i="5"/>
  <c r="O428" i="5"/>
  <c r="O483" i="5"/>
  <c r="O491" i="5"/>
  <c r="O334" i="5"/>
  <c r="O320" i="5"/>
  <c r="O223" i="5"/>
  <c r="O395" i="5"/>
  <c r="O214" i="5"/>
  <c r="O273" i="5"/>
  <c r="O263" i="5"/>
  <c r="O354" i="5"/>
  <c r="O477" i="5"/>
  <c r="O435" i="5"/>
  <c r="O303" i="5"/>
  <c r="O253" i="5"/>
  <c r="O533" i="5"/>
  <c r="O473" i="5"/>
  <c r="O385" i="5"/>
  <c r="O398" i="5"/>
  <c r="O281" i="5"/>
  <c r="O459" i="5"/>
  <c r="O407" i="5"/>
  <c r="O230" i="5"/>
  <c r="O345" i="5"/>
  <c r="O213" i="5"/>
  <c r="O229" i="5"/>
  <c r="O294" i="5"/>
  <c r="O238" i="5"/>
  <c r="O507" i="5"/>
  <c r="O196" i="5"/>
  <c r="O245" i="5"/>
  <c r="O516" i="5"/>
  <c r="O322" i="5"/>
  <c r="O227" i="5"/>
  <c r="O285" i="5"/>
  <c r="O465" i="5"/>
  <c r="O487" i="5"/>
  <c r="O370" i="5"/>
  <c r="O247" i="5"/>
  <c r="O536" i="5"/>
  <c r="O489" i="5"/>
  <c r="O500" i="5"/>
  <c r="O338" i="5"/>
  <c r="O431" i="5"/>
  <c r="O400" i="5"/>
  <c r="O353" i="5"/>
  <c r="O520" i="5"/>
  <c r="O401" i="5"/>
  <c r="O481" i="5"/>
  <c r="O205" i="5"/>
  <c r="O467" i="5"/>
  <c r="O499" i="5"/>
  <c r="O371" i="5"/>
  <c r="O277" i="5"/>
  <c r="O512" i="5"/>
  <c r="O293" i="5"/>
  <c r="O350" i="5"/>
  <c r="O388" i="5"/>
  <c r="O441" i="5"/>
  <c r="O367" i="5"/>
  <c r="O228" i="5"/>
  <c r="O309" i="5"/>
  <c r="O241" i="5"/>
  <c r="O270" i="5"/>
  <c r="O513" i="5"/>
  <c r="O521" i="5"/>
  <c r="O317" i="5"/>
  <c r="O249" i="5"/>
  <c r="O240" i="5"/>
  <c r="O289" i="5"/>
  <c r="O279" i="5"/>
  <c r="O532" i="5"/>
  <c r="O411" i="5"/>
  <c r="O547" i="5"/>
  <c r="O471" i="5"/>
  <c r="O432" i="5"/>
  <c r="O515" i="5"/>
  <c r="O204" i="5"/>
  <c r="O269" i="5"/>
  <c r="O412" i="5"/>
  <c r="O212" i="5"/>
  <c r="O225" i="5"/>
  <c r="O307" i="5"/>
  <c r="O440" i="5"/>
  <c r="O482" i="5"/>
  <c r="O359" i="5"/>
  <c r="O299" i="5"/>
  <c r="O325" i="5"/>
  <c r="O236" i="5"/>
  <c r="O480" i="5"/>
  <c r="O452" i="5"/>
  <c r="O244" i="5"/>
  <c r="O222" i="5"/>
  <c r="O188" i="5"/>
  <c r="O237" i="5"/>
  <c r="O335" i="5"/>
  <c r="O417" i="5"/>
  <c r="O409" i="5"/>
  <c r="O292" i="5"/>
  <c r="O427" i="5"/>
  <c r="O243" i="5"/>
  <c r="O235" i="5"/>
  <c r="O304" i="5"/>
  <c r="O306" i="5"/>
  <c r="O271" i="5"/>
  <c r="O531" i="5"/>
  <c r="O448" i="5"/>
  <c r="O539" i="5"/>
  <c r="O460" i="5"/>
  <c r="O198" i="5"/>
  <c r="O355" i="5"/>
  <c r="O337" i="5"/>
  <c r="O423" i="5"/>
  <c r="O352" i="5"/>
  <c r="O323" i="5"/>
  <c r="O331" i="5"/>
  <c r="O537" i="5"/>
  <c r="O302" i="5"/>
  <c r="O278" i="5"/>
  <c r="O190" i="5"/>
  <c r="O504" i="5"/>
  <c r="O433" i="5"/>
  <c r="O197" i="5"/>
  <c r="O195" i="5"/>
  <c r="O268" i="5"/>
  <c r="O361" i="5"/>
  <c r="O508" i="5"/>
  <c r="O276" i="5"/>
  <c r="O493" i="5"/>
  <c r="O261" i="5"/>
  <c r="O509" i="5"/>
  <c r="O220" i="5"/>
  <c r="O301" i="5"/>
  <c r="O479" i="5"/>
  <c r="O476" i="5"/>
  <c r="O324" i="5"/>
  <c r="O525" i="5"/>
  <c r="O297" i="5"/>
  <c r="O442" i="5"/>
  <c r="O368" i="5"/>
  <c r="O314" i="5"/>
  <c r="O505" i="5"/>
  <c r="O311" i="5"/>
  <c r="O192" i="5"/>
  <c r="O488" i="5"/>
  <c r="O387" i="5"/>
  <c r="O492" i="5"/>
  <c r="O262" i="5"/>
  <c r="O199" i="5"/>
  <c r="O410" i="5"/>
  <c r="O463" i="5"/>
  <c r="O384" i="5"/>
  <c r="O265" i="5"/>
  <c r="O347" i="5"/>
  <c r="O402" i="5"/>
  <c r="O315" i="5"/>
  <c r="O321" i="5"/>
  <c r="O443" i="5"/>
  <c r="O449" i="5"/>
  <c r="O544" i="5"/>
  <c r="O358" i="5"/>
  <c r="O286" i="5"/>
  <c r="O300" i="5"/>
  <c r="O425" i="5"/>
  <c r="O541" i="5"/>
  <c r="O419" i="5"/>
  <c r="O369" i="5"/>
  <c r="O252" i="5"/>
  <c r="O389" i="5"/>
  <c r="O540" i="5"/>
  <c r="O475" i="5"/>
  <c r="O257" i="5"/>
  <c r="O246" i="5"/>
  <c r="O191" i="5"/>
  <c r="O219" i="5"/>
  <c r="O189" i="5"/>
  <c r="O343" i="5"/>
  <c r="O224" i="5"/>
  <c r="O528" i="5"/>
  <c r="O524" i="5"/>
  <c r="O326" i="5"/>
  <c r="O239" i="5"/>
  <c r="O495" i="5"/>
  <c r="O424" i="5"/>
  <c r="O329" i="5"/>
  <c r="O404" i="5"/>
  <c r="O529" i="5"/>
  <c r="O319" i="5"/>
  <c r="O474" i="5"/>
  <c r="O393" i="5"/>
  <c r="O215" i="5"/>
  <c r="O208" i="5"/>
  <c r="O386" i="5"/>
  <c r="O254" i="5"/>
  <c r="Z627" i="5" l="1"/>
  <c r="AC627" i="5" s="1"/>
  <c r="AD266" i="8"/>
  <c r="AG266" i="8"/>
  <c r="AD319" i="8"/>
  <c r="AG319" i="8"/>
  <c r="AD411" i="8"/>
  <c r="AG411" i="8"/>
  <c r="AD193" i="8"/>
  <c r="AG193" i="8"/>
  <c r="AD229" i="8"/>
  <c r="AG229" i="8"/>
  <c r="AD331" i="8"/>
  <c r="AG331" i="8"/>
  <c r="AD517" i="8"/>
  <c r="AG517" i="8"/>
  <c r="AD213" i="8"/>
  <c r="AG213" i="8"/>
  <c r="AG198" i="8"/>
  <c r="AD198" i="8"/>
  <c r="AD387" i="8"/>
  <c r="AG387" i="8"/>
  <c r="AG417" i="8"/>
  <c r="AD417" i="8"/>
  <c r="AG447" i="8"/>
  <c r="AD447" i="8"/>
  <c r="AD444" i="8"/>
  <c r="AG444" i="8"/>
  <c r="AD470" i="8"/>
  <c r="AG470" i="8"/>
  <c r="AD405" i="8"/>
  <c r="AG405" i="8"/>
  <c r="AD463" i="8"/>
  <c r="AG463" i="8"/>
  <c r="AD499" i="8"/>
  <c r="AG499" i="8"/>
  <c r="AD302" i="8"/>
  <c r="AG302" i="8"/>
  <c r="AD209" i="8"/>
  <c r="AG209" i="8"/>
  <c r="AG469" i="8"/>
  <c r="AD469" i="8"/>
  <c r="AG427" i="8"/>
  <c r="AD427" i="8"/>
  <c r="AD274" i="8"/>
  <c r="AG274" i="8"/>
  <c r="AD271" i="8"/>
  <c r="AG271" i="8"/>
  <c r="AD456" i="8"/>
  <c r="AG456" i="8"/>
  <c r="AD317" i="8"/>
  <c r="AG317" i="8"/>
  <c r="AD259" i="8"/>
  <c r="AG259" i="8"/>
  <c r="AD325" i="8"/>
  <c r="AG325" i="8"/>
  <c r="AG516" i="8"/>
  <c r="AD516" i="8"/>
  <c r="AD400" i="8"/>
  <c r="AG400" i="8"/>
  <c r="AD214" i="8"/>
  <c r="AG214" i="8"/>
  <c r="AD509" i="8"/>
  <c r="AG509" i="8"/>
  <c r="AD226" i="8"/>
  <c r="AG226" i="8"/>
  <c r="AG518" i="8"/>
  <c r="AD518" i="8"/>
  <c r="AD312" i="8"/>
  <c r="AG312" i="8"/>
  <c r="AD342" i="8"/>
  <c r="AG342" i="8"/>
  <c r="AD423" i="8"/>
  <c r="AG423" i="8"/>
  <c r="AG356" i="8"/>
  <c r="AD356" i="8"/>
  <c r="AD434" i="8"/>
  <c r="AG434" i="8"/>
  <c r="AG431" i="8"/>
  <c r="AD431" i="8"/>
  <c r="AD242" i="8"/>
  <c r="AG242" i="8"/>
  <c r="AG445" i="8"/>
  <c r="AD445" i="8"/>
  <c r="AD461" i="8"/>
  <c r="AG461" i="8"/>
  <c r="AG232" i="8"/>
  <c r="AD232" i="8"/>
  <c r="AG241" i="8"/>
  <c r="AD241" i="8"/>
  <c r="AD457" i="8"/>
  <c r="AG457" i="8"/>
  <c r="AD495" i="8"/>
  <c r="AG495" i="8"/>
  <c r="AG286" i="8"/>
  <c r="AD286" i="8"/>
  <c r="AD413" i="8"/>
  <c r="AG413" i="8"/>
  <c r="AD208" i="8"/>
  <c r="AG208" i="8"/>
  <c r="AD349" i="8"/>
  <c r="AG349" i="8"/>
  <c r="AG244" i="8"/>
  <c r="AD244" i="8"/>
  <c r="AG351" i="8"/>
  <c r="AD351" i="8"/>
  <c r="AD284" i="8"/>
  <c r="AG284" i="8"/>
  <c r="AD416" i="8"/>
  <c r="AG416" i="8"/>
  <c r="AG224" i="8"/>
  <c r="AD224" i="8"/>
  <c r="AD474" i="8"/>
  <c r="AG474" i="8"/>
  <c r="AD415" i="8"/>
  <c r="AG415" i="8"/>
  <c r="AD481" i="8"/>
  <c r="AG481" i="8"/>
  <c r="AD510" i="8"/>
  <c r="AG510" i="8"/>
  <c r="AG265" i="8"/>
  <c r="AD265" i="8"/>
  <c r="AD419" i="8"/>
  <c r="AG419" i="8"/>
  <c r="AD304" i="8"/>
  <c r="AG304" i="8"/>
  <c r="AD262" i="8"/>
  <c r="AG262" i="8"/>
  <c r="AD527" i="8"/>
  <c r="AG527" i="8"/>
  <c r="AD485" i="8"/>
  <c r="AG485" i="8"/>
  <c r="AD333" i="8"/>
  <c r="AG333" i="8"/>
  <c r="AD237" i="8"/>
  <c r="AG237" i="8"/>
  <c r="AD438" i="8"/>
  <c r="AG438" i="8"/>
  <c r="AG207" i="8"/>
  <c r="AD207" i="8"/>
  <c r="AD362" i="8"/>
  <c r="AG362" i="8"/>
  <c r="AD453" i="8"/>
  <c r="AG453" i="8"/>
  <c r="AD526" i="8"/>
  <c r="AG526" i="8"/>
  <c r="AD290" i="8"/>
  <c r="AG290" i="8"/>
  <c r="AD344" i="8"/>
  <c r="AG344" i="8"/>
  <c r="AD454" i="8"/>
  <c r="AG454" i="8"/>
  <c r="AG498" i="8"/>
  <c r="AD498" i="8"/>
  <c r="AD256" i="8"/>
  <c r="AG256" i="8"/>
  <c r="AD398" i="8"/>
  <c r="AG398" i="8"/>
  <c r="AD189" i="8"/>
  <c r="AG189" i="8"/>
  <c r="AD340" i="8"/>
  <c r="AG340" i="8"/>
  <c r="AD308" i="8"/>
  <c r="AG308" i="8"/>
  <c r="AD520" i="8"/>
  <c r="AG520" i="8"/>
  <c r="AD279" i="8"/>
  <c r="AG279" i="8"/>
  <c r="AD275" i="8"/>
  <c r="AG275" i="8"/>
  <c r="AD225" i="8"/>
  <c r="AG225" i="8"/>
  <c r="AG488" i="8"/>
  <c r="AD488" i="8"/>
  <c r="AD514" i="8"/>
  <c r="AG514" i="8"/>
  <c r="AG298" i="8"/>
  <c r="AD298" i="8"/>
  <c r="AD194" i="8"/>
  <c r="AG194" i="8"/>
  <c r="AD448" i="8"/>
  <c r="AG448" i="8"/>
  <c r="AD313" i="8"/>
  <c r="AG313" i="8"/>
  <c r="AD532" i="8"/>
  <c r="AG532" i="8"/>
  <c r="AD277" i="8"/>
  <c r="AG277" i="8"/>
  <c r="AG390" i="8"/>
  <c r="AD390" i="8"/>
  <c r="AG273" i="8"/>
  <c r="AD273" i="8"/>
  <c r="AG315" i="8"/>
  <c r="AD315" i="8"/>
  <c r="AG468" i="8"/>
  <c r="AD468" i="8"/>
  <c r="AG375" i="8"/>
  <c r="AD375" i="8"/>
  <c r="AG450" i="8"/>
  <c r="AD450" i="8"/>
  <c r="AD385" i="8"/>
  <c r="AG385" i="8"/>
  <c r="AD512" i="8"/>
  <c r="AG512" i="8"/>
  <c r="AD365" i="8"/>
  <c r="AG365" i="8"/>
  <c r="AG428" i="8"/>
  <c r="AD428" i="8"/>
  <c r="AG442" i="8"/>
  <c r="AD442" i="8"/>
  <c r="AD203" i="8"/>
  <c r="AG203" i="8"/>
  <c r="AG459" i="8"/>
  <c r="AD459" i="8"/>
  <c r="AG336" i="8"/>
  <c r="AD336" i="8"/>
  <c r="AG407" i="8"/>
  <c r="AD407" i="8"/>
  <c r="AG523" i="8"/>
  <c r="AD523" i="8"/>
  <c r="AG334" i="8"/>
  <c r="AD334" i="8"/>
  <c r="AG283" i="8"/>
  <c r="AD283" i="8"/>
  <c r="AG272" i="8"/>
  <c r="AD272" i="8"/>
  <c r="AD545" i="8"/>
  <c r="AG545" i="8"/>
  <c r="AG238" i="8"/>
  <c r="AD238" i="8"/>
  <c r="AG339" i="8"/>
  <c r="AD339" i="8"/>
  <c r="AD345" i="8"/>
  <c r="AG345" i="8"/>
  <c r="AD330" i="8"/>
  <c r="AG330" i="8"/>
  <c r="AD491" i="8"/>
  <c r="AG491" i="8"/>
  <c r="AE58" i="5"/>
  <c r="Z58" i="5"/>
  <c r="AC58" i="5" s="1"/>
  <c r="AG264" i="8"/>
  <c r="AD264" i="8"/>
  <c r="AG483" i="8"/>
  <c r="AD483" i="8"/>
  <c r="AD367" i="8"/>
  <c r="AG367" i="8"/>
  <c r="AD496" i="8"/>
  <c r="AG496" i="8"/>
  <c r="AG222" i="8"/>
  <c r="AD222" i="8"/>
  <c r="AG537" i="8"/>
  <c r="AD537" i="8"/>
  <c r="AG267" i="8"/>
  <c r="AD267" i="8"/>
  <c r="AD538" i="8"/>
  <c r="AG538" i="8"/>
  <c r="AG329" i="8"/>
  <c r="AD329" i="8"/>
  <c r="AG300" i="8"/>
  <c r="AD300" i="8"/>
  <c r="AG503" i="8"/>
  <c r="AD503" i="8"/>
  <c r="AD472" i="8"/>
  <c r="AG472" i="8"/>
  <c r="AD394" i="8"/>
  <c r="AG394" i="8"/>
  <c r="AG451" i="8"/>
  <c r="AD451" i="8"/>
  <c r="AG466" i="8"/>
  <c r="AD466" i="8"/>
  <c r="AD204" i="8"/>
  <c r="AG204" i="8"/>
  <c r="AG424" i="8"/>
  <c r="AD424" i="8"/>
  <c r="AD216" i="8"/>
  <c r="AG216" i="8"/>
  <c r="AG245" i="8"/>
  <c r="AD245" i="8"/>
  <c r="AG332" i="8"/>
  <c r="AD332" i="8"/>
  <c r="AD401" i="8"/>
  <c r="AG401" i="8"/>
  <c r="AD257" i="8"/>
  <c r="AG257" i="8"/>
  <c r="AD233" i="8"/>
  <c r="AG233" i="8"/>
  <c r="AD482" i="8"/>
  <c r="AG482" i="8"/>
  <c r="AD338" i="8"/>
  <c r="AG338" i="8"/>
  <c r="AD467" i="8"/>
  <c r="AG467" i="8"/>
  <c r="AD530" i="8"/>
  <c r="AG530" i="8"/>
  <c r="AD418" i="8"/>
  <c r="AG418" i="8"/>
  <c r="AD350" i="8"/>
  <c r="AG350" i="8"/>
  <c r="AD243" i="8"/>
  <c r="AG243" i="8"/>
  <c r="AD282" i="8"/>
  <c r="AG282" i="8"/>
  <c r="AD393" i="8"/>
  <c r="AG393" i="8"/>
  <c r="AD412" i="8"/>
  <c r="AG412" i="8"/>
  <c r="AD217" i="8"/>
  <c r="AG217" i="8"/>
  <c r="AD507" i="8"/>
  <c r="AG507" i="8"/>
  <c r="AD473" i="8"/>
  <c r="AG473" i="8"/>
  <c r="AG352" i="8"/>
  <c r="AD352" i="8"/>
  <c r="AG480" i="8"/>
  <c r="AD480" i="8"/>
  <c r="AD490" i="8"/>
  <c r="AG490" i="8"/>
  <c r="AD464" i="8"/>
  <c r="AG464" i="8"/>
  <c r="AD341" i="8"/>
  <c r="AG341" i="8"/>
  <c r="AG475" i="8"/>
  <c r="AD475" i="8"/>
  <c r="AG426" i="8"/>
  <c r="AD426" i="8"/>
  <c r="AG220" i="8"/>
  <c r="AD220" i="8"/>
  <c r="AD292" i="8"/>
  <c r="AG292" i="8"/>
  <c r="AG421" i="8"/>
  <c r="AD421" i="8"/>
  <c r="AD281" i="8"/>
  <c r="AG281" i="8"/>
  <c r="AD541" i="8"/>
  <c r="AG541" i="8"/>
  <c r="AD291" i="8"/>
  <c r="AG291" i="8"/>
  <c r="AD364" i="8"/>
  <c r="AG364" i="8"/>
  <c r="AD192" i="8"/>
  <c r="AG192" i="8"/>
  <c r="AD452" i="8"/>
  <c r="AG452" i="8"/>
  <c r="AD462" i="8"/>
  <c r="AG462" i="8"/>
  <c r="AG206" i="8"/>
  <c r="AD206" i="8"/>
  <c r="AG320" i="8"/>
  <c r="AD320" i="8"/>
  <c r="AD478" i="8"/>
  <c r="AG478" i="8"/>
  <c r="AD347" i="8"/>
  <c r="AG347" i="8"/>
  <c r="AD492" i="8"/>
  <c r="AG492" i="8"/>
  <c r="AD303" i="8"/>
  <c r="AG303" i="8"/>
  <c r="AD388" i="8"/>
  <c r="AG388" i="8"/>
  <c r="AD260" i="8"/>
  <c r="AG260" i="8"/>
  <c r="AD497" i="8"/>
  <c r="AG497" i="8"/>
  <c r="AD314" i="8"/>
  <c r="AG314" i="8"/>
  <c r="AD437" i="8"/>
  <c r="AG437" i="8"/>
  <c r="AG358" i="8"/>
  <c r="AD358" i="8"/>
  <c r="AD487" i="8"/>
  <c r="AG487" i="8"/>
  <c r="AD432" i="8"/>
  <c r="AG432" i="8"/>
  <c r="AD276" i="8"/>
  <c r="AG276" i="8"/>
  <c r="AD354" i="8"/>
  <c r="AG354" i="8"/>
  <c r="AD373" i="8"/>
  <c r="AG373" i="8"/>
  <c r="AG270" i="8"/>
  <c r="AD270" i="8"/>
  <c r="AG311" i="8"/>
  <c r="AD311" i="8"/>
  <c r="AG288" i="8"/>
  <c r="AD288" i="8"/>
  <c r="AD479" i="8"/>
  <c r="AG479" i="8"/>
  <c r="AG212" i="8"/>
  <c r="AD212" i="8"/>
  <c r="AD195" i="8"/>
  <c r="AG195" i="8"/>
  <c r="AD414" i="8"/>
  <c r="AG414" i="8"/>
  <c r="AG504" i="8"/>
  <c r="AD504" i="8"/>
  <c r="AG433" i="8"/>
  <c r="AD433" i="8"/>
  <c r="AD219" i="8"/>
  <c r="AG219" i="8"/>
  <c r="AG258" i="8"/>
  <c r="AD258" i="8"/>
  <c r="AD227" i="8"/>
  <c r="AG227" i="8"/>
  <c r="AD536" i="8"/>
  <c r="AG536" i="8"/>
  <c r="AD249" i="8"/>
  <c r="AG249" i="8"/>
  <c r="AD248" i="8"/>
  <c r="AG248" i="8"/>
  <c r="AD261" i="8"/>
  <c r="AG261" i="8"/>
  <c r="AD430" i="8"/>
  <c r="AG430" i="8"/>
  <c r="AD449" i="8"/>
  <c r="AG449" i="8"/>
  <c r="AD235" i="8"/>
  <c r="AG235" i="8"/>
  <c r="AD408" i="8"/>
  <c r="AG408" i="8"/>
  <c r="AG205" i="8"/>
  <c r="AD205" i="8"/>
  <c r="AD386" i="8"/>
  <c r="AG386" i="8"/>
  <c r="AD197" i="8"/>
  <c r="AG197" i="8"/>
  <c r="AD535" i="8"/>
  <c r="AG535" i="8"/>
  <c r="AD323" i="8"/>
  <c r="AG323" i="8"/>
  <c r="AG287" i="8"/>
  <c r="AD287" i="8"/>
  <c r="AG406" i="8"/>
  <c r="AD406" i="8"/>
  <c r="AG436" i="8"/>
  <c r="AD436" i="8"/>
  <c r="AD196" i="8"/>
  <c r="AG196" i="8"/>
  <c r="AG522" i="8"/>
  <c r="AD522" i="8"/>
  <c r="AD493" i="8"/>
  <c r="AG493" i="8"/>
  <c r="AD321" i="8"/>
  <c r="AG321" i="8"/>
  <c r="AG294" i="8"/>
  <c r="AD294" i="8"/>
  <c r="AD316" i="8"/>
  <c r="AG316" i="8"/>
  <c r="AG361" i="8"/>
  <c r="AD361" i="8"/>
  <c r="AG310" i="8"/>
  <c r="AD310" i="8"/>
  <c r="AD384" i="8"/>
  <c r="AG384" i="8"/>
  <c r="AD439" i="8"/>
  <c r="AG439" i="8"/>
  <c r="AD539" i="8"/>
  <c r="AG539" i="8"/>
  <c r="AG366" i="8"/>
  <c r="AD366" i="8"/>
  <c r="AD230" i="8"/>
  <c r="AG230" i="8"/>
  <c r="AG460" i="8"/>
  <c r="AD460" i="8"/>
  <c r="AD440" i="8"/>
  <c r="AG440" i="8"/>
  <c r="AG403" i="8"/>
  <c r="AD403" i="8"/>
  <c r="AG534" i="8"/>
  <c r="AD534" i="8"/>
  <c r="AD299" i="8"/>
  <c r="AG299" i="8"/>
  <c r="AD410" i="8"/>
  <c r="AE8" i="8" s="1"/>
  <c r="AG410" i="8"/>
  <c r="AD355" i="8"/>
  <c r="AG355" i="8"/>
  <c r="AD369" i="8"/>
  <c r="AG369" i="8"/>
  <c r="AD285" i="8"/>
  <c r="AG285" i="8"/>
  <c r="AG486" i="8"/>
  <c r="AD486" i="8"/>
  <c r="AG309" i="8"/>
  <c r="AD309" i="8"/>
  <c r="AG455" i="8"/>
  <c r="AD455" i="8"/>
  <c r="AD494" i="8"/>
  <c r="AG494" i="8"/>
  <c r="AG324" i="8"/>
  <c r="AD324" i="8"/>
  <c r="AG409" i="8"/>
  <c r="AD409" i="8"/>
  <c r="AD359" i="8"/>
  <c r="AG359" i="8"/>
  <c r="AG381" i="8"/>
  <c r="AD381" i="8"/>
  <c r="AD465" i="8"/>
  <c r="AG465" i="8"/>
  <c r="AG246" i="8"/>
  <c r="AD246" i="8"/>
  <c r="AD236" i="8"/>
  <c r="AG236" i="8"/>
  <c r="AD252" i="8"/>
  <c r="AG252" i="8"/>
  <c r="AG402" i="8"/>
  <c r="AD402" i="8"/>
  <c r="AD335" i="8"/>
  <c r="AG335" i="8"/>
  <c r="AD458" i="8"/>
  <c r="AG458" i="8"/>
  <c r="AG404" i="8"/>
  <c r="AD404" i="8"/>
  <c r="AG307" i="8"/>
  <c r="AD307" i="8"/>
  <c r="AD476" i="8"/>
  <c r="AG476" i="8"/>
  <c r="AD502" i="8"/>
  <c r="AG502" i="8"/>
  <c r="AD240" i="8"/>
  <c r="AG240" i="8"/>
  <c r="Z118" i="5"/>
  <c r="AC118" i="5" s="1"/>
  <c r="AL118" i="5" s="1"/>
  <c r="Z179" i="5"/>
  <c r="AC179" i="5" s="1"/>
  <c r="AL179" i="5" s="1"/>
  <c r="Z687" i="5"/>
  <c r="AC687" i="5" s="1"/>
  <c r="AL687" i="5" s="1"/>
  <c r="Z166" i="5"/>
  <c r="AC166" i="5" s="1"/>
  <c r="Z103" i="5"/>
  <c r="AC103" i="5" s="1"/>
  <c r="Z636" i="5"/>
  <c r="AC636" i="5" s="1"/>
  <c r="AL636" i="5" s="1"/>
  <c r="Z132" i="5"/>
  <c r="AC132" i="5" s="1"/>
  <c r="AG132" i="5" s="1"/>
  <c r="Z26" i="5"/>
  <c r="AC26" i="5" s="1"/>
  <c r="AL26" i="5" s="1"/>
  <c r="Z703" i="5"/>
  <c r="AC703" i="5" s="1"/>
  <c r="AL703" i="5" s="1"/>
  <c r="Z693" i="5"/>
  <c r="AC693" i="5" s="1"/>
  <c r="AL693" i="5" s="1"/>
  <c r="AL127" i="5"/>
  <c r="AG127" i="5"/>
  <c r="AL627" i="5"/>
  <c r="AG627" i="5"/>
  <c r="AL573" i="5"/>
  <c r="AG573" i="5"/>
  <c r="AL171" i="5"/>
  <c r="AG171" i="5"/>
  <c r="AL638" i="5"/>
  <c r="AG638" i="5"/>
  <c r="Z700" i="5"/>
  <c r="AC700" i="5" s="1"/>
  <c r="Z139" i="5"/>
  <c r="AC139" i="5" s="1"/>
  <c r="AG687" i="5"/>
  <c r="Z563" i="5"/>
  <c r="AC563" i="5" s="1"/>
  <c r="AL27" i="5"/>
  <c r="AG27" i="5"/>
  <c r="AL21" i="5"/>
  <c r="AG21" i="5"/>
  <c r="Z640" i="5"/>
  <c r="AC640" i="5" s="1"/>
  <c r="AL629" i="5"/>
  <c r="AG629" i="5"/>
  <c r="Z590" i="5"/>
  <c r="AC590" i="5" s="1"/>
  <c r="AL553" i="5"/>
  <c r="AG553" i="5"/>
  <c r="AL18" i="5"/>
  <c r="AG18" i="5"/>
  <c r="AL166" i="5"/>
  <c r="AG166" i="5"/>
  <c r="AL57" i="5"/>
  <c r="AG57" i="5"/>
  <c r="AL28" i="5"/>
  <c r="AG28" i="5"/>
  <c r="Z724" i="5"/>
  <c r="AC724" i="5" s="1"/>
  <c r="AL58" i="5"/>
  <c r="AG58" i="5"/>
  <c r="AL137" i="5"/>
  <c r="AG137" i="5"/>
  <c r="AL668" i="5"/>
  <c r="AG668" i="5"/>
  <c r="AL49" i="5"/>
  <c r="AG49" i="5"/>
  <c r="AL558" i="5"/>
  <c r="AG558" i="5"/>
  <c r="AL631" i="5"/>
  <c r="AG631" i="5"/>
  <c r="AL579" i="5"/>
  <c r="AG579" i="5"/>
  <c r="AL94" i="5"/>
  <c r="AG94" i="5"/>
  <c r="AL103" i="5"/>
  <c r="AG103" i="5"/>
  <c r="Z643" i="5"/>
  <c r="AC643" i="5" s="1"/>
  <c r="Z688" i="5"/>
  <c r="AC688" i="5" s="1"/>
  <c r="Z663" i="5"/>
  <c r="AC663" i="5" s="1"/>
  <c r="Z694" i="5"/>
  <c r="AC694" i="5" s="1"/>
  <c r="Z652" i="5"/>
  <c r="AC652" i="5" s="1"/>
  <c r="Z711" i="5"/>
  <c r="AC711" i="5" s="1"/>
  <c r="AE51" i="5"/>
  <c r="Z51" i="5"/>
  <c r="AC51" i="5" s="1"/>
  <c r="Z655" i="5"/>
  <c r="AC655" i="5" s="1"/>
  <c r="Z133" i="5"/>
  <c r="AC133" i="5" s="1"/>
  <c r="Z29" i="5"/>
  <c r="AC29" i="5" s="1"/>
  <c r="Z19" i="5"/>
  <c r="AC19" i="5" s="1"/>
  <c r="AE677" i="5"/>
  <c r="Z677" i="5"/>
  <c r="AC677" i="5" s="1"/>
  <c r="Z66" i="5"/>
  <c r="AC66" i="5" s="1"/>
  <c r="Z135" i="5"/>
  <c r="AC135" i="5" s="1"/>
  <c r="Z134" i="5"/>
  <c r="AC134" i="5" s="1"/>
  <c r="Z61" i="5"/>
  <c r="AC61" i="5" s="1"/>
  <c r="AE43" i="5"/>
  <c r="Z43" i="5"/>
  <c r="AC43" i="5" s="1"/>
  <c r="AE591" i="5"/>
  <c r="Z591" i="5"/>
  <c r="AC591" i="5" s="1"/>
  <c r="AE564" i="5"/>
  <c r="Z564" i="5"/>
  <c r="AC564" i="5" s="1"/>
  <c r="AE157" i="5"/>
  <c r="Z157" i="5"/>
  <c r="AC157" i="5" s="1"/>
  <c r="AE102" i="5"/>
  <c r="Z102" i="5"/>
  <c r="AC102" i="5" s="1"/>
  <c r="AE147" i="5"/>
  <c r="Z147" i="5"/>
  <c r="AC147" i="5" s="1"/>
  <c r="Z141" i="5"/>
  <c r="AC141" i="5" s="1"/>
  <c r="Z721" i="5"/>
  <c r="AC721" i="5" s="1"/>
  <c r="Z154" i="5"/>
  <c r="AC154" i="5" s="1"/>
  <c r="Z603" i="5"/>
  <c r="AC603" i="5" s="1"/>
  <c r="Z11" i="5"/>
  <c r="AC11" i="5" s="1"/>
  <c r="Z150" i="5"/>
  <c r="AC150" i="5" s="1"/>
  <c r="Z705" i="5"/>
  <c r="AC705" i="5" s="1"/>
  <c r="Z128" i="5"/>
  <c r="AC128" i="5" s="1"/>
  <c r="Z580" i="5"/>
  <c r="AC580" i="5" s="1"/>
  <c r="Z173" i="5"/>
  <c r="AC173" i="5" s="1"/>
  <c r="Z569" i="5"/>
  <c r="AC569" i="5" s="1"/>
  <c r="Z167" i="5"/>
  <c r="AC167" i="5" s="1"/>
  <c r="Z125" i="5"/>
  <c r="AC125" i="5" s="1"/>
  <c r="AE210" i="5"/>
  <c r="Z210" i="5"/>
  <c r="AA210" i="5" s="1"/>
  <c r="AD210" i="5" s="1"/>
  <c r="AE161" i="5"/>
  <c r="Z161" i="5"/>
  <c r="AC161" i="5" s="1"/>
  <c r="AE34" i="5"/>
  <c r="Z34" i="5"/>
  <c r="AC34" i="5" s="1"/>
  <c r="Z78" i="5"/>
  <c r="AC78" i="5" s="1"/>
  <c r="Z662" i="5"/>
  <c r="AC662" i="5" s="1"/>
  <c r="Z649" i="5"/>
  <c r="AC649" i="5" s="1"/>
  <c r="Z172" i="5"/>
  <c r="AC172" i="5" s="1"/>
  <c r="Z140" i="5"/>
  <c r="AC140" i="5" s="1"/>
  <c r="Z606" i="5"/>
  <c r="AC606" i="5" s="1"/>
  <c r="Z187" i="5"/>
  <c r="AC187" i="5" s="1"/>
  <c r="Z129" i="5"/>
  <c r="AC129" i="5" s="1"/>
  <c r="Z13" i="5"/>
  <c r="AC13" i="5" s="1"/>
  <c r="Z615" i="5"/>
  <c r="AC615" i="5" s="1"/>
  <c r="Z654" i="5"/>
  <c r="AC654" i="5" s="1"/>
  <c r="Z175" i="5"/>
  <c r="AC175" i="5" s="1"/>
  <c r="Z30" i="5"/>
  <c r="AC30" i="5" s="1"/>
  <c r="Z156" i="5"/>
  <c r="AC156" i="5" s="1"/>
  <c r="AE176" i="5"/>
  <c r="Z176" i="5"/>
  <c r="AC176" i="5" s="1"/>
  <c r="Z612" i="5"/>
  <c r="AC612" i="5" s="1"/>
  <c r="Z549" i="5"/>
  <c r="AC549" i="5" s="1"/>
  <c r="Z695" i="5"/>
  <c r="AC695" i="5" s="1"/>
  <c r="Z143" i="5"/>
  <c r="AC143" i="5" s="1"/>
  <c r="Z92" i="5"/>
  <c r="AC92" i="5" s="1"/>
  <c r="Z65" i="5"/>
  <c r="AC65" i="5" s="1"/>
  <c r="Z160" i="5"/>
  <c r="AC160" i="5" s="1"/>
  <c r="Z159" i="5"/>
  <c r="AC159" i="5" s="1"/>
  <c r="Z641" i="5"/>
  <c r="AC641" i="5" s="1"/>
  <c r="Z77" i="5"/>
  <c r="AC77" i="5" s="1"/>
  <c r="Z713" i="5"/>
  <c r="AC713" i="5" s="1"/>
  <c r="Z582" i="5"/>
  <c r="AC582" i="5" s="1"/>
  <c r="Z704" i="5"/>
  <c r="AC704" i="5" s="1"/>
  <c r="Z67" i="5"/>
  <c r="AC67" i="5" s="1"/>
  <c r="Z123" i="5"/>
  <c r="AC123" i="5" s="1"/>
  <c r="Z581" i="5"/>
  <c r="AC581" i="5" s="1"/>
  <c r="Z712" i="5"/>
  <c r="AC712" i="5" s="1"/>
  <c r="AE83" i="5"/>
  <c r="Z83" i="5"/>
  <c r="AC83" i="5" s="1"/>
  <c r="AE595" i="5"/>
  <c r="Z595" i="5"/>
  <c r="AC595" i="5" s="1"/>
  <c r="AE588" i="5"/>
  <c r="Z588" i="5"/>
  <c r="AC588" i="5" s="1"/>
  <c r="AE47" i="5"/>
  <c r="Z47" i="5"/>
  <c r="AC47" i="5" s="1"/>
  <c r="Z44" i="5"/>
  <c r="AC44" i="5" s="1"/>
  <c r="Z91" i="5"/>
  <c r="AC91" i="5" s="1"/>
  <c r="Z181" i="5"/>
  <c r="AC181" i="5" s="1"/>
  <c r="Z604" i="5"/>
  <c r="AC604" i="5" s="1"/>
  <c r="Z120" i="5"/>
  <c r="AC120" i="5" s="1"/>
  <c r="Z84" i="5"/>
  <c r="AC84" i="5" s="1"/>
  <c r="Z9" i="5"/>
  <c r="AC9" i="5" s="1"/>
  <c r="AL9" i="5" s="1"/>
  <c r="Z31" i="5"/>
  <c r="AC31" i="5" s="1"/>
  <c r="Z99" i="5"/>
  <c r="AC99" i="5" s="1"/>
  <c r="Z142" i="5"/>
  <c r="AC142" i="5" s="1"/>
  <c r="Z613" i="5"/>
  <c r="AC613" i="5" s="1"/>
  <c r="Z559" i="5"/>
  <c r="AC559" i="5" s="1"/>
  <c r="Z101" i="5"/>
  <c r="AC101" i="5" s="1"/>
  <c r="Z686" i="5"/>
  <c r="AC686" i="5" s="1"/>
  <c r="Z107" i="5"/>
  <c r="AC107" i="5" s="1"/>
  <c r="Z707" i="5"/>
  <c r="AC707" i="5" s="1"/>
  <c r="Z622" i="5"/>
  <c r="AC622" i="5" s="1"/>
  <c r="Z183" i="5"/>
  <c r="AC183" i="5" s="1"/>
  <c r="AE670" i="5"/>
  <c r="Z670" i="5"/>
  <c r="AC670" i="5" s="1"/>
  <c r="AE678" i="5"/>
  <c r="Z678" i="5"/>
  <c r="AC678" i="5" s="1"/>
  <c r="AE685" i="5"/>
  <c r="Z685" i="5"/>
  <c r="AC685" i="5" s="1"/>
  <c r="Z148" i="5"/>
  <c r="AC148" i="5" s="1"/>
  <c r="Z550" i="5"/>
  <c r="AC550" i="5" s="1"/>
  <c r="Z22" i="5"/>
  <c r="AC22" i="5" s="1"/>
  <c r="Z572" i="5"/>
  <c r="AC572" i="5" s="1"/>
  <c r="Z93" i="5"/>
  <c r="AC93" i="5" s="1"/>
  <c r="Z146" i="5"/>
  <c r="AC146" i="5" s="1"/>
  <c r="Z136" i="5"/>
  <c r="AC136" i="5" s="1"/>
  <c r="Z74" i="5"/>
  <c r="AC74" i="5" s="1"/>
  <c r="Z69" i="5"/>
  <c r="AC69" i="5" s="1"/>
  <c r="Z723" i="5"/>
  <c r="AC723" i="5" s="1"/>
  <c r="Z555" i="5"/>
  <c r="AC555" i="5" s="1"/>
  <c r="Z620" i="5"/>
  <c r="AC620" i="5" s="1"/>
  <c r="Z653" i="5"/>
  <c r="AC653" i="5" s="1"/>
  <c r="Z149" i="5"/>
  <c r="AC149" i="5" s="1"/>
  <c r="Z659" i="5"/>
  <c r="AC659" i="5" s="1"/>
  <c r="Z35" i="5"/>
  <c r="AC35" i="5" s="1"/>
  <c r="AE82" i="5"/>
  <c r="Z82" i="5"/>
  <c r="AC82" i="5" s="1"/>
  <c r="AE587" i="5"/>
  <c r="Z587" i="5"/>
  <c r="AC587" i="5" s="1"/>
  <c r="AE577" i="5"/>
  <c r="Z577" i="5"/>
  <c r="AC577" i="5" s="1"/>
  <c r="AE621" i="5"/>
  <c r="Z621" i="5"/>
  <c r="AC621" i="5" s="1"/>
  <c r="AE568" i="5"/>
  <c r="Z568" i="5"/>
  <c r="AC568" i="5" s="1"/>
  <c r="AE98" i="5"/>
  <c r="Z98" i="5"/>
  <c r="AC98" i="5" s="1"/>
  <c r="AE708" i="5"/>
  <c r="Z708" i="5"/>
  <c r="AC708" i="5" s="1"/>
  <c r="AE153" i="5"/>
  <c r="Z153" i="5"/>
  <c r="AC153" i="5" s="1"/>
  <c r="AE145" i="5"/>
  <c r="Z145" i="5"/>
  <c r="AC145" i="5" s="1"/>
  <c r="AE116" i="5"/>
  <c r="Z116" i="5"/>
  <c r="AC116" i="5" s="1"/>
  <c r="Z180" i="5"/>
  <c r="AC180" i="5" s="1"/>
  <c r="Z623" i="5"/>
  <c r="AC623" i="5" s="1"/>
  <c r="Z85" i="5"/>
  <c r="AC85" i="5" s="1"/>
  <c r="Z689" i="5"/>
  <c r="AC689" i="5" s="1"/>
  <c r="Z597" i="5"/>
  <c r="AC597" i="5" s="1"/>
  <c r="Z680" i="5"/>
  <c r="AC680" i="5" s="1"/>
  <c r="Z596" i="5"/>
  <c r="AC596" i="5" s="1"/>
  <c r="Z95" i="5"/>
  <c r="AC95" i="5" s="1"/>
  <c r="Z117" i="5"/>
  <c r="AC117" i="5" s="1"/>
  <c r="Z599" i="5"/>
  <c r="AC599" i="5" s="1"/>
  <c r="Z644" i="5"/>
  <c r="AC644" i="5" s="1"/>
  <c r="Z567" i="5"/>
  <c r="AC567" i="5" s="1"/>
  <c r="Z109" i="5"/>
  <c r="AC109" i="5" s="1"/>
  <c r="Z164" i="5"/>
  <c r="AC164" i="5" s="1"/>
  <c r="Z719" i="5"/>
  <c r="AC719" i="5" s="1"/>
  <c r="Z115" i="5"/>
  <c r="AC115" i="5" s="1"/>
  <c r="Z151" i="5"/>
  <c r="AC151" i="5" s="1"/>
  <c r="Z725" i="5"/>
  <c r="AC725" i="5" s="1"/>
  <c r="Z715" i="5"/>
  <c r="AC715" i="5" s="1"/>
  <c r="Z152" i="5"/>
  <c r="AC152" i="5" s="1"/>
  <c r="Z14" i="5"/>
  <c r="AC14" i="5" s="1"/>
  <c r="Z110" i="5"/>
  <c r="AC110" i="5" s="1"/>
  <c r="Z614" i="5"/>
  <c r="AC614" i="5" s="1"/>
  <c r="Z33" i="5"/>
  <c r="AC33" i="5" s="1"/>
  <c r="AE119" i="5"/>
  <c r="Z119" i="5"/>
  <c r="AC119" i="5" s="1"/>
  <c r="AE111" i="5"/>
  <c r="Z111" i="5"/>
  <c r="AC111" i="5" s="1"/>
  <c r="AE184" i="5"/>
  <c r="Z184" i="5"/>
  <c r="AC184" i="5" s="1"/>
  <c r="AE607" i="5"/>
  <c r="Z607" i="5"/>
  <c r="AC607" i="5" s="1"/>
  <c r="AE68" i="5"/>
  <c r="Z68" i="5"/>
  <c r="AC68" i="5" s="1"/>
  <c r="AE23" i="5"/>
  <c r="Z23" i="5"/>
  <c r="AC23" i="5" s="1"/>
  <c r="AE598" i="5"/>
  <c r="Z598" i="5"/>
  <c r="AC598" i="5" s="1"/>
  <c r="AE155" i="5"/>
  <c r="Z155" i="5"/>
  <c r="AC155" i="5" s="1"/>
  <c r="AE59" i="5"/>
  <c r="Z59" i="5"/>
  <c r="AC59" i="5" s="1"/>
  <c r="AE10" i="5"/>
  <c r="Z10" i="5"/>
  <c r="AC10" i="5" s="1"/>
  <c r="AE174" i="5"/>
  <c r="Z174" i="5"/>
  <c r="AC174" i="5" s="1"/>
  <c r="AE71" i="5"/>
  <c r="Z71" i="5"/>
  <c r="AC71" i="5" s="1"/>
  <c r="AE17" i="5"/>
  <c r="Z17" i="5"/>
  <c r="AC17" i="5" s="1"/>
  <c r="AE182" i="5"/>
  <c r="Z182" i="5"/>
  <c r="AC182" i="5" s="1"/>
  <c r="AE669" i="5"/>
  <c r="Z669" i="5"/>
  <c r="AC669" i="5" s="1"/>
  <c r="AE158" i="5"/>
  <c r="Z158" i="5"/>
  <c r="AC158" i="5" s="1"/>
  <c r="AE76" i="5"/>
  <c r="Z76" i="5"/>
  <c r="AC76" i="5" s="1"/>
  <c r="Z126" i="5"/>
  <c r="AC126" i="5" s="1"/>
  <c r="Z671" i="5"/>
  <c r="AC671" i="5" s="1"/>
  <c r="Z701" i="5"/>
  <c r="AC701" i="5" s="1"/>
  <c r="Z561" i="5"/>
  <c r="AC561" i="5" s="1"/>
  <c r="Z25" i="5"/>
  <c r="AC25" i="5" s="1"/>
  <c r="Z70" i="5"/>
  <c r="AC70" i="5" s="1"/>
  <c r="Z635" i="5"/>
  <c r="AC635" i="5" s="1"/>
  <c r="Z646" i="5"/>
  <c r="AC646" i="5" s="1"/>
  <c r="Z720" i="5"/>
  <c r="AC720" i="5" s="1"/>
  <c r="Z664" i="5"/>
  <c r="AC664" i="5" s="1"/>
  <c r="Z673" i="5"/>
  <c r="AC673" i="5" s="1"/>
  <c r="Z560" i="5"/>
  <c r="AC560" i="5" s="1"/>
  <c r="Z86" i="5"/>
  <c r="AC86" i="5" s="1"/>
  <c r="Z660" i="5"/>
  <c r="AC660" i="5" s="1"/>
  <c r="Z37" i="5"/>
  <c r="AC37" i="5" s="1"/>
  <c r="Z552" i="5"/>
  <c r="AC552" i="5" s="1"/>
  <c r="Z651" i="5"/>
  <c r="AC651" i="5" s="1"/>
  <c r="Z42" i="5"/>
  <c r="AC42" i="5" s="1"/>
  <c r="Z667" i="5"/>
  <c r="AC667" i="5" s="1"/>
  <c r="Z628" i="5"/>
  <c r="AC628" i="5" s="1"/>
  <c r="Z619" i="5"/>
  <c r="AC619" i="5" s="1"/>
  <c r="Z90" i="5"/>
  <c r="AC90" i="5" s="1"/>
  <c r="Z163" i="5"/>
  <c r="AC163" i="5" s="1"/>
  <c r="Z96" i="5"/>
  <c r="AC96" i="5" s="1"/>
  <c r="Z571" i="5"/>
  <c r="AC571" i="5" s="1"/>
  <c r="Z696" i="5"/>
  <c r="AC696" i="5" s="1"/>
  <c r="AE611" i="5"/>
  <c r="Z611" i="5"/>
  <c r="AC611" i="5" s="1"/>
  <c r="AE165" i="5"/>
  <c r="Z165" i="5"/>
  <c r="AC165" i="5" s="1"/>
  <c r="AE697" i="5"/>
  <c r="Z697" i="5"/>
  <c r="AC697" i="5" s="1"/>
  <c r="AE605" i="5"/>
  <c r="Z605" i="5"/>
  <c r="AC605" i="5" s="1"/>
  <c r="AA579" i="5"/>
  <c r="AD579" i="5" s="1"/>
  <c r="AE576" i="5"/>
  <c r="Z576" i="5"/>
  <c r="AC576" i="5" s="1"/>
  <c r="Z75" i="5"/>
  <c r="AC75" i="5" s="1"/>
  <c r="AE75" i="5"/>
  <c r="AE589" i="5"/>
  <c r="Z589" i="5"/>
  <c r="AC589" i="5" s="1"/>
  <c r="AE52" i="5"/>
  <c r="Z52" i="5"/>
  <c r="AC52" i="5" s="1"/>
  <c r="AE637" i="5"/>
  <c r="Z637" i="5"/>
  <c r="AC637" i="5" s="1"/>
  <c r="AE108" i="5"/>
  <c r="Z108" i="5"/>
  <c r="AC108" i="5" s="1"/>
  <c r="AE681" i="5"/>
  <c r="Z681" i="5"/>
  <c r="AC681" i="5" s="1"/>
  <c r="Z632" i="5"/>
  <c r="AC632" i="5" s="1"/>
  <c r="AE632" i="5"/>
  <c r="AE50" i="5"/>
  <c r="Z50" i="5"/>
  <c r="AC50" i="5" s="1"/>
  <c r="AE726" i="5"/>
  <c r="Z726" i="5"/>
  <c r="AC726" i="5" s="1"/>
  <c r="Z131" i="5"/>
  <c r="AC131" i="5" s="1"/>
  <c r="AE131" i="5"/>
  <c r="AE645" i="5"/>
  <c r="Z645" i="5"/>
  <c r="AC645" i="5" s="1"/>
  <c r="Z53" i="5"/>
  <c r="AC53" i="5" s="1"/>
  <c r="AE53" i="5"/>
  <c r="AE38" i="5"/>
  <c r="Z38" i="5"/>
  <c r="AC38" i="5" s="1"/>
  <c r="Z676" i="5"/>
  <c r="AC676" i="5" s="1"/>
  <c r="AE676" i="5"/>
  <c r="AE41" i="5"/>
  <c r="Z41" i="5"/>
  <c r="AC41" i="5" s="1"/>
  <c r="Z45" i="5"/>
  <c r="AC45" i="5" s="1"/>
  <c r="AE45" i="5"/>
  <c r="AE661" i="5"/>
  <c r="Z661" i="5"/>
  <c r="AC661" i="5" s="1"/>
  <c r="Z657" i="5"/>
  <c r="AC657" i="5" s="1"/>
  <c r="AE162" i="5"/>
  <c r="Z162" i="5"/>
  <c r="AC162" i="5" s="1"/>
  <c r="W529" i="5"/>
  <c r="Y529" i="5" s="1"/>
  <c r="AE529" i="5" s="1"/>
  <c r="W528" i="5"/>
  <c r="Y528" i="5" s="1"/>
  <c r="AE528" i="5" s="1"/>
  <c r="W475" i="5"/>
  <c r="Y475" i="5" s="1"/>
  <c r="AE475" i="5" s="1"/>
  <c r="W300" i="5"/>
  <c r="Y300" i="5" s="1"/>
  <c r="AE300" i="5" s="1"/>
  <c r="W402" i="5"/>
  <c r="Y402" i="5" s="1"/>
  <c r="AE402" i="5" s="1"/>
  <c r="W492" i="5"/>
  <c r="Y492" i="5" s="1"/>
  <c r="AE492" i="5" s="1"/>
  <c r="W442" i="5"/>
  <c r="Y442" i="5" s="1"/>
  <c r="AE442" i="5" s="1"/>
  <c r="W509" i="5"/>
  <c r="Y509" i="5" s="1"/>
  <c r="AE509" i="5" s="1"/>
  <c r="W197" i="5"/>
  <c r="Y197" i="5" s="1"/>
  <c r="AE197" i="5" s="1"/>
  <c r="W323" i="5"/>
  <c r="Y323" i="5" s="1"/>
  <c r="AE323" i="5" s="1"/>
  <c r="W448" i="5"/>
  <c r="Y448" i="5" s="1"/>
  <c r="AE448" i="5" s="1"/>
  <c r="W292" i="5"/>
  <c r="Y292" i="5" s="1"/>
  <c r="AE292" i="5" s="1"/>
  <c r="W452" i="5"/>
  <c r="Y452" i="5" s="1"/>
  <c r="AE452" i="5" s="1"/>
  <c r="W307" i="5"/>
  <c r="Y307" i="5" s="1"/>
  <c r="AE307" i="5" s="1"/>
  <c r="W471" i="5"/>
  <c r="Y471" i="5" s="1"/>
  <c r="AE471" i="5" s="1"/>
  <c r="W317" i="5"/>
  <c r="Y317" i="5" s="1"/>
  <c r="AE317" i="5" s="1"/>
  <c r="W441" i="5"/>
  <c r="Y441" i="5" s="1"/>
  <c r="AE441" i="5" s="1"/>
  <c r="W467" i="5"/>
  <c r="Y467" i="5" s="1"/>
  <c r="AE467" i="5" s="1"/>
  <c r="W338" i="5"/>
  <c r="Y338" i="5" s="1"/>
  <c r="AE338" i="5" s="1"/>
  <c r="W285" i="5"/>
  <c r="Y285" i="5" s="1"/>
  <c r="AE285" i="5" s="1"/>
  <c r="W294" i="5"/>
  <c r="Y294" i="5" s="1"/>
  <c r="AE294" i="5" s="1"/>
  <c r="W398" i="5"/>
  <c r="Y398" i="5" s="1"/>
  <c r="AE398" i="5" s="1"/>
  <c r="W354" i="5"/>
  <c r="Y354" i="5" s="1"/>
  <c r="AE354" i="5" s="1"/>
  <c r="W491" i="5"/>
  <c r="Y491" i="5" s="1"/>
  <c r="AE491" i="5" s="1"/>
  <c r="W342" i="5"/>
  <c r="Y342" i="5" s="1"/>
  <c r="AE342" i="5" s="1"/>
  <c r="W305" i="5"/>
  <c r="Y305" i="5" s="1"/>
  <c r="AE305" i="5" s="1"/>
  <c r="W457" i="5"/>
  <c r="Y457" i="5" s="1"/>
  <c r="AE457" i="5" s="1"/>
  <c r="W415" i="5"/>
  <c r="Y415" i="5" s="1"/>
  <c r="AE415" i="5" s="1"/>
  <c r="W339" i="5"/>
  <c r="Y339" i="5" s="1"/>
  <c r="AE339" i="5" s="1"/>
  <c r="W494" i="5"/>
  <c r="Y494" i="5" s="1"/>
  <c r="AE494" i="5" s="1"/>
  <c r="W351" i="5"/>
  <c r="Y351" i="5" s="1"/>
  <c r="AE351" i="5" s="1"/>
  <c r="W464" i="5"/>
  <c r="Y464" i="5" s="1"/>
  <c r="AE464" i="5" s="1"/>
  <c r="W242" i="5"/>
  <c r="Y242" i="5" s="1"/>
  <c r="AE242" i="5" s="1"/>
  <c r="W519" i="5"/>
  <c r="Y519" i="5" s="1"/>
  <c r="AE519" i="5" s="1"/>
  <c r="W545" i="5"/>
  <c r="Y545" i="5" s="1"/>
  <c r="AE545" i="5" s="1"/>
  <c r="W330" i="5"/>
  <c r="Y330" i="5" s="1"/>
  <c r="AE330" i="5" s="1"/>
  <c r="W364" i="5"/>
  <c r="Y364" i="5" s="1"/>
  <c r="AE364" i="5" s="1"/>
  <c r="W254" i="5"/>
  <c r="Y254" i="5" s="1"/>
  <c r="AE254" i="5" s="1"/>
  <c r="W404" i="5"/>
  <c r="Y404" i="5" s="1"/>
  <c r="AE404" i="5" s="1"/>
  <c r="W224" i="5"/>
  <c r="Y224" i="5" s="1"/>
  <c r="AE224" i="5" s="1"/>
  <c r="W540" i="5"/>
  <c r="Y540" i="5" s="1"/>
  <c r="AE540" i="5" s="1"/>
  <c r="W286" i="5"/>
  <c r="Y286" i="5" s="1"/>
  <c r="AE286" i="5" s="1"/>
  <c r="W347" i="5"/>
  <c r="Y347" i="5" s="1"/>
  <c r="AE347" i="5" s="1"/>
  <c r="W387" i="5"/>
  <c r="Y387" i="5" s="1"/>
  <c r="AE387" i="5" s="1"/>
  <c r="W297" i="5"/>
  <c r="Y297" i="5" s="1"/>
  <c r="AE297" i="5" s="1"/>
  <c r="W261" i="5"/>
  <c r="Y261" i="5" s="1"/>
  <c r="AE261" i="5" s="1"/>
  <c r="W433" i="5"/>
  <c r="Y433" i="5" s="1"/>
  <c r="AE433" i="5" s="1"/>
  <c r="W352" i="5"/>
  <c r="Y352" i="5" s="1"/>
  <c r="AE352" i="5" s="1"/>
  <c r="W531" i="5"/>
  <c r="Y531" i="5" s="1"/>
  <c r="AE531" i="5" s="1"/>
  <c r="W409" i="5"/>
  <c r="Y409" i="5" s="1"/>
  <c r="AE409" i="5" s="1"/>
  <c r="W480" i="5"/>
  <c r="Y480" i="5" s="1"/>
  <c r="AE480" i="5" s="1"/>
  <c r="W225" i="5"/>
  <c r="Y225" i="5" s="1"/>
  <c r="AE225" i="5" s="1"/>
  <c r="W547" i="5"/>
  <c r="Y547" i="5" s="1"/>
  <c r="AE547" i="5" s="1"/>
  <c r="W521" i="5"/>
  <c r="Y521" i="5" s="1"/>
  <c r="AE521" i="5" s="1"/>
  <c r="W388" i="5"/>
  <c r="Y388" i="5" s="1"/>
  <c r="AE388" i="5" s="1"/>
  <c r="W205" i="5"/>
  <c r="Y205" i="5" s="1"/>
  <c r="AE205" i="5" s="1"/>
  <c r="W500" i="5"/>
  <c r="Y500" i="5" s="1"/>
  <c r="AE500" i="5" s="1"/>
  <c r="W227" i="5"/>
  <c r="Y227" i="5" s="1"/>
  <c r="AE227" i="5" s="1"/>
  <c r="W229" i="5"/>
  <c r="Y229" i="5" s="1"/>
  <c r="AE229" i="5" s="1"/>
  <c r="W385" i="5"/>
  <c r="Y385" i="5" s="1"/>
  <c r="AE385" i="5" s="1"/>
  <c r="W263" i="5"/>
  <c r="Y263" i="5" s="1"/>
  <c r="AE263" i="5" s="1"/>
  <c r="W483" i="5"/>
  <c r="Y483" i="5" s="1"/>
  <c r="AE483" i="5" s="1"/>
  <c r="W490" i="5"/>
  <c r="Y490" i="5" s="1"/>
  <c r="AE490" i="5" s="1"/>
  <c r="W455" i="5"/>
  <c r="Y455" i="5" s="1"/>
  <c r="AE455" i="5" s="1"/>
  <c r="W496" i="5"/>
  <c r="Y496" i="5" s="1"/>
  <c r="AE496" i="5" s="1"/>
  <c r="W363" i="5"/>
  <c r="Y363" i="5" s="1"/>
  <c r="AE363" i="5" s="1"/>
  <c r="W517" i="5"/>
  <c r="Y517" i="5" s="1"/>
  <c r="AE517" i="5" s="1"/>
  <c r="W372" i="5"/>
  <c r="Y372" i="5" s="1"/>
  <c r="AE372" i="5" s="1"/>
  <c r="W217" i="5"/>
  <c r="Y217" i="5" s="1"/>
  <c r="AE217" i="5" s="1"/>
  <c r="W543" i="5"/>
  <c r="Y543" i="5" s="1"/>
  <c r="AE543" i="5" s="1"/>
  <c r="W272" i="5"/>
  <c r="Y272" i="5" s="1"/>
  <c r="AE272" i="5" s="1"/>
  <c r="W231" i="5"/>
  <c r="Y231" i="5" s="1"/>
  <c r="AE231" i="5" s="1"/>
  <c r="W422" i="5"/>
  <c r="Y422" i="5" s="1"/>
  <c r="AE422" i="5" s="1"/>
  <c r="W291" i="5"/>
  <c r="Y291" i="5" s="1"/>
  <c r="AE291" i="5" s="1"/>
  <c r="W264" i="5"/>
  <c r="Y264" i="5" s="1"/>
  <c r="AE264" i="5" s="1"/>
  <c r="W386" i="5"/>
  <c r="Y386" i="5" s="1"/>
  <c r="AE386" i="5" s="1"/>
  <c r="W329" i="5"/>
  <c r="Y329" i="5" s="1"/>
  <c r="AE329" i="5" s="1"/>
  <c r="W343" i="5"/>
  <c r="Y343" i="5" s="1"/>
  <c r="AE343" i="5" s="1"/>
  <c r="W389" i="5"/>
  <c r="Y389" i="5" s="1"/>
  <c r="AE389" i="5" s="1"/>
  <c r="W358" i="5"/>
  <c r="Y358" i="5" s="1"/>
  <c r="AE358" i="5" s="1"/>
  <c r="W265" i="5"/>
  <c r="Y265" i="5" s="1"/>
  <c r="AE265" i="5" s="1"/>
  <c r="W488" i="5"/>
  <c r="Y488" i="5" s="1"/>
  <c r="AE488" i="5" s="1"/>
  <c r="W525" i="5"/>
  <c r="Y525" i="5" s="1"/>
  <c r="AE525" i="5" s="1"/>
  <c r="W493" i="5"/>
  <c r="Y493" i="5" s="1"/>
  <c r="AE493" i="5" s="1"/>
  <c r="W504" i="5"/>
  <c r="Y504" i="5" s="1"/>
  <c r="AE504" i="5" s="1"/>
  <c r="W423" i="5"/>
  <c r="Y423" i="5" s="1"/>
  <c r="AE423" i="5" s="1"/>
  <c r="W271" i="5"/>
  <c r="Y271" i="5" s="1"/>
  <c r="AE271" i="5" s="1"/>
  <c r="W417" i="5"/>
  <c r="Y417" i="5" s="1"/>
  <c r="AE417" i="5" s="1"/>
  <c r="W236" i="5"/>
  <c r="Y236" i="5" s="1"/>
  <c r="AE236" i="5" s="1"/>
  <c r="W212" i="5"/>
  <c r="Y212" i="5" s="1"/>
  <c r="AE212" i="5" s="1"/>
  <c r="W411" i="5"/>
  <c r="Y411" i="5" s="1"/>
  <c r="AE411" i="5" s="1"/>
  <c r="W513" i="5"/>
  <c r="Y513" i="5" s="1"/>
  <c r="AE513" i="5" s="1"/>
  <c r="W350" i="5"/>
  <c r="Y350" i="5" s="1"/>
  <c r="AE350" i="5" s="1"/>
  <c r="W481" i="5"/>
  <c r="Y481" i="5" s="1"/>
  <c r="AE481" i="5" s="1"/>
  <c r="W489" i="5"/>
  <c r="Y489" i="5" s="1"/>
  <c r="AE489" i="5" s="1"/>
  <c r="W322" i="5"/>
  <c r="Y322" i="5" s="1"/>
  <c r="AE322" i="5" s="1"/>
  <c r="W213" i="5"/>
  <c r="Y213" i="5" s="1"/>
  <c r="AE213" i="5" s="1"/>
  <c r="W473" i="5"/>
  <c r="Y473" i="5" s="1"/>
  <c r="AE473" i="5" s="1"/>
  <c r="W273" i="5"/>
  <c r="Y273" i="5" s="1"/>
  <c r="AE273" i="5" s="1"/>
  <c r="W428" i="5"/>
  <c r="Y428" i="5" s="1"/>
  <c r="AE428" i="5" s="1"/>
  <c r="W336" i="5"/>
  <c r="Y336" i="5" s="1"/>
  <c r="AE336" i="5" s="1"/>
  <c r="W288" i="5"/>
  <c r="Y288" i="5" s="1"/>
  <c r="AE288" i="5" s="1"/>
  <c r="W403" i="5"/>
  <c r="Y403" i="5" s="1"/>
  <c r="AE403" i="5" s="1"/>
  <c r="W450" i="5"/>
  <c r="Y450" i="5" s="1"/>
  <c r="AE450" i="5" s="1"/>
  <c r="W316" i="5"/>
  <c r="Y316" i="5" s="1"/>
  <c r="AE316" i="5" s="1"/>
  <c r="W296" i="5"/>
  <c r="Y296" i="5" s="1"/>
  <c r="AE296" i="5" s="1"/>
  <c r="W256" i="5"/>
  <c r="Y256" i="5" s="1"/>
  <c r="AE256" i="5" s="1"/>
  <c r="W379" i="5"/>
  <c r="Y379" i="5" s="1"/>
  <c r="AE379" i="5" s="1"/>
  <c r="W383" i="5"/>
  <c r="Y383" i="5" s="1"/>
  <c r="AE383" i="5" s="1"/>
  <c r="W396" i="5"/>
  <c r="Y396" i="5" s="1"/>
  <c r="AE396" i="5" s="1"/>
  <c r="W340" i="5"/>
  <c r="Y340" i="5" s="1"/>
  <c r="AE340" i="5" s="1"/>
  <c r="W406" i="5"/>
  <c r="Y406" i="5" s="1"/>
  <c r="AE406" i="5" s="1"/>
  <c r="W283" i="5"/>
  <c r="Y283" i="5" s="1"/>
  <c r="AE283" i="5" s="1"/>
  <c r="Z186" i="5"/>
  <c r="AC186" i="5" s="1"/>
  <c r="AE186" i="5"/>
  <c r="W208" i="5"/>
  <c r="Y208" i="5" s="1"/>
  <c r="AE208" i="5" s="1"/>
  <c r="W424" i="5"/>
  <c r="Y424" i="5" s="1"/>
  <c r="AE424" i="5" s="1"/>
  <c r="W189" i="5"/>
  <c r="Y189" i="5" s="1"/>
  <c r="AE189" i="5" s="1"/>
  <c r="W252" i="5"/>
  <c r="Y252" i="5" s="1"/>
  <c r="AE252" i="5" s="1"/>
  <c r="W544" i="5"/>
  <c r="Y544" i="5" s="1"/>
  <c r="AE544" i="5" s="1"/>
  <c r="W384" i="5"/>
  <c r="Y384" i="5" s="1"/>
  <c r="AE384" i="5" s="1"/>
  <c r="W192" i="5"/>
  <c r="Y192" i="5" s="1"/>
  <c r="AE192" i="5" s="1"/>
  <c r="W324" i="5"/>
  <c r="Y324" i="5" s="1"/>
  <c r="AE324" i="5" s="1"/>
  <c r="W276" i="5"/>
  <c r="Y276" i="5" s="1"/>
  <c r="AE276" i="5" s="1"/>
  <c r="W190" i="5"/>
  <c r="Y190" i="5" s="1"/>
  <c r="AE190" i="5" s="1"/>
  <c r="W337" i="5"/>
  <c r="Y337" i="5" s="1"/>
  <c r="AE337" i="5" s="1"/>
  <c r="W306" i="5"/>
  <c r="Y306" i="5" s="1"/>
  <c r="AE306" i="5" s="1"/>
  <c r="W335" i="5"/>
  <c r="Y335" i="5" s="1"/>
  <c r="AE335" i="5" s="1"/>
  <c r="W325" i="5"/>
  <c r="Y325" i="5" s="1"/>
  <c r="AE325" i="5" s="1"/>
  <c r="W412" i="5"/>
  <c r="Y412" i="5" s="1"/>
  <c r="AE412" i="5" s="1"/>
  <c r="W532" i="5"/>
  <c r="Y532" i="5" s="1"/>
  <c r="AE532" i="5" s="1"/>
  <c r="W270" i="5"/>
  <c r="Y270" i="5" s="1"/>
  <c r="AE270" i="5" s="1"/>
  <c r="W293" i="5"/>
  <c r="Y293" i="5" s="1"/>
  <c r="AE293" i="5" s="1"/>
  <c r="W401" i="5"/>
  <c r="Y401" i="5" s="1"/>
  <c r="AE401" i="5" s="1"/>
  <c r="W536" i="5"/>
  <c r="Y536" i="5" s="1"/>
  <c r="AE536" i="5" s="1"/>
  <c r="W516" i="5"/>
  <c r="Y516" i="5" s="1"/>
  <c r="AE516" i="5" s="1"/>
  <c r="W345" i="5"/>
  <c r="Y345" i="5" s="1"/>
  <c r="AE345" i="5" s="1"/>
  <c r="W533" i="5"/>
  <c r="Y533" i="5" s="1"/>
  <c r="AE533" i="5" s="1"/>
  <c r="W214" i="5"/>
  <c r="Y214" i="5" s="1"/>
  <c r="AE214" i="5" s="1"/>
  <c r="W313" i="5"/>
  <c r="Y313" i="5" s="1"/>
  <c r="AE313" i="5" s="1"/>
  <c r="W444" i="5"/>
  <c r="Y444" i="5" s="1"/>
  <c r="AE444" i="5" s="1"/>
  <c r="W399" i="5"/>
  <c r="Y399" i="5" s="1"/>
  <c r="AE399" i="5" s="1"/>
  <c r="W207" i="5"/>
  <c r="Y207" i="5" s="1"/>
  <c r="AE207" i="5" s="1"/>
  <c r="W382" i="5"/>
  <c r="Y382" i="5" s="1"/>
  <c r="AE382" i="5" s="1"/>
  <c r="W327" i="5"/>
  <c r="Y327" i="5" s="1"/>
  <c r="AE327" i="5" s="1"/>
  <c r="W438" i="5"/>
  <c r="Y438" i="5" s="1"/>
  <c r="AE438" i="5" s="1"/>
  <c r="W295" i="5"/>
  <c r="Y295" i="5" s="1"/>
  <c r="AE295" i="5" s="1"/>
  <c r="W266" i="5"/>
  <c r="Y266" i="5" s="1"/>
  <c r="AE266" i="5" s="1"/>
  <c r="W501" i="5"/>
  <c r="Y501" i="5" s="1"/>
  <c r="AE501" i="5" s="1"/>
  <c r="W377" i="5"/>
  <c r="Y377" i="5" s="1"/>
  <c r="AE377" i="5" s="1"/>
  <c r="W374" i="5"/>
  <c r="Y374" i="5" s="1"/>
  <c r="AE374" i="5" s="1"/>
  <c r="W535" i="5"/>
  <c r="Y535" i="5" s="1"/>
  <c r="AE535" i="5" s="1"/>
  <c r="W511" i="5"/>
  <c r="Y511" i="5" s="1"/>
  <c r="AE511" i="5" s="1"/>
  <c r="W215" i="5"/>
  <c r="Y215" i="5" s="1"/>
  <c r="AE215" i="5" s="1"/>
  <c r="W495" i="5"/>
  <c r="Y495" i="5" s="1"/>
  <c r="AE495" i="5" s="1"/>
  <c r="W219" i="5"/>
  <c r="Y219" i="5" s="1"/>
  <c r="AE219" i="5" s="1"/>
  <c r="W369" i="5"/>
  <c r="Y369" i="5" s="1"/>
  <c r="AE369" i="5" s="1"/>
  <c r="W449" i="5"/>
  <c r="Y449" i="5" s="1"/>
  <c r="AE449" i="5" s="1"/>
  <c r="W463" i="5"/>
  <c r="Y463" i="5" s="1"/>
  <c r="AE463" i="5" s="1"/>
  <c r="W311" i="5"/>
  <c r="Y311" i="5" s="1"/>
  <c r="AE311" i="5" s="1"/>
  <c r="W476" i="5"/>
  <c r="Y476" i="5" s="1"/>
  <c r="AE476" i="5" s="1"/>
  <c r="W508" i="5"/>
  <c r="Y508" i="5" s="1"/>
  <c r="AE508" i="5" s="1"/>
  <c r="W278" i="5"/>
  <c r="Y278" i="5" s="1"/>
  <c r="AE278" i="5" s="1"/>
  <c r="W355" i="5"/>
  <c r="Y355" i="5" s="1"/>
  <c r="AE355" i="5" s="1"/>
  <c r="W304" i="5"/>
  <c r="Y304" i="5" s="1"/>
  <c r="AE304" i="5" s="1"/>
  <c r="W237" i="5"/>
  <c r="Y237" i="5" s="1"/>
  <c r="AE237" i="5" s="1"/>
  <c r="W299" i="5"/>
  <c r="Y299" i="5" s="1"/>
  <c r="AE299" i="5" s="1"/>
  <c r="W269" i="5"/>
  <c r="Y269" i="5" s="1"/>
  <c r="AE269" i="5" s="1"/>
  <c r="W279" i="5"/>
  <c r="Y279" i="5" s="1"/>
  <c r="AE279" i="5" s="1"/>
  <c r="W241" i="5"/>
  <c r="Y241" i="5" s="1"/>
  <c r="AE241" i="5" s="1"/>
  <c r="W512" i="5"/>
  <c r="Y512" i="5" s="1"/>
  <c r="AE512" i="5" s="1"/>
  <c r="W520" i="5"/>
  <c r="Y520" i="5" s="1"/>
  <c r="AE520" i="5" s="1"/>
  <c r="W247" i="5"/>
  <c r="Y247" i="5" s="1"/>
  <c r="AE247" i="5" s="1"/>
  <c r="W245" i="5"/>
  <c r="Y245" i="5" s="1"/>
  <c r="AE245" i="5" s="1"/>
  <c r="W230" i="5"/>
  <c r="Y230" i="5" s="1"/>
  <c r="AE230" i="5" s="1"/>
  <c r="W253" i="5"/>
  <c r="Y253" i="5" s="1"/>
  <c r="AE253" i="5" s="1"/>
  <c r="W395" i="5"/>
  <c r="Y395" i="5" s="1"/>
  <c r="AE395" i="5" s="1"/>
  <c r="W416" i="5"/>
  <c r="Y416" i="5" s="1"/>
  <c r="AE416" i="5" s="1"/>
  <c r="W274" i="5"/>
  <c r="Y274" i="5" s="1"/>
  <c r="AE274" i="5" s="1"/>
  <c r="W456" i="5"/>
  <c r="Y456" i="5" s="1"/>
  <c r="AE456" i="5" s="1"/>
  <c r="W478" i="5"/>
  <c r="Y478" i="5" s="1"/>
  <c r="AE478" i="5" s="1"/>
  <c r="W484" i="5"/>
  <c r="Y484" i="5" s="1"/>
  <c r="AE484" i="5" s="1"/>
  <c r="W420" i="5"/>
  <c r="Y420" i="5" s="1"/>
  <c r="AE420" i="5" s="1"/>
  <c r="W194" i="5"/>
  <c r="Y194" i="5" s="1"/>
  <c r="AE194" i="5" s="1"/>
  <c r="W287" i="5"/>
  <c r="Y287" i="5" s="1"/>
  <c r="AE287" i="5" s="1"/>
  <c r="W447" i="5"/>
  <c r="Y447" i="5" s="1"/>
  <c r="AE447" i="5" s="1"/>
  <c r="W221" i="5"/>
  <c r="Y221" i="5" s="1"/>
  <c r="AE221" i="5" s="1"/>
  <c r="W233" i="5"/>
  <c r="Y233" i="5" s="1"/>
  <c r="AE233" i="5" s="1"/>
  <c r="W211" i="5"/>
  <c r="Y211" i="5" s="1"/>
  <c r="AE211" i="5" s="1"/>
  <c r="W470" i="5"/>
  <c r="Y470" i="5" s="1"/>
  <c r="AE470" i="5" s="1"/>
  <c r="W234" i="5"/>
  <c r="Y234" i="5" s="1"/>
  <c r="AE234" i="5" s="1"/>
  <c r="W393" i="5"/>
  <c r="Y393" i="5" s="1"/>
  <c r="AE393" i="5" s="1"/>
  <c r="W239" i="5"/>
  <c r="Y239" i="5" s="1"/>
  <c r="AE239" i="5" s="1"/>
  <c r="W191" i="5"/>
  <c r="Y191" i="5" s="1"/>
  <c r="AE191" i="5" s="1"/>
  <c r="W419" i="5"/>
  <c r="Y419" i="5" s="1"/>
  <c r="AE419" i="5" s="1"/>
  <c r="W443" i="5"/>
  <c r="Y443" i="5" s="1"/>
  <c r="AE443" i="5" s="1"/>
  <c r="W410" i="5"/>
  <c r="Y410" i="5" s="1"/>
  <c r="AE410" i="5" s="1"/>
  <c r="W505" i="5"/>
  <c r="Y505" i="5" s="1"/>
  <c r="AE505" i="5" s="1"/>
  <c r="W479" i="5"/>
  <c r="Y479" i="5" s="1"/>
  <c r="AE479" i="5" s="1"/>
  <c r="W361" i="5"/>
  <c r="Y361" i="5" s="1"/>
  <c r="AE361" i="5" s="1"/>
  <c r="W302" i="5"/>
  <c r="Y302" i="5" s="1"/>
  <c r="AE302" i="5" s="1"/>
  <c r="W198" i="5"/>
  <c r="Y198" i="5" s="1"/>
  <c r="AE198" i="5" s="1"/>
  <c r="W235" i="5"/>
  <c r="Y235" i="5" s="1"/>
  <c r="AE235" i="5" s="1"/>
  <c r="W188" i="5"/>
  <c r="Y188" i="5" s="1"/>
  <c r="AE188" i="5" s="1"/>
  <c r="W359" i="5"/>
  <c r="Y359" i="5" s="1"/>
  <c r="AE359" i="5" s="1"/>
  <c r="W204" i="5"/>
  <c r="Y204" i="5" s="1"/>
  <c r="AE204" i="5" s="1"/>
  <c r="W289" i="5"/>
  <c r="Y289" i="5" s="1"/>
  <c r="AE289" i="5" s="1"/>
  <c r="W309" i="5"/>
  <c r="Y309" i="5" s="1"/>
  <c r="AE309" i="5" s="1"/>
  <c r="W277" i="5"/>
  <c r="Y277" i="5" s="1"/>
  <c r="AE277" i="5" s="1"/>
  <c r="W353" i="5"/>
  <c r="Y353" i="5" s="1"/>
  <c r="AE353" i="5" s="1"/>
  <c r="W370" i="5"/>
  <c r="Y370" i="5" s="1"/>
  <c r="AE370" i="5" s="1"/>
  <c r="W196" i="5"/>
  <c r="Y196" i="5" s="1"/>
  <c r="AE196" i="5" s="1"/>
  <c r="W407" i="5"/>
  <c r="Y407" i="5" s="1"/>
  <c r="AE407" i="5" s="1"/>
  <c r="W303" i="5"/>
  <c r="Y303" i="5" s="1"/>
  <c r="AE303" i="5" s="1"/>
  <c r="W223" i="5"/>
  <c r="Y223" i="5" s="1"/>
  <c r="AE223" i="5" s="1"/>
  <c r="W260" i="5"/>
  <c r="Y260" i="5" s="1"/>
  <c r="AE260" i="5" s="1"/>
  <c r="W405" i="5"/>
  <c r="Y405" i="5" s="1"/>
  <c r="AE405" i="5" s="1"/>
  <c r="W282" i="5"/>
  <c r="Y282" i="5" s="1"/>
  <c r="AE282" i="5" s="1"/>
  <c r="W523" i="5"/>
  <c r="Y523" i="5" s="1"/>
  <c r="AE523" i="5" s="1"/>
  <c r="W375" i="5"/>
  <c r="Y375" i="5" s="1"/>
  <c r="AE375" i="5" s="1"/>
  <c r="W439" i="5"/>
  <c r="Y439" i="5" s="1"/>
  <c r="AE439" i="5" s="1"/>
  <c r="W534" i="5"/>
  <c r="Y534" i="5" s="1"/>
  <c r="AE534" i="5" s="1"/>
  <c r="W391" i="5"/>
  <c r="Y391" i="5" s="1"/>
  <c r="AE391" i="5" s="1"/>
  <c r="W390" i="5"/>
  <c r="Y390" i="5" s="1"/>
  <c r="AE390" i="5" s="1"/>
  <c r="W203" i="5"/>
  <c r="Y203" i="5" s="1"/>
  <c r="AE203" i="5" s="1"/>
  <c r="W453" i="5"/>
  <c r="Y453" i="5" s="1"/>
  <c r="AE453" i="5" s="1"/>
  <c r="W498" i="5"/>
  <c r="Y498" i="5" s="1"/>
  <c r="AE498" i="5" s="1"/>
  <c r="W462" i="5"/>
  <c r="Y462" i="5" s="1"/>
  <c r="AE462" i="5" s="1"/>
  <c r="W341" i="5"/>
  <c r="Y341" i="5" s="1"/>
  <c r="AE341" i="5" s="1"/>
  <c r="W474" i="5"/>
  <c r="Y474" i="5" s="1"/>
  <c r="AE474" i="5" s="1"/>
  <c r="W326" i="5"/>
  <c r="Y326" i="5" s="1"/>
  <c r="AE326" i="5" s="1"/>
  <c r="W246" i="5"/>
  <c r="Y246" i="5" s="1"/>
  <c r="AE246" i="5" s="1"/>
  <c r="W541" i="5"/>
  <c r="Y541" i="5" s="1"/>
  <c r="AE541" i="5" s="1"/>
  <c r="W321" i="5"/>
  <c r="Y321" i="5" s="1"/>
  <c r="AE321" i="5" s="1"/>
  <c r="W199" i="5"/>
  <c r="Y199" i="5" s="1"/>
  <c r="AE199" i="5" s="1"/>
  <c r="W314" i="5"/>
  <c r="Y314" i="5" s="1"/>
  <c r="AE314" i="5" s="1"/>
  <c r="W301" i="5"/>
  <c r="Y301" i="5" s="1"/>
  <c r="AE301" i="5" s="1"/>
  <c r="W268" i="5"/>
  <c r="Y268" i="5" s="1"/>
  <c r="AE268" i="5" s="1"/>
  <c r="W537" i="5"/>
  <c r="Y537" i="5" s="1"/>
  <c r="AE537" i="5" s="1"/>
  <c r="W460" i="5"/>
  <c r="Y460" i="5" s="1"/>
  <c r="AE460" i="5" s="1"/>
  <c r="W243" i="5"/>
  <c r="Y243" i="5" s="1"/>
  <c r="AE243" i="5" s="1"/>
  <c r="W222" i="5"/>
  <c r="Y222" i="5" s="1"/>
  <c r="AE222" i="5" s="1"/>
  <c r="W482" i="5"/>
  <c r="Y482" i="5" s="1"/>
  <c r="AE482" i="5" s="1"/>
  <c r="W515" i="5"/>
  <c r="Y515" i="5" s="1"/>
  <c r="AE515" i="5" s="1"/>
  <c r="W240" i="5"/>
  <c r="Y240" i="5" s="1"/>
  <c r="AE240" i="5" s="1"/>
  <c r="W228" i="5"/>
  <c r="Y228" i="5" s="1"/>
  <c r="AE228" i="5" s="1"/>
  <c r="W371" i="5"/>
  <c r="Y371" i="5" s="1"/>
  <c r="AE371" i="5" s="1"/>
  <c r="W400" i="5"/>
  <c r="Y400" i="5" s="1"/>
  <c r="AE400" i="5" s="1"/>
  <c r="W487" i="5"/>
  <c r="Y487" i="5" s="1"/>
  <c r="AE487" i="5" s="1"/>
  <c r="W507" i="5"/>
  <c r="Y507" i="5" s="1"/>
  <c r="AE507" i="5" s="1"/>
  <c r="W459" i="5"/>
  <c r="Y459" i="5" s="1"/>
  <c r="AE459" i="5" s="1"/>
  <c r="W435" i="5"/>
  <c r="Y435" i="5" s="1"/>
  <c r="AE435" i="5" s="1"/>
  <c r="W320" i="5"/>
  <c r="Y320" i="5" s="1"/>
  <c r="AE320" i="5" s="1"/>
  <c r="W466" i="5"/>
  <c r="Y466" i="5" s="1"/>
  <c r="AE466" i="5" s="1"/>
  <c r="W362" i="5"/>
  <c r="Y362" i="5" s="1"/>
  <c r="AE362" i="5" s="1"/>
  <c r="W426" i="5"/>
  <c r="Y426" i="5" s="1"/>
  <c r="AE426" i="5" s="1"/>
  <c r="W366" i="5"/>
  <c r="Y366" i="5" s="1"/>
  <c r="AE366" i="5" s="1"/>
  <c r="W418" i="5"/>
  <c r="Y418" i="5" s="1"/>
  <c r="AE418" i="5" s="1"/>
  <c r="W380" i="5"/>
  <c r="Y380" i="5" s="1"/>
  <c r="AE380" i="5" s="1"/>
  <c r="W216" i="5"/>
  <c r="Y216" i="5" s="1"/>
  <c r="AE216" i="5" s="1"/>
  <c r="W436" i="5"/>
  <c r="Y436" i="5" s="1"/>
  <c r="AE436" i="5" s="1"/>
  <c r="W346" i="5"/>
  <c r="Y346" i="5" s="1"/>
  <c r="AE346" i="5" s="1"/>
  <c r="W206" i="5"/>
  <c r="Y206" i="5" s="1"/>
  <c r="AE206" i="5" s="1"/>
  <c r="W284" i="5"/>
  <c r="Y284" i="5" s="1"/>
  <c r="AE284" i="5" s="1"/>
  <c r="W318" i="5"/>
  <c r="Y318" i="5" s="1"/>
  <c r="AE318" i="5" s="1"/>
  <c r="W414" i="5"/>
  <c r="Y414" i="5" s="1"/>
  <c r="AE414" i="5" s="1"/>
  <c r="W319" i="5"/>
  <c r="Y319" i="5" s="1"/>
  <c r="AE319" i="5" s="1"/>
  <c r="W524" i="5"/>
  <c r="Y524" i="5" s="1"/>
  <c r="AE524" i="5" s="1"/>
  <c r="W257" i="5"/>
  <c r="Y257" i="5" s="1"/>
  <c r="AE257" i="5" s="1"/>
  <c r="W425" i="5"/>
  <c r="Y425" i="5" s="1"/>
  <c r="AE425" i="5" s="1"/>
  <c r="W315" i="5"/>
  <c r="Y315" i="5" s="1"/>
  <c r="AE315" i="5" s="1"/>
  <c r="W262" i="5"/>
  <c r="Y262" i="5" s="1"/>
  <c r="AE262" i="5" s="1"/>
  <c r="W368" i="5"/>
  <c r="Y368" i="5" s="1"/>
  <c r="AE368" i="5" s="1"/>
  <c r="W220" i="5"/>
  <c r="Y220" i="5" s="1"/>
  <c r="AE220" i="5" s="1"/>
  <c r="W195" i="5"/>
  <c r="Y195" i="5" s="1"/>
  <c r="AE195" i="5" s="1"/>
  <c r="W331" i="5"/>
  <c r="Y331" i="5" s="1"/>
  <c r="AE331" i="5" s="1"/>
  <c r="W539" i="5"/>
  <c r="Y539" i="5" s="1"/>
  <c r="AE539" i="5" s="1"/>
  <c r="W427" i="5"/>
  <c r="Y427" i="5" s="1"/>
  <c r="AE427" i="5" s="1"/>
  <c r="W244" i="5"/>
  <c r="Y244" i="5" s="1"/>
  <c r="AE244" i="5" s="1"/>
  <c r="W440" i="5"/>
  <c r="Y440" i="5" s="1"/>
  <c r="AE440" i="5" s="1"/>
  <c r="W432" i="5"/>
  <c r="Y432" i="5" s="1"/>
  <c r="AE432" i="5" s="1"/>
  <c r="W249" i="5"/>
  <c r="Y249" i="5" s="1"/>
  <c r="AE249" i="5" s="1"/>
  <c r="W367" i="5"/>
  <c r="Y367" i="5" s="1"/>
  <c r="AE367" i="5" s="1"/>
  <c r="W499" i="5"/>
  <c r="Y499" i="5" s="1"/>
  <c r="AE499" i="5" s="1"/>
  <c r="W431" i="5"/>
  <c r="Y431" i="5" s="1"/>
  <c r="AE431" i="5" s="1"/>
  <c r="W465" i="5"/>
  <c r="Y465" i="5" s="1"/>
  <c r="AE465" i="5" s="1"/>
  <c r="W238" i="5"/>
  <c r="Y238" i="5" s="1"/>
  <c r="AE238" i="5" s="1"/>
  <c r="W281" i="5"/>
  <c r="Y281" i="5" s="1"/>
  <c r="AE281" i="5" s="1"/>
  <c r="W477" i="5"/>
  <c r="Y477" i="5" s="1"/>
  <c r="AE477" i="5" s="1"/>
  <c r="W334" i="5"/>
  <c r="Y334" i="5" s="1"/>
  <c r="AE334" i="5" s="1"/>
  <c r="W381" i="5"/>
  <c r="Y381" i="5" s="1"/>
  <c r="AE381" i="5" s="1"/>
  <c r="W458" i="5"/>
  <c r="Y458" i="5" s="1"/>
  <c r="AE458" i="5" s="1"/>
  <c r="W468" i="5"/>
  <c r="Y468" i="5" s="1"/>
  <c r="AE468" i="5" s="1"/>
  <c r="W312" i="5"/>
  <c r="Y312" i="5" s="1"/>
  <c r="AE312" i="5" s="1"/>
  <c r="W454" i="5"/>
  <c r="Y454" i="5" s="1"/>
  <c r="AE454" i="5" s="1"/>
  <c r="W255" i="5"/>
  <c r="Y255" i="5" s="1"/>
  <c r="AE255" i="5" s="1"/>
  <c r="W209" i="5"/>
  <c r="Y209" i="5" s="1"/>
  <c r="AE209" i="5" s="1"/>
  <c r="W451" i="5"/>
  <c r="Y451" i="5" s="1"/>
  <c r="AE451" i="5" s="1"/>
  <c r="W497" i="5"/>
  <c r="Y497" i="5" s="1"/>
  <c r="AE497" i="5" s="1"/>
  <c r="W310" i="5"/>
  <c r="Y310" i="5" s="1"/>
  <c r="AE310" i="5" s="1"/>
  <c r="W526" i="5"/>
  <c r="Y526" i="5" s="1"/>
  <c r="AE526" i="5" s="1"/>
  <c r="W328" i="5"/>
  <c r="Y328" i="5" s="1"/>
  <c r="AE328" i="5" s="1"/>
  <c r="W502" i="5"/>
  <c r="Y502" i="5" s="1"/>
  <c r="AE502" i="5" s="1"/>
  <c r="Z8" i="5"/>
  <c r="AC8" i="5" s="1"/>
  <c r="AA694" i="5"/>
  <c r="AD694" i="5" s="1"/>
  <c r="AA661" i="5"/>
  <c r="AD661" i="5" s="1"/>
  <c r="AA34" i="5"/>
  <c r="AD34" i="5" s="1"/>
  <c r="AA573" i="5"/>
  <c r="AD573" i="5" s="1"/>
  <c r="AA629" i="5"/>
  <c r="AD629" i="5" s="1"/>
  <c r="AA137" i="5"/>
  <c r="AD137" i="5" s="1"/>
  <c r="AA166" i="5"/>
  <c r="AD166" i="5" s="1"/>
  <c r="AA724" i="5"/>
  <c r="AD724" i="5" s="1"/>
  <c r="AA693" i="5"/>
  <c r="AD693" i="5" s="1"/>
  <c r="AA631" i="5"/>
  <c r="AD631" i="5" s="1"/>
  <c r="AA103" i="5"/>
  <c r="AD103" i="5" s="1"/>
  <c r="AA156" i="5"/>
  <c r="AD156" i="5" s="1"/>
  <c r="AA37" i="5"/>
  <c r="AD37" i="5" s="1"/>
  <c r="AA627" i="5"/>
  <c r="AD627" i="5" s="1"/>
  <c r="AA713" i="5"/>
  <c r="AD713" i="5" s="1"/>
  <c r="AA176" i="5"/>
  <c r="AD176" i="5" s="1"/>
  <c r="AA94" i="5"/>
  <c r="AD94" i="5" s="1"/>
  <c r="AA171" i="5"/>
  <c r="AD171" i="5" s="1"/>
  <c r="AA649" i="5"/>
  <c r="AD649" i="5" s="1"/>
  <c r="AA558" i="5"/>
  <c r="AD558" i="5" s="1"/>
  <c r="Z492" i="5"/>
  <c r="AC492" i="5" s="1"/>
  <c r="Z357" i="5"/>
  <c r="AC357" i="5" s="1"/>
  <c r="Z672" i="5"/>
  <c r="AC672" i="5" s="1"/>
  <c r="Z608" i="5"/>
  <c r="AC608" i="5" s="1"/>
  <c r="Z46" i="5"/>
  <c r="AC46" i="5" s="1"/>
  <c r="Z602" i="5"/>
  <c r="AC602" i="5" s="1"/>
  <c r="Z392" i="5"/>
  <c r="AC392" i="5" s="1"/>
  <c r="Z87" i="5"/>
  <c r="AC87" i="5" s="1"/>
  <c r="Z702" i="5"/>
  <c r="AC702" i="5" s="1"/>
  <c r="Z714" i="5"/>
  <c r="AC714" i="5" s="1"/>
  <c r="Z675" i="5"/>
  <c r="AC675" i="5" s="1"/>
  <c r="Z445" i="5"/>
  <c r="AC445" i="5" s="1"/>
  <c r="Z601" i="5"/>
  <c r="AC601" i="5" s="1"/>
  <c r="Z177" i="5"/>
  <c r="AC177" i="5" s="1"/>
  <c r="Z592" i="5"/>
  <c r="AC592" i="5" s="1"/>
  <c r="Z503" i="5"/>
  <c r="AC503" i="5" s="1"/>
  <c r="Z24" i="5"/>
  <c r="AC24" i="5" s="1"/>
  <c r="Z666" i="5"/>
  <c r="AC666" i="5" s="1"/>
  <c r="Z625" i="5"/>
  <c r="AC625" i="5" s="1"/>
  <c r="Z218" i="5"/>
  <c r="AC218" i="5" s="1"/>
  <c r="Z624" i="5"/>
  <c r="AC624" i="5" s="1"/>
  <c r="Z634" i="5"/>
  <c r="AC634" i="5" s="1"/>
  <c r="Z290" i="5"/>
  <c r="AC290" i="5" s="1"/>
  <c r="Z88" i="5"/>
  <c r="AC88" i="5" s="1"/>
  <c r="Z584" i="5"/>
  <c r="AC584" i="5" s="1"/>
  <c r="Z562" i="5"/>
  <c r="AC562" i="5" s="1"/>
  <c r="Z690" i="5"/>
  <c r="AC690" i="5" s="1"/>
  <c r="Z583" i="5"/>
  <c r="AC583" i="5" s="1"/>
  <c r="Z248" i="5"/>
  <c r="AC248" i="5" s="1"/>
  <c r="Z684" i="5"/>
  <c r="AC684" i="5" s="1"/>
  <c r="Z586" i="5"/>
  <c r="AC586" i="5" s="1"/>
  <c r="Z113" i="5"/>
  <c r="AC113" i="5" s="1"/>
  <c r="Z437" i="5"/>
  <c r="AC437" i="5" s="1"/>
  <c r="Z169" i="5"/>
  <c r="AC169" i="5" s="1"/>
  <c r="Z114" i="5"/>
  <c r="AC114" i="5" s="1"/>
  <c r="Z722" i="5"/>
  <c r="AC722" i="5" s="1"/>
  <c r="Z89" i="5"/>
  <c r="AC89" i="5" s="1"/>
  <c r="Z55" i="5"/>
  <c r="AC55" i="5" s="1"/>
  <c r="AA636" i="5"/>
  <c r="AD636" i="5" s="1"/>
  <c r="Z522" i="5"/>
  <c r="AC522" i="5" s="1"/>
  <c r="Z124" i="5"/>
  <c r="AC124" i="5" s="1"/>
  <c r="Z692" i="5"/>
  <c r="AC692" i="5" s="1"/>
  <c r="Z308" i="5"/>
  <c r="AC308" i="5" s="1"/>
  <c r="Z618" i="5"/>
  <c r="AC618" i="5" s="1"/>
  <c r="Z73" i="5"/>
  <c r="AC73" i="5" s="1"/>
  <c r="Z40" i="5"/>
  <c r="AC40" i="5" s="1"/>
  <c r="Z32" i="5"/>
  <c r="AC32" i="5" s="1"/>
  <c r="Z691" i="5"/>
  <c r="AC691" i="5" s="1"/>
  <c r="Z518" i="5"/>
  <c r="AC518" i="5" s="1"/>
  <c r="Z461" i="5"/>
  <c r="AC461" i="5" s="1"/>
  <c r="Z63" i="5"/>
  <c r="AC63" i="5" s="1"/>
  <c r="Z356" i="5"/>
  <c r="AC356" i="5" s="1"/>
  <c r="AA638" i="5"/>
  <c r="AD638" i="5" s="1"/>
  <c r="Z185" i="5"/>
  <c r="AC185" i="5" s="1"/>
  <c r="AA26" i="5"/>
  <c r="AD26" i="5" s="1"/>
  <c r="Z616" i="5"/>
  <c r="AC616" i="5" s="1"/>
  <c r="Z394" i="5"/>
  <c r="AC394" i="5" s="1"/>
  <c r="AA28" i="5"/>
  <c r="AD28" i="5" s="1"/>
  <c r="Z679" i="5"/>
  <c r="AC679" i="5" s="1"/>
  <c r="Z430" i="5"/>
  <c r="AC430" i="5" s="1"/>
  <c r="Z373" i="5"/>
  <c r="AC373" i="5" s="1"/>
  <c r="Z585" i="5"/>
  <c r="AC585" i="5" s="1"/>
  <c r="Z105" i="5"/>
  <c r="AC105" i="5" s="1"/>
  <c r="AA183" i="5"/>
  <c r="AD183" i="5" s="1"/>
  <c r="AA91" i="5"/>
  <c r="AD91" i="5" s="1"/>
  <c r="Z727" i="5"/>
  <c r="AC727" i="5" s="1"/>
  <c r="Z557" i="5"/>
  <c r="AC557" i="5" s="1"/>
  <c r="Z639" i="5"/>
  <c r="AC639" i="5" s="1"/>
  <c r="Z650" i="5"/>
  <c r="AC650" i="5" s="1"/>
  <c r="Z594" i="5"/>
  <c r="AC594" i="5" s="1"/>
  <c r="Z600" i="5"/>
  <c r="AC600" i="5" s="1"/>
  <c r="AA184" i="5"/>
  <c r="AD184" i="5" s="1"/>
  <c r="AA45" i="5"/>
  <c r="AD45" i="5" s="1"/>
  <c r="Z60" i="5"/>
  <c r="AC60" i="5" s="1"/>
  <c r="Z259" i="5"/>
  <c r="AC259" i="5" s="1"/>
  <c r="Z527" i="5"/>
  <c r="AC527" i="5" s="1"/>
  <c r="Z280" i="5"/>
  <c r="AC280" i="5" s="1"/>
  <c r="Z397" i="5"/>
  <c r="AC397" i="5" s="1"/>
  <c r="Z633" i="5"/>
  <c r="AC633" i="5" s="1"/>
  <c r="Z193" i="5"/>
  <c r="AC193" i="5" s="1"/>
  <c r="Z130" i="5"/>
  <c r="AC130" i="5" s="1"/>
  <c r="AA142" i="5"/>
  <c r="AD142" i="5" s="1"/>
  <c r="Z574" i="5"/>
  <c r="AC574" i="5" s="1"/>
  <c r="AA21" i="5"/>
  <c r="AD21" i="5" s="1"/>
  <c r="Z100" i="5"/>
  <c r="AC100" i="5" s="1"/>
  <c r="Z121" i="5"/>
  <c r="AC121" i="5" s="1"/>
  <c r="Z106" i="5"/>
  <c r="AC106" i="5" s="1"/>
  <c r="Z15" i="5"/>
  <c r="AC15" i="5" s="1"/>
  <c r="Z570" i="5"/>
  <c r="AC570" i="5" s="1"/>
  <c r="Z642" i="5"/>
  <c r="AC642" i="5" s="1"/>
  <c r="AA49" i="5"/>
  <c r="AD49" i="5" s="1"/>
  <c r="AA120" i="5"/>
  <c r="AD120" i="5" s="1"/>
  <c r="Z20" i="5"/>
  <c r="AC20" i="5" s="1"/>
  <c r="Z80" i="5"/>
  <c r="AC80" i="5" s="1"/>
  <c r="Z530" i="5"/>
  <c r="AC530" i="5" s="1"/>
  <c r="Z434" i="5"/>
  <c r="AC434" i="5" s="1"/>
  <c r="Z665" i="5"/>
  <c r="AC665" i="5" s="1"/>
  <c r="Z706" i="5"/>
  <c r="AC706" i="5" s="1"/>
  <c r="Z144" i="5"/>
  <c r="AC144" i="5" s="1"/>
  <c r="Z64" i="5"/>
  <c r="AC64" i="5" s="1"/>
  <c r="Z506" i="5"/>
  <c r="AC506" i="5" s="1"/>
  <c r="Z699" i="5"/>
  <c r="AC699" i="5" s="1"/>
  <c r="Z408" i="5"/>
  <c r="AC408" i="5" s="1"/>
  <c r="Z556" i="5"/>
  <c r="AC556" i="5" s="1"/>
  <c r="Z717" i="5"/>
  <c r="AC717" i="5" s="1"/>
  <c r="Z333" i="5"/>
  <c r="AC333" i="5" s="1"/>
  <c r="Z226" i="5"/>
  <c r="AC226" i="5" s="1"/>
  <c r="Z39" i="5"/>
  <c r="AC39" i="5" s="1"/>
  <c r="Z510" i="5"/>
  <c r="AC510" i="5" s="1"/>
  <c r="Z617" i="5"/>
  <c r="AC617" i="5" s="1"/>
  <c r="Z36" i="5"/>
  <c r="AC36" i="5" s="1"/>
  <c r="Z698" i="5"/>
  <c r="AC698" i="5" s="1"/>
  <c r="Z656" i="5"/>
  <c r="AC656" i="5" s="1"/>
  <c r="Z344" i="5"/>
  <c r="AC344" i="5" s="1"/>
  <c r="Z626" i="5"/>
  <c r="AC626" i="5" s="1"/>
  <c r="Z486" i="5"/>
  <c r="AC486" i="5" s="1"/>
  <c r="Z429" i="5"/>
  <c r="AC429" i="5" s="1"/>
  <c r="Z267" i="5"/>
  <c r="AC267" i="5" s="1"/>
  <c r="Z551" i="5"/>
  <c r="AC551" i="5" s="1"/>
  <c r="Z542" i="5"/>
  <c r="AC542" i="5" s="1"/>
  <c r="Z578" i="5"/>
  <c r="AC578" i="5" s="1"/>
  <c r="AA179" i="5"/>
  <c r="AD179" i="5" s="1"/>
  <c r="Z413" i="5"/>
  <c r="AC413" i="5" s="1"/>
  <c r="Z546" i="5"/>
  <c r="AC546" i="5" s="1"/>
  <c r="Z81" i="5"/>
  <c r="AC81" i="5" s="1"/>
  <c r="Z54" i="5"/>
  <c r="AC54" i="5" s="1"/>
  <c r="Z647" i="5"/>
  <c r="AC647" i="5" s="1"/>
  <c r="AA160" i="5"/>
  <c r="AD160" i="5" s="1"/>
  <c r="Z469" i="5"/>
  <c r="AC469" i="5" s="1"/>
  <c r="Z538" i="5"/>
  <c r="AC538" i="5" s="1"/>
  <c r="Z232" i="5"/>
  <c r="AC232" i="5" s="1"/>
  <c r="AA43" i="5"/>
  <c r="AD43" i="5" s="1"/>
  <c r="Z710" i="5"/>
  <c r="AC710" i="5" s="1"/>
  <c r="AA129" i="5"/>
  <c r="AD129" i="5" s="1"/>
  <c r="AA27" i="5"/>
  <c r="AD27" i="5" s="1"/>
  <c r="Z593" i="5"/>
  <c r="AC593" i="5" s="1"/>
  <c r="Z683" i="5"/>
  <c r="AC683" i="5" s="1"/>
  <c r="Z446" i="5"/>
  <c r="AC446" i="5" s="1"/>
  <c r="Z658" i="5"/>
  <c r="AC658" i="5" s="1"/>
  <c r="AA57" i="5"/>
  <c r="AD57" i="5" s="1"/>
  <c r="Z376" i="5"/>
  <c r="AC376" i="5" s="1"/>
  <c r="Z200" i="5"/>
  <c r="AC200" i="5" s="1"/>
  <c r="Z122" i="5"/>
  <c r="AC122" i="5" s="1"/>
  <c r="Z348" i="5"/>
  <c r="AC348" i="5" s="1"/>
  <c r="Z630" i="5"/>
  <c r="AC630" i="5" s="1"/>
  <c r="Z575" i="5"/>
  <c r="AC575" i="5" s="1"/>
  <c r="Z62" i="5"/>
  <c r="AC62" i="5" s="1"/>
  <c r="AA18" i="5"/>
  <c r="AD18" i="5" s="1"/>
  <c r="Z682" i="5"/>
  <c r="AC682" i="5" s="1"/>
  <c r="Z298" i="5"/>
  <c r="AC298" i="5" s="1"/>
  <c r="Z365" i="5"/>
  <c r="AC365" i="5" s="1"/>
  <c r="AA161" i="5"/>
  <c r="AD161" i="5" s="1"/>
  <c r="Z170" i="5"/>
  <c r="AC170" i="5" s="1"/>
  <c r="Z79" i="5"/>
  <c r="AC79" i="5" s="1"/>
  <c r="Z485" i="5"/>
  <c r="AC485" i="5" s="1"/>
  <c r="Z168" i="5"/>
  <c r="AC168" i="5" s="1"/>
  <c r="Z349" i="5"/>
  <c r="AC349" i="5" s="1"/>
  <c r="Z378" i="5"/>
  <c r="AC378" i="5" s="1"/>
  <c r="Z202" i="5"/>
  <c r="AC202" i="5" s="1"/>
  <c r="Z56" i="5"/>
  <c r="AC56" i="5" s="1"/>
  <c r="Z674" i="5"/>
  <c r="AC674" i="5" s="1"/>
  <c r="Z709" i="5"/>
  <c r="AC709" i="5" s="1"/>
  <c r="Z514" i="5"/>
  <c r="AC514" i="5" s="1"/>
  <c r="Z566" i="5"/>
  <c r="AC566" i="5" s="1"/>
  <c r="Z472" i="5"/>
  <c r="AC472" i="5" s="1"/>
  <c r="Z104" i="5"/>
  <c r="AC104" i="5" s="1"/>
  <c r="Z72" i="5"/>
  <c r="AC72" i="5" s="1"/>
  <c r="Z716" i="5"/>
  <c r="AC716" i="5" s="1"/>
  <c r="Z332" i="5"/>
  <c r="AC332" i="5" s="1"/>
  <c r="Z12" i="5"/>
  <c r="AC12" i="5" s="1"/>
  <c r="Z97" i="5"/>
  <c r="AC97" i="5" s="1"/>
  <c r="Z648" i="5"/>
  <c r="AC648" i="5" s="1"/>
  <c r="Z250" i="5"/>
  <c r="AC250" i="5" s="1"/>
  <c r="Z421" i="5"/>
  <c r="AC421" i="5" s="1"/>
  <c r="AA132" i="5"/>
  <c r="AD132" i="5" s="1"/>
  <c r="Z275" i="5"/>
  <c r="AC275" i="5" s="1"/>
  <c r="Z609" i="5"/>
  <c r="AC609" i="5" s="1"/>
  <c r="AA726" i="5"/>
  <c r="AD726" i="5" s="1"/>
  <c r="Z112" i="5"/>
  <c r="AC112" i="5" s="1"/>
  <c r="AA58" i="5"/>
  <c r="AD58" i="5" s="1"/>
  <c r="Z718" i="5"/>
  <c r="AC718" i="5" s="1"/>
  <c r="Z201" i="5"/>
  <c r="AC201" i="5" s="1"/>
  <c r="Z258" i="5"/>
  <c r="AC258" i="5" s="1"/>
  <c r="Z178" i="5"/>
  <c r="AC178" i="5" s="1"/>
  <c r="Z554" i="5"/>
  <c r="AC554" i="5" s="1"/>
  <c r="Z16" i="5"/>
  <c r="AC16" i="5" s="1"/>
  <c r="AA553" i="5"/>
  <c r="AD553" i="5" s="1"/>
  <c r="Z548" i="5"/>
  <c r="AC548" i="5" s="1"/>
  <c r="AA619" i="5"/>
  <c r="AD619" i="5" s="1"/>
  <c r="Z360" i="5"/>
  <c r="AC360" i="5" s="1"/>
  <c r="AA19" i="5"/>
  <c r="AD19" i="5" s="1"/>
  <c r="AA668" i="5"/>
  <c r="AD668" i="5" s="1"/>
  <c r="Z251" i="5"/>
  <c r="AC251" i="5" s="1"/>
  <c r="AA38" i="5"/>
  <c r="AD38" i="5" s="1"/>
  <c r="Z565" i="5"/>
  <c r="AC565" i="5" s="1"/>
  <c r="AA127" i="5"/>
  <c r="AD127" i="5" s="1"/>
  <c r="Z48" i="5"/>
  <c r="AC48" i="5" s="1"/>
  <c r="AA687" i="5"/>
  <c r="AD687" i="5" s="1"/>
  <c r="Z610" i="5"/>
  <c r="AC610" i="5" s="1"/>
  <c r="Z138" i="5"/>
  <c r="AC138" i="5" s="1"/>
  <c r="AA118" i="5" l="1"/>
  <c r="AD118" i="5" s="1"/>
  <c r="Z243" i="5"/>
  <c r="AC243" i="5" s="1"/>
  <c r="AG636" i="5"/>
  <c r="Z342" i="5"/>
  <c r="AC342" i="5" s="1"/>
  <c r="AA83" i="5"/>
  <c r="AD83" i="5" s="1"/>
  <c r="AG693" i="5"/>
  <c r="Z242" i="5"/>
  <c r="AC242" i="5" s="1"/>
  <c r="AI8" i="8"/>
  <c r="AK8" i="8" s="1"/>
  <c r="AA108" i="5"/>
  <c r="AD108" i="5" s="1"/>
  <c r="AL132" i="5"/>
  <c r="Z285" i="5"/>
  <c r="AC285" i="5" s="1"/>
  <c r="AG118" i="5"/>
  <c r="AG26" i="5"/>
  <c r="AA640" i="5"/>
  <c r="AD640" i="5" s="1"/>
  <c r="AA643" i="5"/>
  <c r="AD643" i="5" s="1"/>
  <c r="Z435" i="5"/>
  <c r="AC435" i="5" s="1"/>
  <c r="AL435" i="5" s="1"/>
  <c r="AA75" i="5"/>
  <c r="AD75" i="5" s="1"/>
  <c r="AA134" i="5"/>
  <c r="AD134" i="5" s="1"/>
  <c r="AA655" i="5"/>
  <c r="AD655" i="5" s="1"/>
  <c r="AA569" i="5"/>
  <c r="AD569" i="5" s="1"/>
  <c r="AM569" i="5" s="1"/>
  <c r="AA703" i="5"/>
  <c r="AD703" i="5" s="1"/>
  <c r="AG179" i="5"/>
  <c r="AA154" i="5"/>
  <c r="AD154" i="5" s="1"/>
  <c r="AG703" i="5"/>
  <c r="AA67" i="5"/>
  <c r="AD67" i="5" s="1"/>
  <c r="AA606" i="5"/>
  <c r="AD606" i="5" s="1"/>
  <c r="AA117" i="5"/>
  <c r="AD117" i="5" s="1"/>
  <c r="Z330" i="5"/>
  <c r="AC330" i="5" s="1"/>
  <c r="AL330" i="5" s="1"/>
  <c r="AA163" i="5"/>
  <c r="AD163" i="5" s="1"/>
  <c r="AA93" i="5"/>
  <c r="AD93" i="5" s="1"/>
  <c r="AI93" i="5" s="1"/>
  <c r="AA180" i="5"/>
  <c r="AD180" i="5" s="1"/>
  <c r="AA141" i="5"/>
  <c r="AD141" i="5" s="1"/>
  <c r="AM141" i="5" s="1"/>
  <c r="Z481" i="5"/>
  <c r="AC481" i="5" s="1"/>
  <c r="Z396" i="5"/>
  <c r="AC396" i="5" s="1"/>
  <c r="AA151" i="5"/>
  <c r="AD151" i="5" s="1"/>
  <c r="AM151" i="5" s="1"/>
  <c r="AA580" i="5"/>
  <c r="AD580" i="5" s="1"/>
  <c r="AM580" i="5" s="1"/>
  <c r="Z493" i="5"/>
  <c r="AC493" i="5" s="1"/>
  <c r="Z355" i="5"/>
  <c r="AC355" i="5" s="1"/>
  <c r="AL355" i="5" s="1"/>
  <c r="AA653" i="5"/>
  <c r="AD653" i="5" s="1"/>
  <c r="AA101" i="5"/>
  <c r="AD101" i="5" s="1"/>
  <c r="AM101" i="5" s="1"/>
  <c r="Z343" i="5"/>
  <c r="AC343" i="5" s="1"/>
  <c r="Z401" i="5"/>
  <c r="AC401" i="5" s="1"/>
  <c r="AA66" i="5"/>
  <c r="AD66" i="5" s="1"/>
  <c r="AA688" i="5"/>
  <c r="AD688" i="5" s="1"/>
  <c r="AM688" i="5" s="1"/>
  <c r="AA133" i="5"/>
  <c r="AD133" i="5" s="1"/>
  <c r="AM133" i="5" s="1"/>
  <c r="AA563" i="5"/>
  <c r="AD563" i="5" s="1"/>
  <c r="AM563" i="5" s="1"/>
  <c r="Z231" i="5"/>
  <c r="AC231" i="5" s="1"/>
  <c r="AA125" i="5"/>
  <c r="AD125" i="5" s="1"/>
  <c r="AM125" i="5" s="1"/>
  <c r="AA603" i="5"/>
  <c r="AD603" i="5" s="1"/>
  <c r="Z390" i="5"/>
  <c r="AC390" i="5" s="1"/>
  <c r="AA641" i="5"/>
  <c r="AD641" i="5" s="1"/>
  <c r="AA652" i="5"/>
  <c r="AD652" i="5" s="1"/>
  <c r="AM652" i="5" s="1"/>
  <c r="AA700" i="5"/>
  <c r="AD700" i="5" s="1"/>
  <c r="AA175" i="5"/>
  <c r="AD175" i="5" s="1"/>
  <c r="AI175" i="5" s="1"/>
  <c r="Z389" i="5"/>
  <c r="AC389" i="5" s="1"/>
  <c r="Z274" i="5"/>
  <c r="AC274" i="5" s="1"/>
  <c r="AL274" i="5" s="1"/>
  <c r="Z277" i="5"/>
  <c r="AC277" i="5" s="1"/>
  <c r="Z203" i="5"/>
  <c r="AC203" i="5" s="1"/>
  <c r="Z475" i="5"/>
  <c r="AC475" i="5" s="1"/>
  <c r="AL475" i="5" s="1"/>
  <c r="AL565" i="5"/>
  <c r="AG565" i="5"/>
  <c r="AM175" i="5"/>
  <c r="AL617" i="5"/>
  <c r="AG617" i="5"/>
  <c r="AL683" i="5"/>
  <c r="AG683" i="5"/>
  <c r="AL430" i="5"/>
  <c r="AG430" i="5"/>
  <c r="AM94" i="5"/>
  <c r="AI94" i="5"/>
  <c r="AL121" i="5"/>
  <c r="AG121" i="5"/>
  <c r="AL186" i="5"/>
  <c r="AG186" i="5"/>
  <c r="AL637" i="5"/>
  <c r="AG637" i="5"/>
  <c r="AL25" i="5"/>
  <c r="AG25" i="5"/>
  <c r="AL719" i="5"/>
  <c r="AG719" i="5"/>
  <c r="AL22" i="5"/>
  <c r="AG22" i="5"/>
  <c r="AL181" i="5"/>
  <c r="AG181" i="5"/>
  <c r="AL143" i="5"/>
  <c r="AG143" i="5"/>
  <c r="AM210" i="5"/>
  <c r="AI210" i="5"/>
  <c r="AL700" i="5"/>
  <c r="AG700" i="5"/>
  <c r="AL104" i="5"/>
  <c r="AG104" i="5"/>
  <c r="AL546" i="5"/>
  <c r="AG546" i="5"/>
  <c r="AL15" i="5"/>
  <c r="AG15" i="5"/>
  <c r="AM619" i="5"/>
  <c r="AI619" i="5"/>
  <c r="AL349" i="5"/>
  <c r="AG349" i="5"/>
  <c r="AL429" i="5"/>
  <c r="AG429" i="5"/>
  <c r="AL106" i="5"/>
  <c r="AG106" i="5"/>
  <c r="AL185" i="5"/>
  <c r="AG185" i="5"/>
  <c r="AL88" i="5"/>
  <c r="AG88" i="5"/>
  <c r="AM137" i="5"/>
  <c r="AI137" i="5"/>
  <c r="AL90" i="5"/>
  <c r="AG90" i="5"/>
  <c r="AL71" i="5"/>
  <c r="AG71" i="5"/>
  <c r="AL95" i="5"/>
  <c r="AG95" i="5"/>
  <c r="AL572" i="5"/>
  <c r="AG572" i="5"/>
  <c r="AL30" i="5"/>
  <c r="AG30" i="5"/>
  <c r="AM58" i="5"/>
  <c r="AI58" i="5"/>
  <c r="AM134" i="5"/>
  <c r="AI134" i="5"/>
  <c r="AL20" i="5"/>
  <c r="AG20" i="5"/>
  <c r="AM603" i="5"/>
  <c r="AI603" i="5"/>
  <c r="AL290" i="5"/>
  <c r="AG290" i="5"/>
  <c r="Z229" i="5"/>
  <c r="AC229" i="5" s="1"/>
  <c r="Z532" i="5"/>
  <c r="AC532" i="5" s="1"/>
  <c r="AL50" i="5"/>
  <c r="AG50" i="5"/>
  <c r="AL576" i="5"/>
  <c r="AG576" i="5"/>
  <c r="AL619" i="5"/>
  <c r="AG619" i="5"/>
  <c r="AL86" i="5"/>
  <c r="AG86" i="5"/>
  <c r="AL614" i="5"/>
  <c r="AG614" i="5"/>
  <c r="AL596" i="5"/>
  <c r="AG596" i="5"/>
  <c r="AL555" i="5"/>
  <c r="AG555" i="5"/>
  <c r="AL613" i="5"/>
  <c r="AG613" i="5"/>
  <c r="AL582" i="5"/>
  <c r="AG582" i="5"/>
  <c r="AL175" i="5"/>
  <c r="AG175" i="5"/>
  <c r="AL172" i="5"/>
  <c r="AG172" i="5"/>
  <c r="AL705" i="5"/>
  <c r="AG705" i="5"/>
  <c r="AL652" i="5"/>
  <c r="AG652" i="5"/>
  <c r="AM38" i="5"/>
  <c r="AI38" i="5"/>
  <c r="AM553" i="5"/>
  <c r="AI553" i="5"/>
  <c r="AL112" i="5"/>
  <c r="AG112" i="5"/>
  <c r="AL97" i="5"/>
  <c r="AG97" i="5"/>
  <c r="AL514" i="5"/>
  <c r="AG514" i="5"/>
  <c r="AL485" i="5"/>
  <c r="AG485" i="5"/>
  <c r="AL122" i="5"/>
  <c r="AG122" i="5"/>
  <c r="AL593" i="5"/>
  <c r="AG593" i="5"/>
  <c r="AL469" i="5"/>
  <c r="AG469" i="5"/>
  <c r="AM179" i="5"/>
  <c r="AI179" i="5"/>
  <c r="AL626" i="5"/>
  <c r="AG626" i="5"/>
  <c r="AL226" i="5"/>
  <c r="AG226" i="5"/>
  <c r="AL144" i="5"/>
  <c r="AG144" i="5"/>
  <c r="AM120" i="5"/>
  <c r="AI120" i="5"/>
  <c r="AL100" i="5"/>
  <c r="AG100" i="5"/>
  <c r="AL397" i="5"/>
  <c r="AG397" i="5"/>
  <c r="AM184" i="5"/>
  <c r="AI184" i="5"/>
  <c r="AL727" i="5"/>
  <c r="AG727" i="5"/>
  <c r="AL679" i="5"/>
  <c r="AG679" i="5"/>
  <c r="AL356" i="5"/>
  <c r="AG356" i="5"/>
  <c r="AL73" i="5"/>
  <c r="AG73" i="5"/>
  <c r="AL55" i="5"/>
  <c r="AG55" i="5"/>
  <c r="AL684" i="5"/>
  <c r="AG684" i="5"/>
  <c r="AL634" i="5"/>
  <c r="AG634" i="5"/>
  <c r="AL177" i="5"/>
  <c r="AG177" i="5"/>
  <c r="AL602" i="5"/>
  <c r="AG602" i="5"/>
  <c r="AL242" i="5"/>
  <c r="AG242" i="5"/>
  <c r="Z480" i="5"/>
  <c r="AC480" i="5" s="1"/>
  <c r="Z545" i="5"/>
  <c r="AC545" i="5" s="1"/>
  <c r="AL243" i="5"/>
  <c r="AG243" i="5"/>
  <c r="Z512" i="5"/>
  <c r="AC512" i="5" s="1"/>
  <c r="Z324" i="5"/>
  <c r="AC324" i="5" s="1"/>
  <c r="AA143" i="5"/>
  <c r="AD143" i="5" s="1"/>
  <c r="AM156" i="5"/>
  <c r="AI156" i="5"/>
  <c r="AA667" i="5"/>
  <c r="AD667" i="5" s="1"/>
  <c r="AM66" i="5"/>
  <c r="AI66" i="5"/>
  <c r="AL45" i="5"/>
  <c r="AG45" i="5"/>
  <c r="AL53" i="5"/>
  <c r="AG53" i="5"/>
  <c r="AL611" i="5"/>
  <c r="AG611" i="5"/>
  <c r="AL628" i="5"/>
  <c r="AG628" i="5"/>
  <c r="AL560" i="5"/>
  <c r="AG560" i="5"/>
  <c r="AL561" i="5"/>
  <c r="AG561" i="5"/>
  <c r="AL669" i="5"/>
  <c r="AG669" i="5"/>
  <c r="AL174" i="5"/>
  <c r="AG174" i="5"/>
  <c r="AL598" i="5"/>
  <c r="AG598" i="5"/>
  <c r="AL184" i="5"/>
  <c r="AG184" i="5"/>
  <c r="AL110" i="5"/>
  <c r="AG110" i="5"/>
  <c r="AL164" i="5"/>
  <c r="AG164" i="5"/>
  <c r="AL680" i="5"/>
  <c r="AG680" i="5"/>
  <c r="AL145" i="5"/>
  <c r="AG145" i="5"/>
  <c r="AL568" i="5"/>
  <c r="AG568" i="5"/>
  <c r="AL82" i="5"/>
  <c r="AG82" i="5"/>
  <c r="AL723" i="5"/>
  <c r="AG723" i="5"/>
  <c r="AL550" i="5"/>
  <c r="AG550" i="5"/>
  <c r="AL183" i="5"/>
  <c r="AG183" i="5"/>
  <c r="AL142" i="5"/>
  <c r="AG142" i="5"/>
  <c r="AL91" i="5"/>
  <c r="AG91" i="5"/>
  <c r="AL83" i="5"/>
  <c r="AG83" i="5"/>
  <c r="AL713" i="5"/>
  <c r="AG713" i="5"/>
  <c r="AL695" i="5"/>
  <c r="AG695" i="5"/>
  <c r="AL654" i="5"/>
  <c r="AG654" i="5"/>
  <c r="AL649" i="5"/>
  <c r="AG649" i="5"/>
  <c r="AL150" i="5"/>
  <c r="AG150" i="5"/>
  <c r="AL102" i="5"/>
  <c r="AG102" i="5"/>
  <c r="AL43" i="5"/>
  <c r="AG43" i="5"/>
  <c r="AL19" i="5"/>
  <c r="AG19" i="5"/>
  <c r="AL694" i="5"/>
  <c r="AG694" i="5"/>
  <c r="AL360" i="5"/>
  <c r="AG360" i="5"/>
  <c r="AL446" i="5"/>
  <c r="AG446" i="5"/>
  <c r="AL193" i="5"/>
  <c r="AG193" i="5"/>
  <c r="AM655" i="5"/>
  <c r="AI655" i="5"/>
  <c r="AL510" i="5"/>
  <c r="AG510" i="5"/>
  <c r="AM108" i="5"/>
  <c r="AI108" i="5"/>
  <c r="AL522" i="5"/>
  <c r="AG522" i="5"/>
  <c r="AL231" i="5"/>
  <c r="AG231" i="5"/>
  <c r="AM154" i="5"/>
  <c r="AI154" i="5"/>
  <c r="AL165" i="5"/>
  <c r="AG165" i="5"/>
  <c r="AL158" i="5"/>
  <c r="AG158" i="5"/>
  <c r="AL115" i="5"/>
  <c r="AG115" i="5"/>
  <c r="AL620" i="5"/>
  <c r="AG620" i="5"/>
  <c r="AL595" i="5"/>
  <c r="AG595" i="5"/>
  <c r="AL128" i="5"/>
  <c r="AG128" i="5"/>
  <c r="AL711" i="5"/>
  <c r="AG711" i="5"/>
  <c r="AL610" i="5"/>
  <c r="AG610" i="5"/>
  <c r="AL648" i="5"/>
  <c r="AG648" i="5"/>
  <c r="AL348" i="5"/>
  <c r="AG348" i="5"/>
  <c r="AL486" i="5"/>
  <c r="AG486" i="5"/>
  <c r="AM45" i="5"/>
  <c r="AI45" i="5"/>
  <c r="AL40" i="5"/>
  <c r="AG40" i="5"/>
  <c r="AL392" i="5"/>
  <c r="AG392" i="5"/>
  <c r="AL390" i="5"/>
  <c r="AG390" i="5"/>
  <c r="AM629" i="5"/>
  <c r="AI629" i="5"/>
  <c r="AM726" i="5"/>
  <c r="AI726" i="5"/>
  <c r="AL79" i="5"/>
  <c r="AG79" i="5"/>
  <c r="AM27" i="5"/>
  <c r="AI27" i="5"/>
  <c r="AL344" i="5"/>
  <c r="AG344" i="5"/>
  <c r="AL706" i="5"/>
  <c r="AG706" i="5"/>
  <c r="AL280" i="5"/>
  <c r="AG280" i="5"/>
  <c r="AM91" i="5"/>
  <c r="AI91" i="5"/>
  <c r="AL624" i="5"/>
  <c r="AG624" i="5"/>
  <c r="AL481" i="5"/>
  <c r="AG481" i="5"/>
  <c r="Z256" i="5"/>
  <c r="AC256" i="5" s="1"/>
  <c r="AM713" i="5"/>
  <c r="AI713" i="5"/>
  <c r="AM661" i="5"/>
  <c r="AI661" i="5"/>
  <c r="AL645" i="5"/>
  <c r="AG645" i="5"/>
  <c r="AM579" i="5"/>
  <c r="AI579" i="5"/>
  <c r="AL667" i="5"/>
  <c r="AG667" i="5"/>
  <c r="AL701" i="5"/>
  <c r="AG701" i="5"/>
  <c r="AL14" i="5"/>
  <c r="AG14" i="5"/>
  <c r="AL109" i="5"/>
  <c r="AG109" i="5"/>
  <c r="AL597" i="5"/>
  <c r="AG597" i="5"/>
  <c r="AL69" i="5"/>
  <c r="AG69" i="5"/>
  <c r="AL148" i="5"/>
  <c r="AG148" i="5"/>
  <c r="AL622" i="5"/>
  <c r="AG622" i="5"/>
  <c r="AL99" i="5"/>
  <c r="AG99" i="5"/>
  <c r="AL44" i="5"/>
  <c r="AG44" i="5"/>
  <c r="AL77" i="5"/>
  <c r="AG77" i="5"/>
  <c r="AL549" i="5"/>
  <c r="AG549" i="5"/>
  <c r="AL125" i="5"/>
  <c r="AG125" i="5"/>
  <c r="AL11" i="5"/>
  <c r="AG11" i="5"/>
  <c r="AL29" i="5"/>
  <c r="AG29" i="5"/>
  <c r="AL663" i="5"/>
  <c r="AG663" i="5"/>
  <c r="AL590" i="5"/>
  <c r="AG590" i="5"/>
  <c r="AL563" i="5"/>
  <c r="AG563" i="5"/>
  <c r="AL421" i="5"/>
  <c r="AG421" i="5"/>
  <c r="AM43" i="5"/>
  <c r="AI43" i="5"/>
  <c r="AL530" i="5"/>
  <c r="AG530" i="5"/>
  <c r="AL250" i="5"/>
  <c r="AG250" i="5"/>
  <c r="AL413" i="5"/>
  <c r="AG413" i="5"/>
  <c r="AL60" i="5"/>
  <c r="AG60" i="5"/>
  <c r="AL503" i="5"/>
  <c r="AG503" i="5"/>
  <c r="AL401" i="5"/>
  <c r="AG401" i="5"/>
  <c r="AL75" i="5"/>
  <c r="AG75" i="5"/>
  <c r="AL155" i="5"/>
  <c r="AG155" i="5"/>
  <c r="AL98" i="5"/>
  <c r="AG98" i="5"/>
  <c r="AL559" i="5"/>
  <c r="AG559" i="5"/>
  <c r="AL704" i="5"/>
  <c r="AG704" i="5"/>
  <c r="AL677" i="5"/>
  <c r="AG677" i="5"/>
  <c r="AL298" i="5"/>
  <c r="AG298" i="5"/>
  <c r="AL39" i="5"/>
  <c r="AG39" i="5"/>
  <c r="AM638" i="5"/>
  <c r="AI638" i="5"/>
  <c r="AL592" i="5"/>
  <c r="AG592" i="5"/>
  <c r="Z264" i="5"/>
  <c r="AC264" i="5" s="1"/>
  <c r="AM703" i="5"/>
  <c r="AI703" i="5"/>
  <c r="AM687" i="5"/>
  <c r="AI687" i="5"/>
  <c r="AL12" i="5"/>
  <c r="AG12" i="5"/>
  <c r="AL682" i="5"/>
  <c r="AG682" i="5"/>
  <c r="AM160" i="5"/>
  <c r="AI160" i="5"/>
  <c r="AL333" i="5"/>
  <c r="AG333" i="5"/>
  <c r="AM49" i="5"/>
  <c r="AI49" i="5"/>
  <c r="AL600" i="5"/>
  <c r="AG600" i="5"/>
  <c r="AM28" i="5"/>
  <c r="AI28" i="5"/>
  <c r="AL89" i="5"/>
  <c r="AG89" i="5"/>
  <c r="AL601" i="5"/>
  <c r="AG601" i="5"/>
  <c r="Z347" i="5"/>
  <c r="AC347" i="5" s="1"/>
  <c r="AM103" i="5"/>
  <c r="AI103" i="5"/>
  <c r="AM700" i="5"/>
  <c r="AI700" i="5"/>
  <c r="AL41" i="5"/>
  <c r="AG41" i="5"/>
  <c r="AL48" i="5"/>
  <c r="AG48" i="5"/>
  <c r="AM18" i="5"/>
  <c r="AI18" i="5"/>
  <c r="AL717" i="5"/>
  <c r="AG717" i="5"/>
  <c r="AM183" i="5"/>
  <c r="AI183" i="5"/>
  <c r="AL218" i="5"/>
  <c r="AG218" i="5"/>
  <c r="Z411" i="5"/>
  <c r="AC411" i="5" s="1"/>
  <c r="AL342" i="5"/>
  <c r="AG342" i="5"/>
  <c r="Z278" i="5"/>
  <c r="AC278" i="5" s="1"/>
  <c r="AM558" i="5"/>
  <c r="AI558" i="5"/>
  <c r="AA172" i="5"/>
  <c r="AD172" i="5" s="1"/>
  <c r="AM606" i="5"/>
  <c r="AI606" i="5"/>
  <c r="AL632" i="5"/>
  <c r="AG632" i="5"/>
  <c r="AL605" i="5"/>
  <c r="AG605" i="5"/>
  <c r="AL696" i="5"/>
  <c r="AG696" i="5"/>
  <c r="AL42" i="5"/>
  <c r="AG42" i="5"/>
  <c r="AL664" i="5"/>
  <c r="AG664" i="5"/>
  <c r="AL671" i="5"/>
  <c r="AG671" i="5"/>
  <c r="AL182" i="5"/>
  <c r="AG182" i="5"/>
  <c r="AL10" i="5"/>
  <c r="AG10" i="5"/>
  <c r="AL23" i="5"/>
  <c r="AG23" i="5"/>
  <c r="AL111" i="5"/>
  <c r="AG111" i="5"/>
  <c r="AL152" i="5"/>
  <c r="AG152" i="5"/>
  <c r="AL567" i="5"/>
  <c r="AG567" i="5"/>
  <c r="AL689" i="5"/>
  <c r="AG689" i="5"/>
  <c r="AL153" i="5"/>
  <c r="AG153" i="5"/>
  <c r="AL621" i="5"/>
  <c r="AG621" i="5"/>
  <c r="AL35" i="5"/>
  <c r="AG35" i="5"/>
  <c r="AL74" i="5"/>
  <c r="AG74" i="5"/>
  <c r="AL685" i="5"/>
  <c r="AG685" i="5"/>
  <c r="AL707" i="5"/>
  <c r="AG707" i="5"/>
  <c r="AL31" i="5"/>
  <c r="AG31" i="5"/>
  <c r="AL47" i="5"/>
  <c r="AG47" i="5"/>
  <c r="AL712" i="5"/>
  <c r="AG712" i="5"/>
  <c r="AL641" i="5"/>
  <c r="AG641" i="5"/>
  <c r="AL612" i="5"/>
  <c r="AG612" i="5"/>
  <c r="AL13" i="5"/>
  <c r="AG13" i="5"/>
  <c r="AL78" i="5"/>
  <c r="AG78" i="5"/>
  <c r="AL167" i="5"/>
  <c r="AG167" i="5"/>
  <c r="AL603" i="5"/>
  <c r="AG603" i="5"/>
  <c r="AL157" i="5"/>
  <c r="AG157" i="5"/>
  <c r="AL61" i="5"/>
  <c r="AG61" i="5"/>
  <c r="AL133" i="5"/>
  <c r="AG133" i="5"/>
  <c r="AL688" i="5"/>
  <c r="AG688" i="5"/>
  <c r="AL138" i="5"/>
  <c r="AG138" i="5"/>
  <c r="AL378" i="5"/>
  <c r="AG378" i="5"/>
  <c r="AL267" i="5"/>
  <c r="AG267" i="5"/>
  <c r="AL259" i="5"/>
  <c r="AG259" i="5"/>
  <c r="AL718" i="5"/>
  <c r="AG718" i="5"/>
  <c r="AL630" i="5"/>
  <c r="AG630" i="5"/>
  <c r="AL506" i="5"/>
  <c r="AG506" i="5"/>
  <c r="AL557" i="5"/>
  <c r="AG557" i="5"/>
  <c r="AL113" i="5"/>
  <c r="AG113" i="5"/>
  <c r="AL343" i="5"/>
  <c r="AG343" i="5"/>
  <c r="AM37" i="5"/>
  <c r="AI37" i="5"/>
  <c r="AL660" i="5"/>
  <c r="AG660" i="5"/>
  <c r="AL607" i="5"/>
  <c r="AG607" i="5"/>
  <c r="AL116" i="5"/>
  <c r="AG116" i="5"/>
  <c r="AL670" i="5"/>
  <c r="AG670" i="5"/>
  <c r="AL92" i="5"/>
  <c r="AG92" i="5"/>
  <c r="AL147" i="5"/>
  <c r="AG147" i="5"/>
  <c r="AL139" i="5"/>
  <c r="AG139" i="5"/>
  <c r="AM640" i="5"/>
  <c r="AI640" i="5"/>
  <c r="AL566" i="5"/>
  <c r="AG566" i="5"/>
  <c r="AL538" i="5"/>
  <c r="AG538" i="5"/>
  <c r="AL64" i="5"/>
  <c r="AG64" i="5"/>
  <c r="AL586" i="5"/>
  <c r="AG586" i="5"/>
  <c r="Z221" i="5"/>
  <c r="AC221" i="5" s="1"/>
  <c r="AM176" i="5"/>
  <c r="AI176" i="5"/>
  <c r="AL16" i="5"/>
  <c r="AG16" i="5"/>
  <c r="AL709" i="5"/>
  <c r="AG709" i="5"/>
  <c r="AL200" i="5"/>
  <c r="AG200" i="5"/>
  <c r="AL578" i="5"/>
  <c r="AG578" i="5"/>
  <c r="AM21" i="5"/>
  <c r="AI21" i="5"/>
  <c r="AL63" i="5"/>
  <c r="AG63" i="5"/>
  <c r="AL248" i="5"/>
  <c r="AG248" i="5"/>
  <c r="AL46" i="5"/>
  <c r="AG46" i="5"/>
  <c r="Z295" i="5"/>
  <c r="AC295" i="5" s="1"/>
  <c r="AM573" i="5"/>
  <c r="AI573" i="5"/>
  <c r="AL162" i="5"/>
  <c r="AG162" i="5"/>
  <c r="AL52" i="5"/>
  <c r="AG52" i="5"/>
  <c r="AL673" i="5"/>
  <c r="AG673" i="5"/>
  <c r="AL662" i="5"/>
  <c r="AG662" i="5"/>
  <c r="AM668" i="5"/>
  <c r="AI668" i="5"/>
  <c r="AL609" i="5"/>
  <c r="AG609" i="5"/>
  <c r="AL674" i="5"/>
  <c r="AG674" i="5"/>
  <c r="AL376" i="5"/>
  <c r="AG376" i="5"/>
  <c r="AL647" i="5"/>
  <c r="AG647" i="5"/>
  <c r="AL656" i="5"/>
  <c r="AG656" i="5"/>
  <c r="AL642" i="5"/>
  <c r="AG642" i="5"/>
  <c r="AI563" i="5"/>
  <c r="AL394" i="5"/>
  <c r="AG394" i="5"/>
  <c r="AA29" i="5"/>
  <c r="AD29" i="5" s="1"/>
  <c r="AL722" i="5"/>
  <c r="AG722" i="5"/>
  <c r="AL445" i="5"/>
  <c r="AG445" i="5"/>
  <c r="AL285" i="5"/>
  <c r="AG285" i="5"/>
  <c r="AM631" i="5"/>
  <c r="AI631" i="5"/>
  <c r="AM127" i="5"/>
  <c r="AI127" i="5"/>
  <c r="AM19" i="5"/>
  <c r="AI19" i="5"/>
  <c r="AL178" i="5"/>
  <c r="AG178" i="5"/>
  <c r="AL275" i="5"/>
  <c r="AG275" i="5"/>
  <c r="AL716" i="5"/>
  <c r="AG716" i="5"/>
  <c r="AL56" i="5"/>
  <c r="AG56" i="5"/>
  <c r="AM161" i="5"/>
  <c r="AI161" i="5"/>
  <c r="AL62" i="5"/>
  <c r="AG62" i="5"/>
  <c r="AM57" i="5"/>
  <c r="AI57" i="5"/>
  <c r="AA44" i="5"/>
  <c r="AD44" i="5" s="1"/>
  <c r="AL54" i="5"/>
  <c r="AG54" i="5"/>
  <c r="AL698" i="5"/>
  <c r="AG698" i="5"/>
  <c r="AL556" i="5"/>
  <c r="AG556" i="5"/>
  <c r="AL434" i="5"/>
  <c r="AG434" i="5"/>
  <c r="AM142" i="5"/>
  <c r="AI142" i="5"/>
  <c r="AL527" i="5"/>
  <c r="AG527" i="5"/>
  <c r="AM117" i="5"/>
  <c r="AI117" i="5"/>
  <c r="AL105" i="5"/>
  <c r="AG105" i="5"/>
  <c r="AL616" i="5"/>
  <c r="AG616" i="5"/>
  <c r="AL461" i="5"/>
  <c r="AG461" i="5"/>
  <c r="AL308" i="5"/>
  <c r="AG308" i="5"/>
  <c r="AL114" i="5"/>
  <c r="AG114" i="5"/>
  <c r="AL690" i="5"/>
  <c r="AG690" i="5"/>
  <c r="AL625" i="5"/>
  <c r="AG625" i="5"/>
  <c r="AL675" i="5"/>
  <c r="AG675" i="5"/>
  <c r="AL672" i="5"/>
  <c r="AG672" i="5"/>
  <c r="AL493" i="5"/>
  <c r="AG493" i="5"/>
  <c r="Z338" i="5"/>
  <c r="AC338" i="5" s="1"/>
  <c r="Z440" i="5"/>
  <c r="AC440" i="5" s="1"/>
  <c r="AL277" i="5"/>
  <c r="AG277" i="5"/>
  <c r="Z495" i="5"/>
  <c r="AC495" i="5" s="1"/>
  <c r="AM649" i="5"/>
  <c r="AI649" i="5"/>
  <c r="AA705" i="5"/>
  <c r="AD705" i="5" s="1"/>
  <c r="AM693" i="5"/>
  <c r="AI693" i="5"/>
  <c r="AA582" i="5"/>
  <c r="AD582" i="5" s="1"/>
  <c r="AM694" i="5"/>
  <c r="AI694" i="5"/>
  <c r="AL657" i="5"/>
  <c r="AG657" i="5"/>
  <c r="AL681" i="5"/>
  <c r="AG681" i="5"/>
  <c r="AL589" i="5"/>
  <c r="AG589" i="5"/>
  <c r="AL571" i="5"/>
  <c r="AG571" i="5"/>
  <c r="AL651" i="5"/>
  <c r="AG651" i="5"/>
  <c r="AL720" i="5"/>
  <c r="AG720" i="5"/>
  <c r="AL126" i="5"/>
  <c r="AG126" i="5"/>
  <c r="AL715" i="5"/>
  <c r="AG715" i="5"/>
  <c r="AL644" i="5"/>
  <c r="AG644" i="5"/>
  <c r="AL85" i="5"/>
  <c r="AG85" i="5"/>
  <c r="AL659" i="5"/>
  <c r="AG659" i="5"/>
  <c r="AL136" i="5"/>
  <c r="AG136" i="5"/>
  <c r="AL107" i="5"/>
  <c r="AG107" i="5"/>
  <c r="AG9" i="5"/>
  <c r="AL581" i="5"/>
  <c r="AG581" i="5"/>
  <c r="AL159" i="5"/>
  <c r="AG159" i="5"/>
  <c r="AL176" i="5"/>
  <c r="AG176" i="5"/>
  <c r="AL129" i="5"/>
  <c r="AG129" i="5"/>
  <c r="AL34" i="5"/>
  <c r="AG34" i="5"/>
  <c r="AL569" i="5"/>
  <c r="AG569" i="5"/>
  <c r="AL154" i="5"/>
  <c r="AG154" i="5"/>
  <c r="AL134" i="5"/>
  <c r="AG134" i="5"/>
  <c r="AL655" i="5"/>
  <c r="AG655" i="5"/>
  <c r="AL643" i="5"/>
  <c r="AG643" i="5"/>
  <c r="AL201" i="5"/>
  <c r="AG201" i="5"/>
  <c r="AL575" i="5"/>
  <c r="AG575" i="5"/>
  <c r="AL699" i="5"/>
  <c r="AG699" i="5"/>
  <c r="AM67" i="5"/>
  <c r="AI67" i="5"/>
  <c r="AL472" i="5"/>
  <c r="AG472" i="5"/>
  <c r="AL232" i="5"/>
  <c r="AG232" i="5"/>
  <c r="AL80" i="5"/>
  <c r="AG80" i="5"/>
  <c r="AL32" i="5"/>
  <c r="AG32" i="5"/>
  <c r="AL87" i="5"/>
  <c r="AG87" i="5"/>
  <c r="AL203" i="5"/>
  <c r="AG203" i="5"/>
  <c r="AM75" i="5"/>
  <c r="AI75" i="5"/>
  <c r="AL70" i="5"/>
  <c r="AG70" i="5"/>
  <c r="AL33" i="5"/>
  <c r="AG33" i="5"/>
  <c r="AL587" i="5"/>
  <c r="AG587" i="5"/>
  <c r="AL604" i="5"/>
  <c r="AG604" i="5"/>
  <c r="AL140" i="5"/>
  <c r="AG140" i="5"/>
  <c r="AL591" i="5"/>
  <c r="AG591" i="5"/>
  <c r="AL548" i="5"/>
  <c r="AG548" i="5"/>
  <c r="AL168" i="5"/>
  <c r="AG168" i="5"/>
  <c r="AM643" i="5"/>
  <c r="AI643" i="5"/>
  <c r="AL633" i="5"/>
  <c r="AG633" i="5"/>
  <c r="AM636" i="5"/>
  <c r="AI636" i="5"/>
  <c r="AM34" i="5"/>
  <c r="AI34" i="5"/>
  <c r="AL251" i="5"/>
  <c r="AG251" i="5"/>
  <c r="AL615" i="5"/>
  <c r="AG615" i="5"/>
  <c r="AL554" i="5"/>
  <c r="AG554" i="5"/>
  <c r="AL332" i="5"/>
  <c r="AG332" i="5"/>
  <c r="AL170" i="5"/>
  <c r="AG170" i="5"/>
  <c r="AM129" i="5"/>
  <c r="AI129" i="5"/>
  <c r="AL542" i="5"/>
  <c r="AG542" i="5"/>
  <c r="AL665" i="5"/>
  <c r="AG665" i="5"/>
  <c r="AL574" i="5"/>
  <c r="AG574" i="5"/>
  <c r="AL594" i="5"/>
  <c r="AG594" i="5"/>
  <c r="AL618" i="5"/>
  <c r="AG618" i="5"/>
  <c r="AL583" i="5"/>
  <c r="AG583" i="5"/>
  <c r="AL608" i="5"/>
  <c r="AG608" i="5"/>
  <c r="Z214" i="5"/>
  <c r="AC214" i="5" s="1"/>
  <c r="AM641" i="5"/>
  <c r="AI641" i="5"/>
  <c r="AA69" i="5"/>
  <c r="AD69" i="5" s="1"/>
  <c r="AA98" i="5"/>
  <c r="AD98" i="5" s="1"/>
  <c r="AL258" i="5"/>
  <c r="AG258" i="5"/>
  <c r="AM132" i="5"/>
  <c r="AI132" i="5"/>
  <c r="AL72" i="5"/>
  <c r="AG72" i="5"/>
  <c r="AL202" i="5"/>
  <c r="AG202" i="5"/>
  <c r="AL365" i="5"/>
  <c r="AG365" i="5"/>
  <c r="AA139" i="5"/>
  <c r="AD139" i="5" s="1"/>
  <c r="AL658" i="5"/>
  <c r="AG658" i="5"/>
  <c r="AL710" i="5"/>
  <c r="AG710" i="5"/>
  <c r="AL81" i="5"/>
  <c r="AG81" i="5"/>
  <c r="AL551" i="5"/>
  <c r="AG551" i="5"/>
  <c r="AL36" i="5"/>
  <c r="AG36" i="5"/>
  <c r="AL408" i="5"/>
  <c r="AG408" i="5"/>
  <c r="AA11" i="5"/>
  <c r="AD11" i="5" s="1"/>
  <c r="AL570" i="5"/>
  <c r="AG570" i="5"/>
  <c r="AL130" i="5"/>
  <c r="AG130" i="5"/>
  <c r="AA590" i="5"/>
  <c r="AD590" i="5" s="1"/>
  <c r="AL650" i="5"/>
  <c r="AG650" i="5"/>
  <c r="AL585" i="5"/>
  <c r="AG585" i="5"/>
  <c r="AM26" i="5"/>
  <c r="AI26" i="5"/>
  <c r="AL518" i="5"/>
  <c r="AG518" i="5"/>
  <c r="AL692" i="5"/>
  <c r="AG692" i="5"/>
  <c r="AL169" i="5"/>
  <c r="AG169" i="5"/>
  <c r="AL562" i="5"/>
  <c r="AG562" i="5"/>
  <c r="AL666" i="5"/>
  <c r="AG666" i="5"/>
  <c r="AL714" i="5"/>
  <c r="AG714" i="5"/>
  <c r="AL357" i="5"/>
  <c r="AG357" i="5"/>
  <c r="Z525" i="5"/>
  <c r="AC525" i="5" s="1"/>
  <c r="Z448" i="5"/>
  <c r="AC448" i="5" s="1"/>
  <c r="Z368" i="5"/>
  <c r="AC368" i="5" s="1"/>
  <c r="Z309" i="5"/>
  <c r="AC309" i="5" s="1"/>
  <c r="Z517" i="5"/>
  <c r="AC517" i="5" s="1"/>
  <c r="AM171" i="5"/>
  <c r="AI171" i="5"/>
  <c r="AM653" i="5"/>
  <c r="AI653" i="5"/>
  <c r="AM724" i="5"/>
  <c r="AI724" i="5"/>
  <c r="AM163" i="5"/>
  <c r="AI163" i="5"/>
  <c r="AA663" i="5"/>
  <c r="AD663" i="5" s="1"/>
  <c r="AM83" i="5"/>
  <c r="AI83" i="5"/>
  <c r="AL676" i="5"/>
  <c r="AG676" i="5"/>
  <c r="AL131" i="5"/>
  <c r="AG131" i="5"/>
  <c r="AL697" i="5"/>
  <c r="AG697" i="5"/>
  <c r="AL96" i="5"/>
  <c r="AG96" i="5"/>
  <c r="AL552" i="5"/>
  <c r="AG552" i="5"/>
  <c r="AL646" i="5"/>
  <c r="AG646" i="5"/>
  <c r="AL76" i="5"/>
  <c r="AG76" i="5"/>
  <c r="AL17" i="5"/>
  <c r="AG17" i="5"/>
  <c r="AL59" i="5"/>
  <c r="AG59" i="5"/>
  <c r="AL68" i="5"/>
  <c r="AG68" i="5"/>
  <c r="AL119" i="5"/>
  <c r="AG119" i="5"/>
  <c r="AL725" i="5"/>
  <c r="AG725" i="5"/>
  <c r="AL599" i="5"/>
  <c r="AG599" i="5"/>
  <c r="AL623" i="5"/>
  <c r="AG623" i="5"/>
  <c r="AL708" i="5"/>
  <c r="AG708" i="5"/>
  <c r="AL577" i="5"/>
  <c r="AG577" i="5"/>
  <c r="AL149" i="5"/>
  <c r="AG149" i="5"/>
  <c r="AL146" i="5"/>
  <c r="AG146" i="5"/>
  <c r="AL678" i="5"/>
  <c r="AG678" i="5"/>
  <c r="AL686" i="5"/>
  <c r="AG686" i="5"/>
  <c r="AL84" i="5"/>
  <c r="AG84" i="5"/>
  <c r="AL588" i="5"/>
  <c r="AG588" i="5"/>
  <c r="AL123" i="5"/>
  <c r="AG123" i="5"/>
  <c r="AL160" i="5"/>
  <c r="AG160" i="5"/>
  <c r="AL187" i="5"/>
  <c r="AG187" i="5"/>
  <c r="AL173" i="5"/>
  <c r="AG173" i="5"/>
  <c r="AL721" i="5"/>
  <c r="AG721" i="5"/>
  <c r="AL564" i="5"/>
  <c r="AG564" i="5"/>
  <c r="AL135" i="5"/>
  <c r="AG135" i="5"/>
  <c r="AL51" i="5"/>
  <c r="AG51" i="5"/>
  <c r="AL724" i="5"/>
  <c r="AG724" i="5"/>
  <c r="AL640" i="5"/>
  <c r="AG640" i="5"/>
  <c r="AL639" i="5"/>
  <c r="AG639" i="5"/>
  <c r="AL373" i="5"/>
  <c r="AG373" i="5"/>
  <c r="AM118" i="5"/>
  <c r="AI118" i="5"/>
  <c r="AL691" i="5"/>
  <c r="AG691" i="5"/>
  <c r="AL124" i="5"/>
  <c r="AG124" i="5"/>
  <c r="AL437" i="5"/>
  <c r="AG437" i="5"/>
  <c r="AL584" i="5"/>
  <c r="AG584" i="5"/>
  <c r="AL24" i="5"/>
  <c r="AG24" i="5"/>
  <c r="AL702" i="5"/>
  <c r="AG702" i="5"/>
  <c r="AG330" i="5"/>
  <c r="AL389" i="5"/>
  <c r="AG389" i="5"/>
  <c r="AL492" i="5"/>
  <c r="AG492" i="5"/>
  <c r="Z457" i="5"/>
  <c r="AC457" i="5" s="1"/>
  <c r="AL396" i="5"/>
  <c r="AG396" i="5"/>
  <c r="Z273" i="5"/>
  <c r="AC273" i="5" s="1"/>
  <c r="AA711" i="5"/>
  <c r="AD711" i="5" s="1"/>
  <c r="AM627" i="5"/>
  <c r="AI627" i="5"/>
  <c r="AM166" i="5"/>
  <c r="AI166" i="5"/>
  <c r="AM180" i="5"/>
  <c r="AI180" i="5"/>
  <c r="AM93" i="5"/>
  <c r="AL661" i="5"/>
  <c r="AG661" i="5"/>
  <c r="AL38" i="5"/>
  <c r="AG38" i="5"/>
  <c r="AL726" i="5"/>
  <c r="AG726" i="5"/>
  <c r="AL108" i="5"/>
  <c r="AG108" i="5"/>
  <c r="AL163" i="5"/>
  <c r="AG163" i="5"/>
  <c r="AL37" i="5"/>
  <c r="AG37" i="5"/>
  <c r="AL635" i="5"/>
  <c r="AG635" i="5"/>
  <c r="AL151" i="5"/>
  <c r="AG151" i="5"/>
  <c r="AL117" i="5"/>
  <c r="AG117" i="5"/>
  <c r="AL180" i="5"/>
  <c r="AG180" i="5"/>
  <c r="AL653" i="5"/>
  <c r="AG653" i="5"/>
  <c r="AL93" i="5"/>
  <c r="AG93" i="5"/>
  <c r="AL101" i="5"/>
  <c r="AG101" i="5"/>
  <c r="AL120" i="5"/>
  <c r="AG120" i="5"/>
  <c r="AL67" i="5"/>
  <c r="AG67" i="5"/>
  <c r="AL65" i="5"/>
  <c r="AG65" i="5"/>
  <c r="AL156" i="5"/>
  <c r="AG156" i="5"/>
  <c r="AL606" i="5"/>
  <c r="AG606" i="5"/>
  <c r="AL161" i="5"/>
  <c r="AG161" i="5"/>
  <c r="AL580" i="5"/>
  <c r="AG580" i="5"/>
  <c r="AL141" i="5"/>
  <c r="AG141" i="5"/>
  <c r="AL66" i="5"/>
  <c r="AG66" i="5"/>
  <c r="AL8" i="5"/>
  <c r="AG8" i="5"/>
  <c r="AA646" i="5"/>
  <c r="AD646" i="5" s="1"/>
  <c r="AA76" i="5"/>
  <c r="AD76" i="5" s="1"/>
  <c r="AA187" i="5"/>
  <c r="AD187" i="5" s="1"/>
  <c r="AA588" i="5"/>
  <c r="AD588" i="5" s="1"/>
  <c r="AA123" i="5"/>
  <c r="AD123" i="5" s="1"/>
  <c r="AA599" i="5"/>
  <c r="AD599" i="5" s="1"/>
  <c r="AA577" i="5"/>
  <c r="AD577" i="5" s="1"/>
  <c r="AA119" i="5"/>
  <c r="AD119" i="5" s="1"/>
  <c r="AA149" i="5"/>
  <c r="AD149" i="5" s="1"/>
  <c r="AA17" i="5"/>
  <c r="AD17" i="5" s="1"/>
  <c r="AA96" i="5"/>
  <c r="AD96" i="5" s="1"/>
  <c r="AA51" i="5"/>
  <c r="AD51" i="5" s="1"/>
  <c r="AA68" i="5"/>
  <c r="AD68" i="5" s="1"/>
  <c r="AA564" i="5"/>
  <c r="AD564" i="5" s="1"/>
  <c r="AA697" i="5"/>
  <c r="AD697" i="5" s="1"/>
  <c r="AA146" i="5"/>
  <c r="AD146" i="5" s="1"/>
  <c r="AA678" i="5"/>
  <c r="AD678" i="5" s="1"/>
  <c r="AA173" i="5"/>
  <c r="AD173" i="5" s="1"/>
  <c r="AA725" i="5"/>
  <c r="AD725" i="5" s="1"/>
  <c r="AA135" i="5"/>
  <c r="AD135" i="5" s="1"/>
  <c r="AA721" i="5"/>
  <c r="AD721" i="5" s="1"/>
  <c r="AA84" i="5"/>
  <c r="AD84" i="5" s="1"/>
  <c r="AA623" i="5"/>
  <c r="AD623" i="5" s="1"/>
  <c r="AA686" i="5"/>
  <c r="AD686" i="5" s="1"/>
  <c r="AA613" i="5"/>
  <c r="AD613" i="5" s="1"/>
  <c r="AA181" i="5"/>
  <c r="AD181" i="5" s="1"/>
  <c r="AA614" i="5"/>
  <c r="AD614" i="5" s="1"/>
  <c r="AA591" i="5"/>
  <c r="AD591" i="5" s="1"/>
  <c r="Z447" i="5"/>
  <c r="AC447" i="5" s="1"/>
  <c r="Z192" i="5"/>
  <c r="AC192" i="5" s="1"/>
  <c r="AA677" i="5"/>
  <c r="AD677" i="5" s="1"/>
  <c r="AA25" i="5"/>
  <c r="AD25" i="5" s="1"/>
  <c r="AA555" i="5"/>
  <c r="AD555" i="5" s="1"/>
  <c r="AA140" i="5"/>
  <c r="AD140" i="5" s="1"/>
  <c r="Z409" i="5"/>
  <c r="AC409" i="5" s="1"/>
  <c r="Z291" i="5"/>
  <c r="AC291" i="5" s="1"/>
  <c r="AA92" i="5"/>
  <c r="AD92" i="5" s="1"/>
  <c r="AA596" i="5"/>
  <c r="AD596" i="5" s="1"/>
  <c r="Z473" i="5"/>
  <c r="AC473" i="5" s="1"/>
  <c r="AA147" i="5"/>
  <c r="AD147" i="5" s="1"/>
  <c r="AA719" i="5"/>
  <c r="AD719" i="5" s="1"/>
  <c r="Z451" i="5"/>
  <c r="AC451" i="5" s="1"/>
  <c r="Z507" i="5"/>
  <c r="AC507" i="5" s="1"/>
  <c r="Z533" i="5"/>
  <c r="AC533" i="5" s="1"/>
  <c r="AC210" i="5"/>
  <c r="AA86" i="5"/>
  <c r="AD86" i="5" s="1"/>
  <c r="AA30" i="5"/>
  <c r="AD30" i="5" s="1"/>
  <c r="Z282" i="5"/>
  <c r="AC282" i="5" s="1"/>
  <c r="AA128" i="5"/>
  <c r="AD128" i="5" s="1"/>
  <c r="AA22" i="5"/>
  <c r="AD22" i="5" s="1"/>
  <c r="AA77" i="5"/>
  <c r="AD77" i="5" s="1"/>
  <c r="Z438" i="5"/>
  <c r="AC438" i="5" s="1"/>
  <c r="Z296" i="5"/>
  <c r="AC296" i="5" s="1"/>
  <c r="Z508" i="5"/>
  <c r="AC508" i="5" s="1"/>
  <c r="AA654" i="5"/>
  <c r="AD654" i="5" s="1"/>
  <c r="AA61" i="5"/>
  <c r="AD61" i="5" s="1"/>
  <c r="AA99" i="5"/>
  <c r="AD99" i="5" s="1"/>
  <c r="Z227" i="5"/>
  <c r="AC227" i="5" s="1"/>
  <c r="Z490" i="5"/>
  <c r="AC490" i="5" s="1"/>
  <c r="Z353" i="5"/>
  <c r="AC353" i="5" s="1"/>
  <c r="Z412" i="5"/>
  <c r="AC412" i="5" s="1"/>
  <c r="AA622" i="5"/>
  <c r="AD622" i="5" s="1"/>
  <c r="AA85" i="5"/>
  <c r="AD85" i="5" s="1"/>
  <c r="AA109" i="5"/>
  <c r="AD109" i="5" s="1"/>
  <c r="AA695" i="5"/>
  <c r="AD695" i="5" s="1"/>
  <c r="Z453" i="5"/>
  <c r="AC453" i="5" s="1"/>
  <c r="Z212" i="5"/>
  <c r="AC212" i="5" s="1"/>
  <c r="Z416" i="5"/>
  <c r="AC416" i="5" s="1"/>
  <c r="Z334" i="5"/>
  <c r="AC334" i="5" s="1"/>
  <c r="Z215" i="5"/>
  <c r="AC215" i="5" s="1"/>
  <c r="AA157" i="5"/>
  <c r="AD157" i="5" s="1"/>
  <c r="AA148" i="5"/>
  <c r="AD148" i="5" s="1"/>
  <c r="AA673" i="5"/>
  <c r="AD673" i="5" s="1"/>
  <c r="AA52" i="5"/>
  <c r="AD52" i="5" s="1"/>
  <c r="AA186" i="5"/>
  <c r="AD186" i="5" s="1"/>
  <c r="AA102" i="5"/>
  <c r="AD102" i="5" s="1"/>
  <c r="AA701" i="5"/>
  <c r="AD701" i="5" s="1"/>
  <c r="Z431" i="5"/>
  <c r="AC431" i="5" s="1"/>
  <c r="Z222" i="5"/>
  <c r="AC222" i="5" s="1"/>
  <c r="Z198" i="5"/>
  <c r="AC198" i="5" s="1"/>
  <c r="Z241" i="5"/>
  <c r="AC241" i="5" s="1"/>
  <c r="Z363" i="5"/>
  <c r="AC363" i="5" s="1"/>
  <c r="AA597" i="5"/>
  <c r="AD597" i="5" s="1"/>
  <c r="Z463" i="5"/>
  <c r="AC463" i="5" s="1"/>
  <c r="AA14" i="5"/>
  <c r="AD14" i="5" s="1"/>
  <c r="AA659" i="5"/>
  <c r="AD659" i="5" s="1"/>
  <c r="Z488" i="5"/>
  <c r="AC488" i="5" s="1"/>
  <c r="Z286" i="5"/>
  <c r="AC286" i="5" s="1"/>
  <c r="Z249" i="5"/>
  <c r="AC249" i="5" s="1"/>
  <c r="Z191" i="5"/>
  <c r="AC191" i="5" s="1"/>
  <c r="AA150" i="5"/>
  <c r="AD150" i="5" s="1"/>
  <c r="AA13" i="5"/>
  <c r="AD13" i="5" s="1"/>
  <c r="AA581" i="5"/>
  <c r="AD581" i="5" s="1"/>
  <c r="Z318" i="5"/>
  <c r="AC318" i="5" s="1"/>
  <c r="Z487" i="5"/>
  <c r="AC487" i="5" s="1"/>
  <c r="Z405" i="5"/>
  <c r="AC405" i="5" s="1"/>
  <c r="Z239" i="5"/>
  <c r="AC239" i="5" s="1"/>
  <c r="AA107" i="5"/>
  <c r="AD107" i="5" s="1"/>
  <c r="AA167" i="5"/>
  <c r="AD167" i="5" s="1"/>
  <c r="Z432" i="5"/>
  <c r="AC432" i="5" s="1"/>
  <c r="Z240" i="5"/>
  <c r="AC240" i="5" s="1"/>
  <c r="Z341" i="5"/>
  <c r="AC341" i="5" s="1"/>
  <c r="Z320" i="5"/>
  <c r="AC320" i="5" s="1"/>
  <c r="Z496" i="5"/>
  <c r="AC496" i="5" s="1"/>
  <c r="AA612" i="5"/>
  <c r="AD612" i="5" s="1"/>
  <c r="AA78" i="5"/>
  <c r="AD78" i="5" s="1"/>
  <c r="Z541" i="5"/>
  <c r="AC541" i="5" s="1"/>
  <c r="Z366" i="5"/>
  <c r="AC366" i="5" s="1"/>
  <c r="AA136" i="5"/>
  <c r="AD136" i="5" s="1"/>
  <c r="AA9" i="5"/>
  <c r="AD9" i="5" s="1"/>
  <c r="AA159" i="5"/>
  <c r="AD159" i="5" s="1"/>
  <c r="Z209" i="5"/>
  <c r="AC209" i="5" s="1"/>
  <c r="Z410" i="5"/>
  <c r="AC410" i="5" s="1"/>
  <c r="Z237" i="5"/>
  <c r="AC237" i="5" s="1"/>
  <c r="Z470" i="5"/>
  <c r="AC470" i="5" s="1"/>
  <c r="Z484" i="5"/>
  <c r="AC484" i="5" s="1"/>
  <c r="Z261" i="5"/>
  <c r="AC261" i="5" s="1"/>
  <c r="Z423" i="5"/>
  <c r="AC423" i="5" s="1"/>
  <c r="Z483" i="5"/>
  <c r="AC483" i="5" s="1"/>
  <c r="Z398" i="5"/>
  <c r="AC398" i="5" s="1"/>
  <c r="Z534" i="5"/>
  <c r="AC534" i="5" s="1"/>
  <c r="Z543" i="5"/>
  <c r="AC543" i="5" s="1"/>
  <c r="AA621" i="5"/>
  <c r="AD621" i="5" s="1"/>
  <c r="AA549" i="5"/>
  <c r="AD549" i="5" s="1"/>
  <c r="Z262" i="5"/>
  <c r="AC262" i="5" s="1"/>
  <c r="Z400" i="5"/>
  <c r="AC400" i="5" s="1"/>
  <c r="Z288" i="5"/>
  <c r="AC288" i="5" s="1"/>
  <c r="AA615" i="5"/>
  <c r="AD615" i="5" s="1"/>
  <c r="Z254" i="5"/>
  <c r="AC254" i="5" s="1"/>
  <c r="Z377" i="5"/>
  <c r="AC377" i="5" s="1"/>
  <c r="Z399" i="5"/>
  <c r="AC399" i="5" s="1"/>
  <c r="Z260" i="5"/>
  <c r="AC260" i="5" s="1"/>
  <c r="Z189" i="5"/>
  <c r="AC189" i="5" s="1"/>
  <c r="AA662" i="5"/>
  <c r="AD662" i="5" s="1"/>
  <c r="Z307" i="5"/>
  <c r="AC307" i="5" s="1"/>
  <c r="Z346" i="5"/>
  <c r="AC346" i="5" s="1"/>
  <c r="Z245" i="5"/>
  <c r="AC245" i="5" s="1"/>
  <c r="Z449" i="5"/>
  <c r="AC449" i="5" s="1"/>
  <c r="Z521" i="5"/>
  <c r="AC521" i="5" s="1"/>
  <c r="AA712" i="5"/>
  <c r="AD712" i="5" s="1"/>
  <c r="Z404" i="5"/>
  <c r="AC404" i="5" s="1"/>
  <c r="Z354" i="5"/>
  <c r="AC354" i="5" s="1"/>
  <c r="Z509" i="5"/>
  <c r="AC509" i="5" s="1"/>
  <c r="Z312" i="5"/>
  <c r="AC312" i="5" s="1"/>
  <c r="Z289" i="5"/>
  <c r="AC289" i="5" s="1"/>
  <c r="Z194" i="5"/>
  <c r="AC194" i="5" s="1"/>
  <c r="Z335" i="5"/>
  <c r="AC335" i="5" s="1"/>
  <c r="AA604" i="5"/>
  <c r="AD604" i="5" s="1"/>
  <c r="AA572" i="5"/>
  <c r="AD572" i="5" s="1"/>
  <c r="AA115" i="5"/>
  <c r="AD115" i="5" s="1"/>
  <c r="AA704" i="5"/>
  <c r="AD704" i="5" s="1"/>
  <c r="AA670" i="5"/>
  <c r="AD670" i="5" s="1"/>
  <c r="Z271" i="5"/>
  <c r="AC271" i="5" s="1"/>
  <c r="Z351" i="5"/>
  <c r="AC351" i="5" s="1"/>
  <c r="Z442" i="5"/>
  <c r="AC442" i="5" s="1"/>
  <c r="Z466" i="5"/>
  <c r="AC466" i="5" s="1"/>
  <c r="Z220" i="5"/>
  <c r="AC220" i="5" s="1"/>
  <c r="Z491" i="5"/>
  <c r="AC491" i="5" s="1"/>
  <c r="Z460" i="5"/>
  <c r="AC460" i="5" s="1"/>
  <c r="Z418" i="5"/>
  <c r="AC418" i="5" s="1"/>
  <c r="Z204" i="5"/>
  <c r="AC204" i="5" s="1"/>
  <c r="Z393" i="5"/>
  <c r="AC393" i="5" s="1"/>
  <c r="Z255" i="5"/>
  <c r="AC255" i="5" s="1"/>
  <c r="Z269" i="5"/>
  <c r="AC269" i="5" s="1"/>
  <c r="Z306" i="5"/>
  <c r="AC306" i="5" s="1"/>
  <c r="Z382" i="5"/>
  <c r="AC382" i="5" s="1"/>
  <c r="AA33" i="5"/>
  <c r="AD33" i="5" s="1"/>
  <c r="AA95" i="5"/>
  <c r="AD95" i="5" s="1"/>
  <c r="Z464" i="5"/>
  <c r="AC464" i="5" s="1"/>
  <c r="Z439" i="5"/>
  <c r="AC439" i="5" s="1"/>
  <c r="Z414" i="5"/>
  <c r="AC414" i="5" s="1"/>
  <c r="Z321" i="5"/>
  <c r="AC321" i="5" s="1"/>
  <c r="Z359" i="5"/>
  <c r="AC359" i="5" s="1"/>
  <c r="Z299" i="5"/>
  <c r="AC299" i="5" s="1"/>
  <c r="Z337" i="5"/>
  <c r="AC337" i="5" s="1"/>
  <c r="Z374" i="5"/>
  <c r="AC374" i="5" s="1"/>
  <c r="Z516" i="5"/>
  <c r="AC516" i="5" s="1"/>
  <c r="AA41" i="5"/>
  <c r="AD41" i="5" s="1"/>
  <c r="AA559" i="5"/>
  <c r="AD559" i="5" s="1"/>
  <c r="AA116" i="5"/>
  <c r="AD116" i="5" s="1"/>
  <c r="AA587" i="5"/>
  <c r="AD587" i="5" s="1"/>
  <c r="AA162" i="5"/>
  <c r="AD162" i="5" s="1"/>
  <c r="AA620" i="5"/>
  <c r="AD620" i="5" s="1"/>
  <c r="AA53" i="5"/>
  <c r="AD53" i="5" s="1"/>
  <c r="Z322" i="5"/>
  <c r="AC322" i="5" s="1"/>
  <c r="Z426" i="5"/>
  <c r="AC426" i="5" s="1"/>
  <c r="Z433" i="5"/>
  <c r="AC433" i="5" s="1"/>
  <c r="Z317" i="5"/>
  <c r="AC317" i="5" s="1"/>
  <c r="Z281" i="5"/>
  <c r="AC281" i="5" s="1"/>
  <c r="Z246" i="5"/>
  <c r="AC246" i="5" s="1"/>
  <c r="Z361" i="5"/>
  <c r="AC361" i="5" s="1"/>
  <c r="Z253" i="5"/>
  <c r="AC253" i="5" s="1"/>
  <c r="Z284" i="5"/>
  <c r="AC284" i="5" s="1"/>
  <c r="Z536" i="5"/>
  <c r="AC536" i="5" s="1"/>
  <c r="AA645" i="5"/>
  <c r="AD645" i="5" s="1"/>
  <c r="AA65" i="5"/>
  <c r="AD65" i="5" s="1"/>
  <c r="AA595" i="5"/>
  <c r="AD595" i="5" s="1"/>
  <c r="Z489" i="5"/>
  <c r="AC489" i="5" s="1"/>
  <c r="Z471" i="5"/>
  <c r="AC471" i="5" s="1"/>
  <c r="Z206" i="5"/>
  <c r="AC206" i="5" s="1"/>
  <c r="Z505" i="5"/>
  <c r="AC505" i="5" s="1"/>
  <c r="Z230" i="5"/>
  <c r="AC230" i="5" s="1"/>
  <c r="Z252" i="5"/>
  <c r="AC252" i="5" s="1"/>
  <c r="AA637" i="5"/>
  <c r="AD637" i="5" s="1"/>
  <c r="AA707" i="5"/>
  <c r="AD707" i="5" s="1"/>
  <c r="AA664" i="5"/>
  <c r="AD664" i="5" s="1"/>
  <c r="Z225" i="5"/>
  <c r="AC225" i="5" s="1"/>
  <c r="Z372" i="5"/>
  <c r="AC372" i="5" s="1"/>
  <c r="Z456" i="5"/>
  <c r="AC456" i="5" s="1"/>
  <c r="AA676" i="5"/>
  <c r="AD676" i="5" s="1"/>
  <c r="Z415" i="5"/>
  <c r="AC415" i="5" s="1"/>
  <c r="Z300" i="5"/>
  <c r="AC300" i="5" s="1"/>
  <c r="Z520" i="5"/>
  <c r="AC520" i="5" s="1"/>
  <c r="Z276" i="5"/>
  <c r="AC276" i="5" s="1"/>
  <c r="AA31" i="5"/>
  <c r="AD31" i="5" s="1"/>
  <c r="Z513" i="5"/>
  <c r="AC513" i="5" s="1"/>
  <c r="AA47" i="5"/>
  <c r="AD47" i="5" s="1"/>
  <c r="Z498" i="5"/>
  <c r="AC498" i="5" s="1"/>
  <c r="Z270" i="5"/>
  <c r="AC270" i="5" s="1"/>
  <c r="Z386" i="5"/>
  <c r="AC386" i="5" s="1"/>
  <c r="Z385" i="5"/>
  <c r="AC385" i="5" s="1"/>
  <c r="Z233" i="5"/>
  <c r="AC233" i="5" s="1"/>
  <c r="Z292" i="5"/>
  <c r="AC292" i="5" s="1"/>
  <c r="Z219" i="5"/>
  <c r="AC219" i="5" s="1"/>
  <c r="AA35" i="5"/>
  <c r="AD35" i="5" s="1"/>
  <c r="AA74" i="5"/>
  <c r="AD74" i="5" s="1"/>
  <c r="AA131" i="5"/>
  <c r="AD131" i="5" s="1"/>
  <c r="Z387" i="5"/>
  <c r="AC387" i="5" s="1"/>
  <c r="Z266" i="5"/>
  <c r="AC266" i="5" s="1"/>
  <c r="Z428" i="5"/>
  <c r="AC428" i="5" s="1"/>
  <c r="AA685" i="5"/>
  <c r="AD685" i="5" s="1"/>
  <c r="AA152" i="5"/>
  <c r="AD152" i="5" s="1"/>
  <c r="Z379" i="5"/>
  <c r="AC379" i="5" s="1"/>
  <c r="Z313" i="5"/>
  <c r="AC313" i="5" s="1"/>
  <c r="Z208" i="5"/>
  <c r="AC208" i="5" s="1"/>
  <c r="AA680" i="5"/>
  <c r="AD680" i="5" s="1"/>
  <c r="AA550" i="5"/>
  <c r="AD550" i="5" s="1"/>
  <c r="AA174" i="5"/>
  <c r="AD174" i="5" s="1"/>
  <c r="AA611" i="5"/>
  <c r="AD611" i="5" s="1"/>
  <c r="Z402" i="5"/>
  <c r="AC402" i="5" s="1"/>
  <c r="Z383" i="5"/>
  <c r="AC383" i="5" s="1"/>
  <c r="Z314" i="5"/>
  <c r="AC314" i="5" s="1"/>
  <c r="AA628" i="5"/>
  <c r="AD628" i="5" s="1"/>
  <c r="Z216" i="5"/>
  <c r="AC216" i="5" s="1"/>
  <c r="Z310" i="5"/>
  <c r="AC310" i="5" s="1"/>
  <c r="Z331" i="5"/>
  <c r="AC331" i="5" s="1"/>
  <c r="Z443" i="5"/>
  <c r="AC443" i="5" s="1"/>
  <c r="AA145" i="5"/>
  <c r="AD145" i="5" s="1"/>
  <c r="Z452" i="5"/>
  <c r="AC452" i="5" s="1"/>
  <c r="AA723" i="5"/>
  <c r="AD723" i="5" s="1"/>
  <c r="AA560" i="5"/>
  <c r="AD560" i="5" s="1"/>
  <c r="AA561" i="5"/>
  <c r="AD561" i="5" s="1"/>
  <c r="Z339" i="5"/>
  <c r="AC339" i="5" s="1"/>
  <c r="Z217" i="5"/>
  <c r="AC217" i="5" s="1"/>
  <c r="AA669" i="5"/>
  <c r="AD669" i="5" s="1"/>
  <c r="AA681" i="5"/>
  <c r="AD681" i="5" s="1"/>
  <c r="Z294" i="5"/>
  <c r="AC294" i="5" s="1"/>
  <c r="Z515" i="5"/>
  <c r="AC515" i="5" s="1"/>
  <c r="Z188" i="5"/>
  <c r="AC188" i="5" s="1"/>
  <c r="AA110" i="5"/>
  <c r="AD110" i="5" s="1"/>
  <c r="AA82" i="5"/>
  <c r="AD82" i="5" s="1"/>
  <c r="AA568" i="5"/>
  <c r="AD568" i="5" s="1"/>
  <c r="AA598" i="5"/>
  <c r="AD598" i="5" s="1"/>
  <c r="Z499" i="5"/>
  <c r="AC499" i="5" s="1"/>
  <c r="Z524" i="5"/>
  <c r="AC524" i="5" s="1"/>
  <c r="Z196" i="5"/>
  <c r="AC196" i="5" s="1"/>
  <c r="Z364" i="5"/>
  <c r="AC364" i="5" s="1"/>
  <c r="Z375" i="5"/>
  <c r="AC375" i="5" s="1"/>
  <c r="AA657" i="5"/>
  <c r="AD657" i="5" s="1"/>
  <c r="AA164" i="5"/>
  <c r="AD164" i="5" s="1"/>
  <c r="AA567" i="5"/>
  <c r="AD567" i="5" s="1"/>
  <c r="AA720" i="5"/>
  <c r="AD720" i="5" s="1"/>
  <c r="AA126" i="5"/>
  <c r="AD126" i="5" s="1"/>
  <c r="Z283" i="5"/>
  <c r="AC283" i="5" s="1"/>
  <c r="AA571" i="5"/>
  <c r="AD571" i="5" s="1"/>
  <c r="Z531" i="5"/>
  <c r="AC531" i="5" s="1"/>
  <c r="Z362" i="5"/>
  <c r="AC362" i="5" s="1"/>
  <c r="Z316" i="5"/>
  <c r="AC316" i="5" s="1"/>
  <c r="Z502" i="5"/>
  <c r="AC502" i="5" s="1"/>
  <c r="Z422" i="5"/>
  <c r="AC422" i="5" s="1"/>
  <c r="Z500" i="5"/>
  <c r="AC500" i="5" s="1"/>
  <c r="Z352" i="5"/>
  <c r="AC352" i="5" s="1"/>
  <c r="Z257" i="5"/>
  <c r="AC257" i="5" s="1"/>
  <c r="Z436" i="5"/>
  <c r="AC436" i="5" s="1"/>
  <c r="Z326" i="5"/>
  <c r="AC326" i="5" s="1"/>
  <c r="Z407" i="5"/>
  <c r="AC407" i="5" s="1"/>
  <c r="AA153" i="5"/>
  <c r="AD153" i="5" s="1"/>
  <c r="AA111" i="5"/>
  <c r="AD111" i="5" s="1"/>
  <c r="Z467" i="5"/>
  <c r="AC467" i="5" s="1"/>
  <c r="Z528" i="5"/>
  <c r="AC528" i="5" s="1"/>
  <c r="Z223" i="5"/>
  <c r="AC223" i="5" s="1"/>
  <c r="Z224" i="5"/>
  <c r="AC224" i="5" s="1"/>
  <c r="Z441" i="5"/>
  <c r="AC441" i="5" s="1"/>
  <c r="Z197" i="5"/>
  <c r="AC197" i="5" s="1"/>
  <c r="Z529" i="5"/>
  <c r="AC529" i="5" s="1"/>
  <c r="Z315" i="5"/>
  <c r="AC315" i="5" s="1"/>
  <c r="Z303" i="5"/>
  <c r="AC303" i="5" s="1"/>
  <c r="AA644" i="5"/>
  <c r="AD644" i="5" s="1"/>
  <c r="Z403" i="5"/>
  <c r="AC403" i="5" s="1"/>
  <c r="Z265" i="5"/>
  <c r="AC265" i="5" s="1"/>
  <c r="Z519" i="5"/>
  <c r="AC519" i="5" s="1"/>
  <c r="Z455" i="5"/>
  <c r="AC455" i="5" s="1"/>
  <c r="Z205" i="5"/>
  <c r="AC205" i="5" s="1"/>
  <c r="Z477" i="5"/>
  <c r="AC477" i="5" s="1"/>
  <c r="Z244" i="5"/>
  <c r="AC244" i="5" s="1"/>
  <c r="Z327" i="5"/>
  <c r="AC327" i="5" s="1"/>
  <c r="Z537" i="5"/>
  <c r="AC537" i="5" s="1"/>
  <c r="Z474" i="5"/>
  <c r="AC474" i="5" s="1"/>
  <c r="Z450" i="5"/>
  <c r="AC450" i="5" s="1"/>
  <c r="Z272" i="5"/>
  <c r="AC272" i="5" s="1"/>
  <c r="Z207" i="5"/>
  <c r="AC207" i="5" s="1"/>
  <c r="AA651" i="5"/>
  <c r="AD651" i="5" s="1"/>
  <c r="AA50" i="5"/>
  <c r="AD50" i="5" s="1"/>
  <c r="AA635" i="5"/>
  <c r="AD635" i="5" s="1"/>
  <c r="AA671" i="5"/>
  <c r="AD671" i="5" s="1"/>
  <c r="Z323" i="5"/>
  <c r="AC323" i="5" s="1"/>
  <c r="AA605" i="5"/>
  <c r="AD605" i="5" s="1"/>
  <c r="AA696" i="5"/>
  <c r="AD696" i="5" s="1"/>
  <c r="Z340" i="5"/>
  <c r="AC340" i="5" s="1"/>
  <c r="Z236" i="5"/>
  <c r="AC236" i="5" s="1"/>
  <c r="Z358" i="5"/>
  <c r="AC358" i="5" s="1"/>
  <c r="Z287" i="5"/>
  <c r="AC287" i="5" s="1"/>
  <c r="Z458" i="5"/>
  <c r="AC458" i="5" s="1"/>
  <c r="Z388" i="5"/>
  <c r="AC388" i="5" s="1"/>
  <c r="Z539" i="5"/>
  <c r="AC539" i="5" s="1"/>
  <c r="Z406" i="5"/>
  <c r="AC406" i="5" s="1"/>
  <c r="Z268" i="5"/>
  <c r="AC268" i="5" s="1"/>
  <c r="Z462" i="5"/>
  <c r="AC462" i="5" s="1"/>
  <c r="Z302" i="5"/>
  <c r="AC302" i="5" s="1"/>
  <c r="Z468" i="5"/>
  <c r="AC468" i="5" s="1"/>
  <c r="Z476" i="5"/>
  <c r="AC476" i="5" s="1"/>
  <c r="Z384" i="5"/>
  <c r="AC384" i="5" s="1"/>
  <c r="AA552" i="5"/>
  <c r="AD552" i="5" s="1"/>
  <c r="AA59" i="5"/>
  <c r="AD59" i="5" s="1"/>
  <c r="AA10" i="5"/>
  <c r="AD10" i="5" s="1"/>
  <c r="AA23" i="5"/>
  <c r="AD23" i="5" s="1"/>
  <c r="AA708" i="5"/>
  <c r="AD708" i="5" s="1"/>
  <c r="AA689" i="5"/>
  <c r="AD689" i="5" s="1"/>
  <c r="Z234" i="5"/>
  <c r="AC234" i="5" s="1"/>
  <c r="Z540" i="5"/>
  <c r="AC540" i="5" s="1"/>
  <c r="Z213" i="5"/>
  <c r="AC213" i="5" s="1"/>
  <c r="Z417" i="5"/>
  <c r="AC417" i="5" s="1"/>
  <c r="Z535" i="5"/>
  <c r="AC535" i="5" s="1"/>
  <c r="Z454" i="5"/>
  <c r="AC454" i="5" s="1"/>
  <c r="Z420" i="5"/>
  <c r="AC420" i="5" s="1"/>
  <c r="Z238" i="5"/>
  <c r="AC238" i="5" s="1"/>
  <c r="Z371" i="5"/>
  <c r="AC371" i="5" s="1"/>
  <c r="Z301" i="5"/>
  <c r="AC301" i="5" s="1"/>
  <c r="Z526" i="5"/>
  <c r="AC526" i="5" s="1"/>
  <c r="Z305" i="5"/>
  <c r="AC305" i="5" s="1"/>
  <c r="Z511" i="5"/>
  <c r="AC511" i="5" s="1"/>
  <c r="Z279" i="5"/>
  <c r="AC279" i="5" s="1"/>
  <c r="Z311" i="5"/>
  <c r="AC311" i="5" s="1"/>
  <c r="Z325" i="5"/>
  <c r="AC325" i="5" s="1"/>
  <c r="Z544" i="5"/>
  <c r="AC544" i="5" s="1"/>
  <c r="AA589" i="5"/>
  <c r="AD589" i="5" s="1"/>
  <c r="AA182" i="5"/>
  <c r="AD182" i="5" s="1"/>
  <c r="AA42" i="5"/>
  <c r="AD42" i="5" s="1"/>
  <c r="Z479" i="5"/>
  <c r="AC479" i="5" s="1"/>
  <c r="Z391" i="5"/>
  <c r="AC391" i="5" s="1"/>
  <c r="Z395" i="5"/>
  <c r="AC395" i="5" s="1"/>
  <c r="Z345" i="5"/>
  <c r="AC345" i="5" s="1"/>
  <c r="AA715" i="5"/>
  <c r="AD715" i="5" s="1"/>
  <c r="Z478" i="5"/>
  <c r="AC478" i="5" s="1"/>
  <c r="AA90" i="5"/>
  <c r="AD90" i="5" s="1"/>
  <c r="Z494" i="5"/>
  <c r="AC494" i="5" s="1"/>
  <c r="Z370" i="5"/>
  <c r="AC370" i="5" s="1"/>
  <c r="Z235" i="5"/>
  <c r="AC235" i="5" s="1"/>
  <c r="Z419" i="5"/>
  <c r="AC419" i="5" s="1"/>
  <c r="AA155" i="5"/>
  <c r="AD155" i="5" s="1"/>
  <c r="AA70" i="5"/>
  <c r="AD70" i="5" s="1"/>
  <c r="Z482" i="5"/>
  <c r="AC482" i="5" s="1"/>
  <c r="Z199" i="5"/>
  <c r="AC199" i="5" s="1"/>
  <c r="Z247" i="5"/>
  <c r="AC247" i="5" s="1"/>
  <c r="Z304" i="5"/>
  <c r="AC304" i="5" s="1"/>
  <c r="Z369" i="5"/>
  <c r="AC369" i="5" s="1"/>
  <c r="Z501" i="5"/>
  <c r="AC501" i="5" s="1"/>
  <c r="Z319" i="5"/>
  <c r="AC319" i="5" s="1"/>
  <c r="Z459" i="5"/>
  <c r="AC459" i="5" s="1"/>
  <c r="Z444" i="5"/>
  <c r="AC444" i="5" s="1"/>
  <c r="AA165" i="5"/>
  <c r="AD165" i="5" s="1"/>
  <c r="AA660" i="5"/>
  <c r="AD660" i="5" s="1"/>
  <c r="Z380" i="5"/>
  <c r="AC380" i="5" s="1"/>
  <c r="Z497" i="5"/>
  <c r="AC497" i="5" s="1"/>
  <c r="Z195" i="5"/>
  <c r="AC195" i="5" s="1"/>
  <c r="AA576" i="5"/>
  <c r="AD576" i="5" s="1"/>
  <c r="AA632" i="5"/>
  <c r="AD632" i="5" s="1"/>
  <c r="Z523" i="5"/>
  <c r="AC523" i="5" s="1"/>
  <c r="Z350" i="5"/>
  <c r="AC350" i="5" s="1"/>
  <c r="Z504" i="5"/>
  <c r="AC504" i="5" s="1"/>
  <c r="Z329" i="5"/>
  <c r="AC329" i="5" s="1"/>
  <c r="Z367" i="5"/>
  <c r="AC367" i="5" s="1"/>
  <c r="Z211" i="5"/>
  <c r="AC211" i="5" s="1"/>
  <c r="Z381" i="5"/>
  <c r="AC381" i="5" s="1"/>
  <c r="AA158" i="5"/>
  <c r="AD158" i="5" s="1"/>
  <c r="AA607" i="5"/>
  <c r="AD607" i="5" s="1"/>
  <c r="Z263" i="5"/>
  <c r="AC263" i="5" s="1"/>
  <c r="Z547" i="5"/>
  <c r="AC547" i="5" s="1"/>
  <c r="Z297" i="5"/>
  <c r="AC297" i="5" s="1"/>
  <c r="Z293" i="5"/>
  <c r="AC293" i="5" s="1"/>
  <c r="Z190" i="5"/>
  <c r="AC190" i="5" s="1"/>
  <c r="Z424" i="5"/>
  <c r="AC424" i="5" s="1"/>
  <c r="AA71" i="5"/>
  <c r="AD71" i="5" s="1"/>
  <c r="Z336" i="5"/>
  <c r="AC336" i="5" s="1"/>
  <c r="Z465" i="5"/>
  <c r="AC465" i="5" s="1"/>
  <c r="Z427" i="5"/>
  <c r="AC427" i="5" s="1"/>
  <c r="Z425" i="5"/>
  <c r="AC425" i="5" s="1"/>
  <c r="Z228" i="5"/>
  <c r="AC228" i="5" s="1"/>
  <c r="AA440" i="5"/>
  <c r="AD440" i="5" s="1"/>
  <c r="AA202" i="5"/>
  <c r="AD202" i="5" s="1"/>
  <c r="AA593" i="5"/>
  <c r="AD593" i="5" s="1"/>
  <c r="AA81" i="5"/>
  <c r="AD81" i="5" s="1"/>
  <c r="AA267" i="5"/>
  <c r="AD267" i="5" s="1"/>
  <c r="AA36" i="5"/>
  <c r="AD36" i="5" s="1"/>
  <c r="AA617" i="5"/>
  <c r="AD617" i="5" s="1"/>
  <c r="AA286" i="5"/>
  <c r="AD286" i="5" s="1"/>
  <c r="AA551" i="5"/>
  <c r="AD551" i="5" s="1"/>
  <c r="AA20" i="5"/>
  <c r="AD20" i="5" s="1"/>
  <c r="Z328" i="5"/>
  <c r="AC328" i="5" s="1"/>
  <c r="AA562" i="5"/>
  <c r="AD562" i="5" s="1"/>
  <c r="AA508" i="5"/>
  <c r="AD508" i="5" s="1"/>
  <c r="AA170" i="5"/>
  <c r="AD170" i="5" s="1"/>
  <c r="AA122" i="5"/>
  <c r="AD122" i="5" s="1"/>
  <c r="AA259" i="5"/>
  <c r="AD259" i="5" s="1"/>
  <c r="AA169" i="5"/>
  <c r="AD169" i="5" s="1"/>
  <c r="AA60" i="5"/>
  <c r="AD60" i="5" s="1"/>
  <c r="AA594" i="5"/>
  <c r="AD594" i="5" s="1"/>
  <c r="AA691" i="5"/>
  <c r="AD691" i="5" s="1"/>
  <c r="AA666" i="5"/>
  <c r="AD666" i="5" s="1"/>
  <c r="AA575" i="5"/>
  <c r="AD575" i="5" s="1"/>
  <c r="AA556" i="5"/>
  <c r="AD556" i="5" s="1"/>
  <c r="AA574" i="5"/>
  <c r="AD574" i="5" s="1"/>
  <c r="AA722" i="5"/>
  <c r="AD722" i="5" s="1"/>
  <c r="AA522" i="5"/>
  <c r="AD522" i="5" s="1"/>
  <c r="AA8" i="5"/>
  <c r="AD8" i="5" s="1"/>
  <c r="AA514" i="5"/>
  <c r="AD514" i="5" s="1"/>
  <c r="AA394" i="5"/>
  <c r="AD394" i="5" s="1"/>
  <c r="AA324" i="5"/>
  <c r="AD324" i="5" s="1"/>
  <c r="AA570" i="5"/>
  <c r="AD570" i="5" s="1"/>
  <c r="AA692" i="5"/>
  <c r="AD692" i="5" s="1"/>
  <c r="AA242" i="5"/>
  <c r="AD242" i="5" s="1"/>
  <c r="AA672" i="5"/>
  <c r="AD672" i="5" s="1"/>
  <c r="AA409" i="5"/>
  <c r="AD409" i="5" s="1"/>
  <c r="AA296" i="5"/>
  <c r="AD296" i="5" s="1"/>
  <c r="AA16" i="5"/>
  <c r="AD16" i="5" s="1"/>
  <c r="AA485" i="5"/>
  <c r="AD485" i="5" s="1"/>
  <c r="AA200" i="5"/>
  <c r="AD200" i="5" s="1"/>
  <c r="AA39" i="5"/>
  <c r="AD39" i="5" s="1"/>
  <c r="AA699" i="5"/>
  <c r="AD699" i="5" s="1"/>
  <c r="AA434" i="5"/>
  <c r="AD434" i="5" s="1"/>
  <c r="AA642" i="5"/>
  <c r="AD642" i="5" s="1"/>
  <c r="AA100" i="5"/>
  <c r="AD100" i="5" s="1"/>
  <c r="AA639" i="5"/>
  <c r="AD639" i="5" s="1"/>
  <c r="AA684" i="5"/>
  <c r="AD684" i="5" s="1"/>
  <c r="AA441" i="5"/>
  <c r="AD441" i="5" s="1"/>
  <c r="AA396" i="5"/>
  <c r="AD396" i="5" s="1"/>
  <c r="AA610" i="5"/>
  <c r="AD610" i="5" s="1"/>
  <c r="AA348" i="5"/>
  <c r="AD348" i="5" s="1"/>
  <c r="AA546" i="5"/>
  <c r="AD546" i="5" s="1"/>
  <c r="AA144" i="5"/>
  <c r="AD144" i="5" s="1"/>
  <c r="AA308" i="5"/>
  <c r="AD308" i="5" s="1"/>
  <c r="AA48" i="5"/>
  <c r="AD48" i="5" s="1"/>
  <c r="AA360" i="5"/>
  <c r="AD360" i="5" s="1"/>
  <c r="AA275" i="5"/>
  <c r="AD275" i="5" s="1"/>
  <c r="AA79" i="5"/>
  <c r="AD79" i="5" s="1"/>
  <c r="AA413" i="5"/>
  <c r="AD413" i="5" s="1"/>
  <c r="AA698" i="5"/>
  <c r="AD698" i="5" s="1"/>
  <c r="AA408" i="5"/>
  <c r="AD408" i="5" s="1"/>
  <c r="AA618" i="5"/>
  <c r="AD618" i="5" s="1"/>
  <c r="AA494" i="5"/>
  <c r="AD494" i="5" s="1"/>
  <c r="AA97" i="5"/>
  <c r="AD97" i="5" s="1"/>
  <c r="AA647" i="5"/>
  <c r="AD647" i="5" s="1"/>
  <c r="AA486" i="5"/>
  <c r="AD486" i="5" s="1"/>
  <c r="AA226" i="5"/>
  <c r="AD226" i="5" s="1"/>
  <c r="AA706" i="5"/>
  <c r="AD706" i="5" s="1"/>
  <c r="AA650" i="5"/>
  <c r="AD650" i="5" s="1"/>
  <c r="AA557" i="5"/>
  <c r="AD557" i="5" s="1"/>
  <c r="AA105" i="5"/>
  <c r="AD105" i="5" s="1"/>
  <c r="AA679" i="5"/>
  <c r="AD679" i="5" s="1"/>
  <c r="AA616" i="5"/>
  <c r="AD616" i="5" s="1"/>
  <c r="AA634" i="5"/>
  <c r="AD634" i="5" s="1"/>
  <c r="AA316" i="5"/>
  <c r="AD316" i="5" s="1"/>
  <c r="AA658" i="5"/>
  <c r="AD658" i="5" s="1"/>
  <c r="AA626" i="5"/>
  <c r="AD626" i="5" s="1"/>
  <c r="AA333" i="5"/>
  <c r="AD333" i="5" s="1"/>
  <c r="AA130" i="5"/>
  <c r="AD130" i="5" s="1"/>
  <c r="AA55" i="5"/>
  <c r="AD55" i="5" s="1"/>
  <c r="AA177" i="5"/>
  <c r="AD177" i="5" s="1"/>
  <c r="AA215" i="5"/>
  <c r="AD215" i="5" s="1"/>
  <c r="AA718" i="5"/>
  <c r="AD718" i="5" s="1"/>
  <c r="AA72" i="5"/>
  <c r="AD72" i="5" s="1"/>
  <c r="AA298" i="5"/>
  <c r="AD298" i="5" s="1"/>
  <c r="AA446" i="5"/>
  <c r="AD446" i="5" s="1"/>
  <c r="AA469" i="5"/>
  <c r="AD469" i="5" s="1"/>
  <c r="AA344" i="5"/>
  <c r="AD344" i="5" s="1"/>
  <c r="AA64" i="5"/>
  <c r="AD64" i="5" s="1"/>
  <c r="AA727" i="5"/>
  <c r="AD727" i="5" s="1"/>
  <c r="AA373" i="5"/>
  <c r="AD373" i="5" s="1"/>
  <c r="AA73" i="5"/>
  <c r="AD73" i="5" s="1"/>
  <c r="AA392" i="5"/>
  <c r="AD392" i="5" s="1"/>
  <c r="AA504" i="5"/>
  <c r="AD504" i="5" s="1"/>
  <c r="AA532" i="5"/>
  <c r="AD532" i="5" s="1"/>
  <c r="AA609" i="5"/>
  <c r="AD609" i="5" s="1"/>
  <c r="AA630" i="5"/>
  <c r="AD630" i="5" s="1"/>
  <c r="AA683" i="5"/>
  <c r="AD683" i="5" s="1"/>
  <c r="AA429" i="5"/>
  <c r="AD429" i="5" s="1"/>
  <c r="AA717" i="5"/>
  <c r="AD717" i="5" s="1"/>
  <c r="AA185" i="5"/>
  <c r="AD185" i="5" s="1"/>
  <c r="AA258" i="5"/>
  <c r="AD258" i="5" s="1"/>
  <c r="AA421" i="5"/>
  <c r="AD421" i="5" s="1"/>
  <c r="AA376" i="5"/>
  <c r="AD376" i="5" s="1"/>
  <c r="AA538" i="5"/>
  <c r="AD538" i="5" s="1"/>
  <c r="AA54" i="5"/>
  <c r="AD54" i="5" s="1"/>
  <c r="AA656" i="5"/>
  <c r="AD656" i="5" s="1"/>
  <c r="AA510" i="5"/>
  <c r="AD510" i="5" s="1"/>
  <c r="AA506" i="5"/>
  <c r="AD506" i="5" s="1"/>
  <c r="AA665" i="5"/>
  <c r="AD665" i="5" s="1"/>
  <c r="AA193" i="5"/>
  <c r="AD193" i="5" s="1"/>
  <c r="AA280" i="5"/>
  <c r="AD280" i="5" s="1"/>
  <c r="AA63" i="5"/>
  <c r="AD63" i="5" s="1"/>
  <c r="AA124" i="5"/>
  <c r="AD124" i="5" s="1"/>
  <c r="AA89" i="5"/>
  <c r="AD89" i="5" s="1"/>
  <c r="AA138" i="5"/>
  <c r="AD138" i="5" s="1"/>
  <c r="AA548" i="5"/>
  <c r="AD548" i="5" s="1"/>
  <c r="AA201" i="5"/>
  <c r="AD201" i="5" s="1"/>
  <c r="AA112" i="5"/>
  <c r="AD112" i="5" s="1"/>
  <c r="AA12" i="5"/>
  <c r="AD12" i="5" s="1"/>
  <c r="AA104" i="5"/>
  <c r="AD104" i="5" s="1"/>
  <c r="AA709" i="5"/>
  <c r="AD709" i="5" s="1"/>
  <c r="AA378" i="5"/>
  <c r="AD378" i="5" s="1"/>
  <c r="AA62" i="5"/>
  <c r="AD62" i="5" s="1"/>
  <c r="AA710" i="5"/>
  <c r="AD710" i="5" s="1"/>
  <c r="AA542" i="5"/>
  <c r="AD542" i="5" s="1"/>
  <c r="AA15" i="5"/>
  <c r="AD15" i="5" s="1"/>
  <c r="AA430" i="5"/>
  <c r="AD430" i="5" s="1"/>
  <c r="AA32" i="5"/>
  <c r="AD32" i="5" s="1"/>
  <c r="AA437" i="5"/>
  <c r="AD437" i="5" s="1"/>
  <c r="AA248" i="5"/>
  <c r="AD248" i="5" s="1"/>
  <c r="AA584" i="5"/>
  <c r="AD584" i="5" s="1"/>
  <c r="AA624" i="5"/>
  <c r="AD624" i="5" s="1"/>
  <c r="AA24" i="5"/>
  <c r="AD24" i="5" s="1"/>
  <c r="AA601" i="5"/>
  <c r="AD601" i="5" s="1"/>
  <c r="AA714" i="5"/>
  <c r="AD714" i="5" s="1"/>
  <c r="AA602" i="5"/>
  <c r="AD602" i="5" s="1"/>
  <c r="AA357" i="5"/>
  <c r="AD357" i="5" s="1"/>
  <c r="AA447" i="5"/>
  <c r="AD447" i="5" s="1"/>
  <c r="AA493" i="5"/>
  <c r="AD493" i="5" s="1"/>
  <c r="AA547" i="5"/>
  <c r="AD547" i="5" s="1"/>
  <c r="AA490" i="5"/>
  <c r="AD490" i="5" s="1"/>
  <c r="AA285" i="5"/>
  <c r="AD285" i="5" s="1"/>
  <c r="AA264" i="5"/>
  <c r="AD264" i="5" s="1"/>
  <c r="AA459" i="5"/>
  <c r="AD459" i="5" s="1"/>
  <c r="AA326" i="5"/>
  <c r="AD326" i="5" s="1"/>
  <c r="AA256" i="5"/>
  <c r="AD256" i="5" s="1"/>
  <c r="AA203" i="5"/>
  <c r="AD203" i="5" s="1"/>
  <c r="AA401" i="5"/>
  <c r="AD401" i="5" s="1"/>
  <c r="AA412" i="5"/>
  <c r="AD412" i="5" s="1"/>
  <c r="AA189" i="5"/>
  <c r="AD189" i="5" s="1"/>
  <c r="AA554" i="5"/>
  <c r="AD554" i="5" s="1"/>
  <c r="AA341" i="5"/>
  <c r="AD341" i="5" s="1"/>
  <c r="AA250" i="5"/>
  <c r="AD250" i="5" s="1"/>
  <c r="AA332" i="5"/>
  <c r="AD332" i="5" s="1"/>
  <c r="AA472" i="5"/>
  <c r="AD472" i="5" s="1"/>
  <c r="AA674" i="5"/>
  <c r="AD674" i="5" s="1"/>
  <c r="AA349" i="5"/>
  <c r="AD349" i="5" s="1"/>
  <c r="AA365" i="5"/>
  <c r="AD365" i="5" s="1"/>
  <c r="AA530" i="5"/>
  <c r="AD530" i="5" s="1"/>
  <c r="AA106" i="5"/>
  <c r="AD106" i="5" s="1"/>
  <c r="AA633" i="5"/>
  <c r="AD633" i="5" s="1"/>
  <c r="AA527" i="5"/>
  <c r="AD527" i="5" s="1"/>
  <c r="AA461" i="5"/>
  <c r="AD461" i="5" s="1"/>
  <c r="AA113" i="5"/>
  <c r="AD113" i="5" s="1"/>
  <c r="AA583" i="5"/>
  <c r="AD583" i="5" s="1"/>
  <c r="AA88" i="5"/>
  <c r="AD88" i="5" s="1"/>
  <c r="AA218" i="5"/>
  <c r="AD218" i="5" s="1"/>
  <c r="AA503" i="5"/>
  <c r="AD503" i="5" s="1"/>
  <c r="AA445" i="5"/>
  <c r="AD445" i="5" s="1"/>
  <c r="AA702" i="5"/>
  <c r="AD702" i="5" s="1"/>
  <c r="AA46" i="5"/>
  <c r="AD46" i="5" s="1"/>
  <c r="AA231" i="5"/>
  <c r="AD231" i="5" s="1"/>
  <c r="AA525" i="5"/>
  <c r="AD525" i="5" s="1"/>
  <c r="AA389" i="5"/>
  <c r="AD389" i="5" s="1"/>
  <c r="AA339" i="5"/>
  <c r="AD339" i="5" s="1"/>
  <c r="AA427" i="5"/>
  <c r="AD427" i="5" s="1"/>
  <c r="AA491" i="5"/>
  <c r="AD491" i="5" s="1"/>
  <c r="AA277" i="5"/>
  <c r="AD277" i="5" s="1"/>
  <c r="AA359" i="5"/>
  <c r="AD359" i="5" s="1"/>
  <c r="AA239" i="5"/>
  <c r="AD239" i="5" s="1"/>
  <c r="AA520" i="5"/>
  <c r="AD520" i="5" s="1"/>
  <c r="AA355" i="5"/>
  <c r="AD355" i="5" s="1"/>
  <c r="AA565" i="5"/>
  <c r="AD565" i="5" s="1"/>
  <c r="AA251" i="5"/>
  <c r="AD251" i="5" s="1"/>
  <c r="AA178" i="5"/>
  <c r="AD178" i="5" s="1"/>
  <c r="AA648" i="5"/>
  <c r="AD648" i="5" s="1"/>
  <c r="AA716" i="5"/>
  <c r="AD716" i="5" s="1"/>
  <c r="AA566" i="5"/>
  <c r="AD566" i="5" s="1"/>
  <c r="AA56" i="5"/>
  <c r="AD56" i="5" s="1"/>
  <c r="AA168" i="5"/>
  <c r="AD168" i="5" s="1"/>
  <c r="AA682" i="5"/>
  <c r="AD682" i="5" s="1"/>
  <c r="AA232" i="5"/>
  <c r="AD232" i="5" s="1"/>
  <c r="AA578" i="5"/>
  <c r="AD578" i="5" s="1"/>
  <c r="AA80" i="5"/>
  <c r="AD80" i="5" s="1"/>
  <c r="AA121" i="5"/>
  <c r="AD121" i="5" s="1"/>
  <c r="AA397" i="5"/>
  <c r="AD397" i="5" s="1"/>
  <c r="AA600" i="5"/>
  <c r="AD600" i="5" s="1"/>
  <c r="AA585" i="5"/>
  <c r="AD585" i="5" s="1"/>
  <c r="AA356" i="5"/>
  <c r="AD356" i="5" s="1"/>
  <c r="AA518" i="5"/>
  <c r="AD518" i="5" s="1"/>
  <c r="AA40" i="5"/>
  <c r="AD40" i="5" s="1"/>
  <c r="AA114" i="5"/>
  <c r="AD114" i="5" s="1"/>
  <c r="AA586" i="5"/>
  <c r="AD586" i="5" s="1"/>
  <c r="AA690" i="5"/>
  <c r="AD690" i="5" s="1"/>
  <c r="AA290" i="5"/>
  <c r="AD290" i="5" s="1"/>
  <c r="AA625" i="5"/>
  <c r="AD625" i="5" s="1"/>
  <c r="AA592" i="5"/>
  <c r="AD592" i="5" s="1"/>
  <c r="AA675" i="5"/>
  <c r="AD675" i="5" s="1"/>
  <c r="AA87" i="5"/>
  <c r="AD87" i="5" s="1"/>
  <c r="AA608" i="5"/>
  <c r="AD608" i="5" s="1"/>
  <c r="AA221" i="5"/>
  <c r="AD221" i="5" s="1"/>
  <c r="AA481" i="5"/>
  <c r="AD481" i="5" s="1"/>
  <c r="AA343" i="5"/>
  <c r="AD343" i="5" s="1"/>
  <c r="AA480" i="5"/>
  <c r="AD480" i="5" s="1"/>
  <c r="AA404" i="5"/>
  <c r="AD404" i="5" s="1"/>
  <c r="AA492" i="5"/>
  <c r="AD492" i="5" s="1"/>
  <c r="AA295" i="5"/>
  <c r="AD295" i="5" s="1"/>
  <c r="AA368" i="5"/>
  <c r="AD368" i="5" s="1"/>
  <c r="AA457" i="5"/>
  <c r="AD457" i="5" s="1"/>
  <c r="AA240" i="5"/>
  <c r="AD240" i="5" s="1"/>
  <c r="AA243" i="5"/>
  <c r="AD243" i="5" s="1"/>
  <c r="AA342" i="5"/>
  <c r="AD342" i="5" s="1"/>
  <c r="AA390" i="5"/>
  <c r="AD390" i="5" s="1"/>
  <c r="AI141" i="5" l="1"/>
  <c r="AI101" i="5"/>
  <c r="AA274" i="5"/>
  <c r="AD274" i="5" s="1"/>
  <c r="AA388" i="5"/>
  <c r="AD388" i="5" s="1"/>
  <c r="AA216" i="5"/>
  <c r="AD216" i="5" s="1"/>
  <c r="AA435" i="5"/>
  <c r="AD435" i="5" s="1"/>
  <c r="AG274" i="5"/>
  <c r="AI125" i="5"/>
  <c r="AG435" i="5"/>
  <c r="AI151" i="5"/>
  <c r="AA350" i="5"/>
  <c r="AD350" i="5" s="1"/>
  <c r="AA278" i="5"/>
  <c r="AD278" i="5" s="1"/>
  <c r="AA330" i="5"/>
  <c r="AD330" i="5" s="1"/>
  <c r="AA230" i="5"/>
  <c r="AD230" i="5" s="1"/>
  <c r="AM230" i="5" s="1"/>
  <c r="AA451" i="5"/>
  <c r="AD451" i="5" s="1"/>
  <c r="AI133" i="5"/>
  <c r="AA214" i="5"/>
  <c r="AD214" i="5" s="1"/>
  <c r="AI580" i="5"/>
  <c r="AI688" i="5"/>
  <c r="AA309" i="5"/>
  <c r="AD309" i="5" s="1"/>
  <c r="AA410" i="5"/>
  <c r="AD410" i="5" s="1"/>
  <c r="AA545" i="5"/>
  <c r="AD545" i="5" s="1"/>
  <c r="AA241" i="5"/>
  <c r="AD241" i="5" s="1"/>
  <c r="AA534" i="5"/>
  <c r="AD534" i="5" s="1"/>
  <c r="AM534" i="5" s="1"/>
  <c r="AG355" i="5"/>
  <c r="AA516" i="5"/>
  <c r="AD516" i="5" s="1"/>
  <c r="AM516" i="5" s="1"/>
  <c r="AA507" i="5"/>
  <c r="AD507" i="5" s="1"/>
  <c r="AM507" i="5" s="1"/>
  <c r="AA273" i="5"/>
  <c r="AD273" i="5" s="1"/>
  <c r="AI652" i="5"/>
  <c r="AI569" i="5"/>
  <c r="AA284" i="5"/>
  <c r="AD284" i="5" s="1"/>
  <c r="AA328" i="5"/>
  <c r="AD328" i="5" s="1"/>
  <c r="AM328" i="5" s="1"/>
  <c r="AA271" i="5"/>
  <c r="AD271" i="5" s="1"/>
  <c r="AA249" i="5"/>
  <c r="AD249" i="5" s="1"/>
  <c r="AM249" i="5" s="1"/>
  <c r="AA432" i="5"/>
  <c r="AD432" i="5" s="1"/>
  <c r="AM432" i="5" s="1"/>
  <c r="AA484" i="5"/>
  <c r="AD484" i="5" s="1"/>
  <c r="AA531" i="5"/>
  <c r="AD531" i="5" s="1"/>
  <c r="AA375" i="5"/>
  <c r="AD375" i="5" s="1"/>
  <c r="AA475" i="5"/>
  <c r="AD475" i="5" s="1"/>
  <c r="AG475" i="5"/>
  <c r="AA463" i="5"/>
  <c r="AD463" i="5" s="1"/>
  <c r="AM463" i="5" s="1"/>
  <c r="AA301" i="5"/>
  <c r="AD301" i="5" s="1"/>
  <c r="AM301" i="5" s="1"/>
  <c r="AA323" i="5"/>
  <c r="AD323" i="5" s="1"/>
  <c r="AM323" i="5" s="1"/>
  <c r="AA321" i="5"/>
  <c r="AD321" i="5" s="1"/>
  <c r="AM321" i="5" s="1"/>
  <c r="AA338" i="5"/>
  <c r="AD338" i="5" s="1"/>
  <c r="AA533" i="5"/>
  <c r="AD533" i="5" s="1"/>
  <c r="AA436" i="5"/>
  <c r="AD436" i="5" s="1"/>
  <c r="AA438" i="5"/>
  <c r="AD438" i="5" s="1"/>
  <c r="AM438" i="5" s="1"/>
  <c r="AA366" i="5"/>
  <c r="AD366" i="5" s="1"/>
  <c r="AM366" i="5" s="1"/>
  <c r="AA416" i="5"/>
  <c r="AD416" i="5" s="1"/>
  <c r="AM416" i="5" s="1"/>
  <c r="AA260" i="5"/>
  <c r="AD260" i="5" s="1"/>
  <c r="AI260" i="5" s="1"/>
  <c r="AA512" i="5"/>
  <c r="AD512" i="5" s="1"/>
  <c r="AM512" i="5" s="1"/>
  <c r="AA347" i="5"/>
  <c r="AD347" i="5" s="1"/>
  <c r="AA224" i="5"/>
  <c r="AD224" i="5" s="1"/>
  <c r="AA291" i="5"/>
  <c r="AD291" i="5" s="1"/>
  <c r="AA353" i="5"/>
  <c r="AD353" i="5" s="1"/>
  <c r="AM353" i="5" s="1"/>
  <c r="AA411" i="5"/>
  <c r="AD411" i="5" s="1"/>
  <c r="AA310" i="5"/>
  <c r="AD310" i="5" s="1"/>
  <c r="AI310" i="5" s="1"/>
  <c r="AA306" i="5"/>
  <c r="AD306" i="5" s="1"/>
  <c r="AI306" i="5" s="1"/>
  <c r="AA539" i="5"/>
  <c r="AD539" i="5" s="1"/>
  <c r="AA220" i="5"/>
  <c r="AD220" i="5" s="1"/>
  <c r="AA262" i="5"/>
  <c r="AD262" i="5" s="1"/>
  <c r="AM262" i="5" s="1"/>
  <c r="AA361" i="5"/>
  <c r="AD361" i="5" s="1"/>
  <c r="AA385" i="5"/>
  <c r="AD385" i="5" s="1"/>
  <c r="AM385" i="5" s="1"/>
  <c r="AA334" i="5"/>
  <c r="AD334" i="5" s="1"/>
  <c r="AI334" i="5" s="1"/>
  <c r="AA450" i="5"/>
  <c r="AD450" i="5" s="1"/>
  <c r="AM450" i="5" s="1"/>
  <c r="AA519" i="5"/>
  <c r="AD519" i="5" s="1"/>
  <c r="AI519" i="5" s="1"/>
  <c r="AA213" i="5"/>
  <c r="AD213" i="5" s="1"/>
  <c r="AA229" i="5"/>
  <c r="AD229" i="5" s="1"/>
  <c r="AI229" i="5" s="1"/>
  <c r="AA483" i="5"/>
  <c r="AD483" i="5" s="1"/>
  <c r="AM483" i="5" s="1"/>
  <c r="AA479" i="5"/>
  <c r="AD479" i="5" s="1"/>
  <c r="AA471" i="5"/>
  <c r="AD471" i="5" s="1"/>
  <c r="AM471" i="5" s="1"/>
  <c r="AA509" i="5"/>
  <c r="AD509" i="5" s="1"/>
  <c r="AM509" i="5" s="1"/>
  <c r="AA337" i="5"/>
  <c r="AD337" i="5" s="1"/>
  <c r="AM337" i="5" s="1"/>
  <c r="AA488" i="5"/>
  <c r="AD488" i="5" s="1"/>
  <c r="AM488" i="5" s="1"/>
  <c r="AA225" i="5"/>
  <c r="AD225" i="5" s="1"/>
  <c r="AM339" i="5"/>
  <c r="AI339" i="5"/>
  <c r="AM602" i="5"/>
  <c r="AI602" i="5"/>
  <c r="AM229" i="5"/>
  <c r="AM690" i="5"/>
  <c r="AI690" i="5"/>
  <c r="AI230" i="5"/>
  <c r="AM586" i="5"/>
  <c r="AI586" i="5"/>
  <c r="AI321" i="5"/>
  <c r="AM231" i="5"/>
  <c r="AI231" i="5"/>
  <c r="AM349" i="5"/>
  <c r="AI349" i="5"/>
  <c r="AM62" i="5"/>
  <c r="AI62" i="5"/>
  <c r="AM717" i="5"/>
  <c r="AI717" i="5"/>
  <c r="AM130" i="5"/>
  <c r="AI130" i="5"/>
  <c r="AM616" i="5"/>
  <c r="AI616" i="5"/>
  <c r="AM546" i="5"/>
  <c r="AI546" i="5"/>
  <c r="AM684" i="5"/>
  <c r="AI684" i="5"/>
  <c r="AM485" i="5"/>
  <c r="AI485" i="5"/>
  <c r="AM556" i="5"/>
  <c r="AI556" i="5"/>
  <c r="AM20" i="5"/>
  <c r="AI20" i="5"/>
  <c r="AM202" i="5"/>
  <c r="AI202" i="5"/>
  <c r="AL424" i="5"/>
  <c r="AG424" i="5"/>
  <c r="AL381" i="5"/>
  <c r="AG381" i="5"/>
  <c r="AM576" i="5"/>
  <c r="AI576" i="5"/>
  <c r="AL319" i="5"/>
  <c r="AG319" i="5"/>
  <c r="AM155" i="5"/>
  <c r="AI155" i="5"/>
  <c r="AL345" i="5"/>
  <c r="AG345" i="5"/>
  <c r="AL325" i="5"/>
  <c r="AG325" i="5"/>
  <c r="AL238" i="5"/>
  <c r="AG238" i="5"/>
  <c r="AM689" i="5"/>
  <c r="AI689" i="5"/>
  <c r="AL468" i="5"/>
  <c r="AG468" i="5"/>
  <c r="AL287" i="5"/>
  <c r="AG287" i="5"/>
  <c r="AM635" i="5"/>
  <c r="AI635" i="5"/>
  <c r="AL327" i="5"/>
  <c r="AG327" i="5"/>
  <c r="AM644" i="5"/>
  <c r="AI644" i="5"/>
  <c r="AL528" i="5"/>
  <c r="AG528" i="5"/>
  <c r="AL352" i="5"/>
  <c r="AG352" i="5"/>
  <c r="AL283" i="5"/>
  <c r="AG283" i="5"/>
  <c r="AL196" i="5"/>
  <c r="AG196" i="5"/>
  <c r="AL515" i="5"/>
  <c r="AG515" i="5"/>
  <c r="AM723" i="5"/>
  <c r="AI723" i="5"/>
  <c r="AL314" i="5"/>
  <c r="AG314" i="5"/>
  <c r="AL313" i="5"/>
  <c r="AG313" i="5"/>
  <c r="AM74" i="5"/>
  <c r="AI74" i="5"/>
  <c r="AL498" i="5"/>
  <c r="AG498" i="5"/>
  <c r="AM676" i="5"/>
  <c r="AI676" i="5"/>
  <c r="AL230" i="5"/>
  <c r="AG230" i="5"/>
  <c r="AL536" i="5"/>
  <c r="AG536" i="5"/>
  <c r="AL426" i="5"/>
  <c r="AG426" i="5"/>
  <c r="AM41" i="5"/>
  <c r="AI41" i="5"/>
  <c r="AL439" i="5"/>
  <c r="AG439" i="5"/>
  <c r="AL393" i="5"/>
  <c r="AG393" i="5"/>
  <c r="AL351" i="5"/>
  <c r="AG351" i="5"/>
  <c r="AL194" i="5"/>
  <c r="AG194" i="5"/>
  <c r="AL449" i="5"/>
  <c r="AG449" i="5"/>
  <c r="AL377" i="5"/>
  <c r="AG377" i="5"/>
  <c r="AL543" i="5"/>
  <c r="AG543" i="5"/>
  <c r="AL237" i="5"/>
  <c r="AG237" i="5"/>
  <c r="AM78" i="5"/>
  <c r="AI78" i="5"/>
  <c r="AM107" i="5"/>
  <c r="AI107" i="5"/>
  <c r="AL191" i="5"/>
  <c r="AG191" i="5"/>
  <c r="AL363" i="5"/>
  <c r="AG363" i="5"/>
  <c r="AM52" i="5"/>
  <c r="AI52" i="5"/>
  <c r="AL453" i="5"/>
  <c r="AG453" i="5"/>
  <c r="AL227" i="5"/>
  <c r="AG227" i="5"/>
  <c r="AM22" i="5"/>
  <c r="AI22" i="5"/>
  <c r="AL451" i="5"/>
  <c r="AG451" i="5"/>
  <c r="AM140" i="5"/>
  <c r="AI140" i="5"/>
  <c r="AM181" i="5"/>
  <c r="AI181" i="5"/>
  <c r="AM173" i="5"/>
  <c r="AI173" i="5"/>
  <c r="AM17" i="5"/>
  <c r="AI17" i="5"/>
  <c r="AM76" i="5"/>
  <c r="AI76" i="5"/>
  <c r="AM711" i="5"/>
  <c r="AI711" i="5"/>
  <c r="AL517" i="5"/>
  <c r="AG517" i="5"/>
  <c r="AM705" i="5"/>
  <c r="AI705" i="5"/>
  <c r="AL295" i="5"/>
  <c r="AG295" i="5"/>
  <c r="AM284" i="5"/>
  <c r="AI284" i="5"/>
  <c r="AM491" i="5"/>
  <c r="AI491" i="5"/>
  <c r="AM538" i="5"/>
  <c r="AI538" i="5"/>
  <c r="AM295" i="5"/>
  <c r="AI295" i="5"/>
  <c r="AM566" i="5"/>
  <c r="AI566" i="5"/>
  <c r="AM243" i="5"/>
  <c r="AI243" i="5"/>
  <c r="AM330" i="5"/>
  <c r="AI330" i="5"/>
  <c r="AM121" i="5"/>
  <c r="AI121" i="5"/>
  <c r="AM355" i="5"/>
  <c r="AI355" i="5"/>
  <c r="AM225" i="5"/>
  <c r="AI225" i="5"/>
  <c r="AM583" i="5"/>
  <c r="AI583" i="5"/>
  <c r="AM584" i="5"/>
  <c r="AI584" i="5"/>
  <c r="AM510" i="5"/>
  <c r="AI510" i="5"/>
  <c r="AM72" i="5"/>
  <c r="AI72" i="5"/>
  <c r="AM647" i="5"/>
  <c r="AI647" i="5"/>
  <c r="AM570" i="5"/>
  <c r="AI570" i="5"/>
  <c r="AM240" i="5"/>
  <c r="AI240" i="5"/>
  <c r="AM608" i="5"/>
  <c r="AI608" i="5"/>
  <c r="AM648" i="5"/>
  <c r="AI648" i="5"/>
  <c r="AM475" i="5"/>
  <c r="AI475" i="5"/>
  <c r="AM113" i="5"/>
  <c r="AI113" i="5"/>
  <c r="AM674" i="5"/>
  <c r="AI674" i="5"/>
  <c r="AM256" i="5"/>
  <c r="AI256" i="5"/>
  <c r="AM285" i="5"/>
  <c r="AI285" i="5"/>
  <c r="AM447" i="5"/>
  <c r="AI447" i="5"/>
  <c r="AM248" i="5"/>
  <c r="AI248" i="5"/>
  <c r="AM378" i="5"/>
  <c r="AI378" i="5"/>
  <c r="AM89" i="5"/>
  <c r="AI89" i="5"/>
  <c r="AM656" i="5"/>
  <c r="AI656" i="5"/>
  <c r="AM429" i="5"/>
  <c r="AI429" i="5"/>
  <c r="AM373" i="5"/>
  <c r="AI373" i="5"/>
  <c r="AM718" i="5"/>
  <c r="AI718" i="5"/>
  <c r="AM333" i="5"/>
  <c r="AI333" i="5"/>
  <c r="AM679" i="5"/>
  <c r="AI679" i="5"/>
  <c r="AM97" i="5"/>
  <c r="AI97" i="5"/>
  <c r="AM79" i="5"/>
  <c r="AI79" i="5"/>
  <c r="AM348" i="5"/>
  <c r="AI348" i="5"/>
  <c r="AM639" i="5"/>
  <c r="AI639" i="5"/>
  <c r="AM16" i="5"/>
  <c r="AI16" i="5"/>
  <c r="AM324" i="5"/>
  <c r="AI324" i="5"/>
  <c r="AM575" i="5"/>
  <c r="AI575" i="5"/>
  <c r="AM169" i="5"/>
  <c r="AI169" i="5"/>
  <c r="AM551" i="5"/>
  <c r="AI551" i="5"/>
  <c r="AM440" i="5"/>
  <c r="AI440" i="5"/>
  <c r="AL190" i="5"/>
  <c r="AG190" i="5"/>
  <c r="AL211" i="5"/>
  <c r="AG211" i="5"/>
  <c r="AL195" i="5"/>
  <c r="AG195" i="5"/>
  <c r="AL501" i="5"/>
  <c r="AG501" i="5"/>
  <c r="AL419" i="5"/>
  <c r="AG419" i="5"/>
  <c r="AL395" i="5"/>
  <c r="AG395" i="5"/>
  <c r="AL311" i="5"/>
  <c r="AG311" i="5"/>
  <c r="AL420" i="5"/>
  <c r="AG420" i="5"/>
  <c r="AM708" i="5"/>
  <c r="AI708" i="5"/>
  <c r="AL302" i="5"/>
  <c r="AG302" i="5"/>
  <c r="AL358" i="5"/>
  <c r="AG358" i="5"/>
  <c r="AM50" i="5"/>
  <c r="AI50" i="5"/>
  <c r="AL244" i="5"/>
  <c r="AG244" i="5"/>
  <c r="AL303" i="5"/>
  <c r="AG303" i="5"/>
  <c r="AL467" i="5"/>
  <c r="AG467" i="5"/>
  <c r="AL500" i="5"/>
  <c r="AG500" i="5"/>
  <c r="AM126" i="5"/>
  <c r="AI126" i="5"/>
  <c r="AL524" i="5"/>
  <c r="AG524" i="5"/>
  <c r="AL294" i="5"/>
  <c r="AG294" i="5"/>
  <c r="AL452" i="5"/>
  <c r="AG452" i="5"/>
  <c r="AL383" i="5"/>
  <c r="AG383" i="5"/>
  <c r="AL379" i="5"/>
  <c r="AG379" i="5"/>
  <c r="AM35" i="5"/>
  <c r="AI35" i="5"/>
  <c r="AM47" i="5"/>
  <c r="AI47" i="5"/>
  <c r="AL456" i="5"/>
  <c r="AG456" i="5"/>
  <c r="AL505" i="5"/>
  <c r="AG505" i="5"/>
  <c r="AL284" i="5"/>
  <c r="AG284" i="5"/>
  <c r="AL322" i="5"/>
  <c r="AG322" i="5"/>
  <c r="AL516" i="5"/>
  <c r="AG516" i="5"/>
  <c r="AL464" i="5"/>
  <c r="AG464" i="5"/>
  <c r="AL204" i="5"/>
  <c r="AG204" i="5"/>
  <c r="AL271" i="5"/>
  <c r="AG271" i="5"/>
  <c r="AL289" i="5"/>
  <c r="AG289" i="5"/>
  <c r="AL245" i="5"/>
  <c r="AG245" i="5"/>
  <c r="AL254" i="5"/>
  <c r="AG254" i="5"/>
  <c r="AL534" i="5"/>
  <c r="AG534" i="5"/>
  <c r="AL410" i="5"/>
  <c r="AG410" i="5"/>
  <c r="AM612" i="5"/>
  <c r="AI612" i="5"/>
  <c r="AL239" i="5"/>
  <c r="AG239" i="5"/>
  <c r="AL249" i="5"/>
  <c r="AG249" i="5"/>
  <c r="AL241" i="5"/>
  <c r="AG241" i="5"/>
  <c r="AM673" i="5"/>
  <c r="AI673" i="5"/>
  <c r="AM695" i="5"/>
  <c r="AI695" i="5"/>
  <c r="AM99" i="5"/>
  <c r="AI99" i="5"/>
  <c r="AM128" i="5"/>
  <c r="AI128" i="5"/>
  <c r="AM719" i="5"/>
  <c r="AI719" i="5"/>
  <c r="AM555" i="5"/>
  <c r="AI555" i="5"/>
  <c r="AM613" i="5"/>
  <c r="AI613" i="5"/>
  <c r="AM678" i="5"/>
  <c r="AI678" i="5"/>
  <c r="AM149" i="5"/>
  <c r="AI149" i="5"/>
  <c r="AM646" i="5"/>
  <c r="AI646" i="5"/>
  <c r="AL273" i="5"/>
  <c r="AG273" i="5"/>
  <c r="AL309" i="5"/>
  <c r="AG309" i="5"/>
  <c r="AM590" i="5"/>
  <c r="AI590" i="5"/>
  <c r="AM29" i="5"/>
  <c r="AI29" i="5"/>
  <c r="AL278" i="5"/>
  <c r="AG278" i="5"/>
  <c r="AM404" i="5"/>
  <c r="AI404" i="5"/>
  <c r="AM63" i="5"/>
  <c r="AI63" i="5"/>
  <c r="AM397" i="5"/>
  <c r="AI397" i="5"/>
  <c r="AM492" i="5"/>
  <c r="AI492" i="5"/>
  <c r="AM716" i="5"/>
  <c r="AI716" i="5"/>
  <c r="AM545" i="5"/>
  <c r="AI545" i="5"/>
  <c r="AM493" i="5"/>
  <c r="AI493" i="5"/>
  <c r="AM138" i="5"/>
  <c r="AI138" i="5"/>
  <c r="AM73" i="5"/>
  <c r="AI73" i="5"/>
  <c r="AM413" i="5"/>
  <c r="AI413" i="5"/>
  <c r="AA460" i="5"/>
  <c r="AD460" i="5" s="1"/>
  <c r="AM390" i="5"/>
  <c r="AI390" i="5"/>
  <c r="AM484" i="5"/>
  <c r="AI484" i="5"/>
  <c r="AM114" i="5"/>
  <c r="AI114" i="5"/>
  <c r="AM80" i="5"/>
  <c r="AI80" i="5"/>
  <c r="AM520" i="5"/>
  <c r="AI520" i="5"/>
  <c r="AA222" i="5"/>
  <c r="AD222" i="5" s="1"/>
  <c r="AA205" i="5"/>
  <c r="AD205" i="5" s="1"/>
  <c r="AA502" i="5"/>
  <c r="AD502" i="5" s="1"/>
  <c r="AM412" i="5"/>
  <c r="AI412" i="5"/>
  <c r="AA443" i="5"/>
  <c r="AD443" i="5" s="1"/>
  <c r="AA487" i="5"/>
  <c r="AD487" i="5" s="1"/>
  <c r="AA307" i="5"/>
  <c r="AD307" i="5" s="1"/>
  <c r="AM343" i="5"/>
  <c r="AI343" i="5"/>
  <c r="AM87" i="5"/>
  <c r="AI87" i="5"/>
  <c r="AM40" i="5"/>
  <c r="AI40" i="5"/>
  <c r="AM578" i="5"/>
  <c r="AI578" i="5"/>
  <c r="AM178" i="5"/>
  <c r="AI178" i="5"/>
  <c r="AM291" i="5"/>
  <c r="AI291" i="5"/>
  <c r="AA448" i="5"/>
  <c r="AD448" i="5" s="1"/>
  <c r="AM46" i="5"/>
  <c r="AI46" i="5"/>
  <c r="AM461" i="5"/>
  <c r="AI461" i="5"/>
  <c r="AM472" i="5"/>
  <c r="AI472" i="5"/>
  <c r="AM401" i="5"/>
  <c r="AI401" i="5"/>
  <c r="AM326" i="5"/>
  <c r="AI326" i="5"/>
  <c r="AM490" i="5"/>
  <c r="AI490" i="5"/>
  <c r="AM357" i="5"/>
  <c r="AI357" i="5"/>
  <c r="AM437" i="5"/>
  <c r="AI437" i="5"/>
  <c r="AM709" i="5"/>
  <c r="AI709" i="5"/>
  <c r="AM124" i="5"/>
  <c r="AI124" i="5"/>
  <c r="AM54" i="5"/>
  <c r="AI54" i="5"/>
  <c r="AM683" i="5"/>
  <c r="AI683" i="5"/>
  <c r="AM727" i="5"/>
  <c r="AI727" i="5"/>
  <c r="AM215" i="5"/>
  <c r="AI215" i="5"/>
  <c r="AM626" i="5"/>
  <c r="AI626" i="5"/>
  <c r="AM105" i="5"/>
  <c r="AI105" i="5"/>
  <c r="AM241" i="5"/>
  <c r="AI241" i="5"/>
  <c r="AM275" i="5"/>
  <c r="AI275" i="5"/>
  <c r="AM610" i="5"/>
  <c r="AI610" i="5"/>
  <c r="AM100" i="5"/>
  <c r="AI100" i="5"/>
  <c r="AM296" i="5"/>
  <c r="AI296" i="5"/>
  <c r="AM394" i="5"/>
  <c r="AI394" i="5"/>
  <c r="AM259" i="5"/>
  <c r="AI259" i="5"/>
  <c r="AM286" i="5"/>
  <c r="AI286" i="5"/>
  <c r="AL228" i="5"/>
  <c r="AG228" i="5"/>
  <c r="AL293" i="5"/>
  <c r="AG293" i="5"/>
  <c r="AL367" i="5"/>
  <c r="AG367" i="5"/>
  <c r="AL497" i="5"/>
  <c r="AG497" i="5"/>
  <c r="AL369" i="5"/>
  <c r="AG369" i="5"/>
  <c r="AL235" i="5"/>
  <c r="AG235" i="5"/>
  <c r="AL391" i="5"/>
  <c r="AG391" i="5"/>
  <c r="AL279" i="5"/>
  <c r="AG279" i="5"/>
  <c r="AL454" i="5"/>
  <c r="AG454" i="5"/>
  <c r="AM23" i="5"/>
  <c r="AI23" i="5"/>
  <c r="AL462" i="5"/>
  <c r="AG462" i="5"/>
  <c r="AL236" i="5"/>
  <c r="AG236" i="5"/>
  <c r="AM651" i="5"/>
  <c r="AI651" i="5"/>
  <c r="AL477" i="5"/>
  <c r="AG477" i="5"/>
  <c r="AL315" i="5"/>
  <c r="AG315" i="5"/>
  <c r="AM111" i="5"/>
  <c r="AI111" i="5"/>
  <c r="AL422" i="5"/>
  <c r="AG422" i="5"/>
  <c r="AM720" i="5"/>
  <c r="AI720" i="5"/>
  <c r="AL499" i="5"/>
  <c r="AG499" i="5"/>
  <c r="AM681" i="5"/>
  <c r="AI681" i="5"/>
  <c r="AM145" i="5"/>
  <c r="AI145" i="5"/>
  <c r="AL402" i="5"/>
  <c r="AG402" i="5"/>
  <c r="AM152" i="5"/>
  <c r="AI152" i="5"/>
  <c r="AL219" i="5"/>
  <c r="AG219" i="5"/>
  <c r="AL513" i="5"/>
  <c r="AG513" i="5"/>
  <c r="AL372" i="5"/>
  <c r="AG372" i="5"/>
  <c r="AL206" i="5"/>
  <c r="AG206" i="5"/>
  <c r="AL253" i="5"/>
  <c r="AG253" i="5"/>
  <c r="AM53" i="5"/>
  <c r="AI53" i="5"/>
  <c r="AL374" i="5"/>
  <c r="AG374" i="5"/>
  <c r="AM95" i="5"/>
  <c r="AI95" i="5"/>
  <c r="AL418" i="5"/>
  <c r="AG418" i="5"/>
  <c r="AM670" i="5"/>
  <c r="AI670" i="5"/>
  <c r="AL312" i="5"/>
  <c r="AG312" i="5"/>
  <c r="AL346" i="5"/>
  <c r="AG346" i="5"/>
  <c r="AM615" i="5"/>
  <c r="AI615" i="5"/>
  <c r="AL398" i="5"/>
  <c r="AG398" i="5"/>
  <c r="AL209" i="5"/>
  <c r="AG209" i="5"/>
  <c r="AL496" i="5"/>
  <c r="AG496" i="5"/>
  <c r="AL405" i="5"/>
  <c r="AG405" i="5"/>
  <c r="AL286" i="5"/>
  <c r="AG286" i="5"/>
  <c r="AL198" i="5"/>
  <c r="AG198" i="5"/>
  <c r="AM148" i="5"/>
  <c r="AI148" i="5"/>
  <c r="AM109" i="5"/>
  <c r="AI109" i="5"/>
  <c r="AM61" i="5"/>
  <c r="AI61" i="5"/>
  <c r="AL282" i="5"/>
  <c r="AG282" i="5"/>
  <c r="AM147" i="5"/>
  <c r="AI147" i="5"/>
  <c r="AM25" i="5"/>
  <c r="AI25" i="5"/>
  <c r="AM686" i="5"/>
  <c r="AI686" i="5"/>
  <c r="AM146" i="5"/>
  <c r="AI146" i="5"/>
  <c r="AM119" i="5"/>
  <c r="AI119" i="5"/>
  <c r="AL368" i="5"/>
  <c r="AG368" i="5"/>
  <c r="AL214" i="5"/>
  <c r="AG214" i="5"/>
  <c r="AM667" i="5"/>
  <c r="AI667" i="5"/>
  <c r="AL545" i="5"/>
  <c r="AG545" i="5"/>
  <c r="AL532" i="5"/>
  <c r="AG532" i="5"/>
  <c r="AM675" i="5"/>
  <c r="AI675" i="5"/>
  <c r="AM527" i="5"/>
  <c r="AI527" i="5"/>
  <c r="AM451" i="5"/>
  <c r="AI451" i="5"/>
  <c r="AM273" i="5"/>
  <c r="AI273" i="5"/>
  <c r="AM360" i="5"/>
  <c r="AI360" i="5"/>
  <c r="AM514" i="5"/>
  <c r="AI514" i="5"/>
  <c r="AM617" i="5"/>
  <c r="AI617" i="5"/>
  <c r="AL380" i="5"/>
  <c r="AG380" i="5"/>
  <c r="AL479" i="5"/>
  <c r="AG479" i="5"/>
  <c r="AL207" i="5"/>
  <c r="AG207" i="5"/>
  <c r="AM153" i="5"/>
  <c r="AI153" i="5"/>
  <c r="AM598" i="5"/>
  <c r="AI598" i="5"/>
  <c r="AM685" i="5"/>
  <c r="AI685" i="5"/>
  <c r="AL471" i="5"/>
  <c r="AG471" i="5"/>
  <c r="AL460" i="5"/>
  <c r="AG460" i="5"/>
  <c r="AL307" i="5"/>
  <c r="AG307" i="5"/>
  <c r="AL320" i="5"/>
  <c r="AG320" i="5"/>
  <c r="AM157" i="5"/>
  <c r="AI157" i="5"/>
  <c r="AL473" i="5"/>
  <c r="AG473" i="5"/>
  <c r="AL448" i="5"/>
  <c r="AG448" i="5"/>
  <c r="AM139" i="5"/>
  <c r="AI139" i="5"/>
  <c r="AL495" i="5"/>
  <c r="AG495" i="5"/>
  <c r="AL221" i="5"/>
  <c r="AG221" i="5"/>
  <c r="AL480" i="5"/>
  <c r="AG480" i="5"/>
  <c r="AL229" i="5"/>
  <c r="AG229" i="5"/>
  <c r="AM251" i="5"/>
  <c r="AI251" i="5"/>
  <c r="AM533" i="5"/>
  <c r="AI533" i="5"/>
  <c r="AM630" i="5"/>
  <c r="AI630" i="5"/>
  <c r="AM479" i="5"/>
  <c r="AI479" i="5"/>
  <c r="AM642" i="5"/>
  <c r="AI642" i="5"/>
  <c r="AM213" i="5"/>
  <c r="AI213" i="5"/>
  <c r="AL297" i="5"/>
  <c r="AG297" i="5"/>
  <c r="AL304" i="5"/>
  <c r="AG304" i="5"/>
  <c r="AL511" i="5"/>
  <c r="AG511" i="5"/>
  <c r="AL340" i="5"/>
  <c r="AG340" i="5"/>
  <c r="AL529" i="5"/>
  <c r="AG529" i="5"/>
  <c r="AM567" i="5"/>
  <c r="AI567" i="5"/>
  <c r="AL443" i="5"/>
  <c r="AG443" i="5"/>
  <c r="AL292" i="5"/>
  <c r="AG292" i="5"/>
  <c r="AL225" i="5"/>
  <c r="AG225" i="5"/>
  <c r="AL337" i="5"/>
  <c r="AG337" i="5"/>
  <c r="AL509" i="5"/>
  <c r="AG509" i="5"/>
  <c r="AL483" i="5"/>
  <c r="AG483" i="5"/>
  <c r="AL487" i="5"/>
  <c r="AG487" i="5"/>
  <c r="AL222" i="5"/>
  <c r="AG222" i="5"/>
  <c r="AM654" i="5"/>
  <c r="AI654" i="5"/>
  <c r="AM677" i="5"/>
  <c r="AI677" i="5"/>
  <c r="AM577" i="5"/>
  <c r="AI577" i="5"/>
  <c r="AA495" i="5"/>
  <c r="AD495" i="5" s="1"/>
  <c r="AM309" i="5"/>
  <c r="AI309" i="5"/>
  <c r="AM368" i="5"/>
  <c r="AI368" i="5"/>
  <c r="AM347" i="5"/>
  <c r="AI347" i="5"/>
  <c r="AA212" i="5"/>
  <c r="AD212" i="5" s="1"/>
  <c r="AM592" i="5"/>
  <c r="AI592" i="5"/>
  <c r="AM356" i="5"/>
  <c r="AI356" i="5"/>
  <c r="AM682" i="5"/>
  <c r="AI682" i="5"/>
  <c r="AM565" i="5"/>
  <c r="AI565" i="5"/>
  <c r="AM410" i="5"/>
  <c r="AI410" i="5"/>
  <c r="AM220" i="5"/>
  <c r="AI220" i="5"/>
  <c r="AM338" i="5"/>
  <c r="AI338" i="5"/>
  <c r="AM389" i="5"/>
  <c r="AI389" i="5"/>
  <c r="AM445" i="5"/>
  <c r="AI445" i="5"/>
  <c r="AM633" i="5"/>
  <c r="AI633" i="5"/>
  <c r="AM250" i="5"/>
  <c r="AI250" i="5"/>
  <c r="AA517" i="5"/>
  <c r="AD517" i="5" s="1"/>
  <c r="AM274" i="5"/>
  <c r="AI274" i="5"/>
  <c r="AM714" i="5"/>
  <c r="AI714" i="5"/>
  <c r="AM430" i="5"/>
  <c r="AI430" i="5"/>
  <c r="AM12" i="5"/>
  <c r="AI12" i="5"/>
  <c r="AM280" i="5"/>
  <c r="AI280" i="5"/>
  <c r="AM376" i="5"/>
  <c r="AI376" i="5"/>
  <c r="AM609" i="5"/>
  <c r="AI609" i="5"/>
  <c r="AM344" i="5"/>
  <c r="AI344" i="5"/>
  <c r="AA320" i="5"/>
  <c r="AD320" i="5" s="1"/>
  <c r="AM316" i="5"/>
  <c r="AI316" i="5"/>
  <c r="AM650" i="5"/>
  <c r="AI650" i="5"/>
  <c r="AM494" i="5"/>
  <c r="AI494" i="5"/>
  <c r="AM48" i="5"/>
  <c r="AI48" i="5"/>
  <c r="AA288" i="5"/>
  <c r="AD288" i="5" s="1"/>
  <c r="AM434" i="5"/>
  <c r="AI434" i="5"/>
  <c r="AM672" i="5"/>
  <c r="AI672" i="5"/>
  <c r="AM666" i="5"/>
  <c r="AI666" i="5"/>
  <c r="AM170" i="5"/>
  <c r="AI170" i="5"/>
  <c r="AM36" i="5"/>
  <c r="AI36" i="5"/>
  <c r="AL427" i="5"/>
  <c r="AG427" i="5"/>
  <c r="AL547" i="5"/>
  <c r="AG547" i="5"/>
  <c r="AL504" i="5"/>
  <c r="AG504" i="5"/>
  <c r="AM660" i="5"/>
  <c r="AI660" i="5"/>
  <c r="AL247" i="5"/>
  <c r="AG247" i="5"/>
  <c r="AL494" i="5"/>
  <c r="AG494" i="5"/>
  <c r="AM42" i="5"/>
  <c r="AI42" i="5"/>
  <c r="AL305" i="5"/>
  <c r="AG305" i="5"/>
  <c r="AL417" i="5"/>
  <c r="AG417" i="5"/>
  <c r="AM59" i="5"/>
  <c r="AI59" i="5"/>
  <c r="AL406" i="5"/>
  <c r="AG406" i="5"/>
  <c r="AM696" i="5"/>
  <c r="AI696" i="5"/>
  <c r="AL272" i="5"/>
  <c r="AG272" i="5"/>
  <c r="AL455" i="5"/>
  <c r="AG455" i="5"/>
  <c r="AL197" i="5"/>
  <c r="AG197" i="5"/>
  <c r="AL407" i="5"/>
  <c r="AG407" i="5"/>
  <c r="AL316" i="5"/>
  <c r="AG316" i="5"/>
  <c r="AM164" i="5"/>
  <c r="AI164" i="5"/>
  <c r="AM568" i="5"/>
  <c r="AI568" i="5"/>
  <c r="AL217" i="5"/>
  <c r="AG217" i="5"/>
  <c r="AL331" i="5"/>
  <c r="AG331" i="5"/>
  <c r="AM174" i="5"/>
  <c r="AI174" i="5"/>
  <c r="AL428" i="5"/>
  <c r="AG428" i="5"/>
  <c r="AL233" i="5"/>
  <c r="AG233" i="5"/>
  <c r="AL276" i="5"/>
  <c r="AG276" i="5"/>
  <c r="AM664" i="5"/>
  <c r="AI664" i="5"/>
  <c r="AL489" i="5"/>
  <c r="AG489" i="5"/>
  <c r="AL246" i="5"/>
  <c r="AG246" i="5"/>
  <c r="AM162" i="5"/>
  <c r="AI162" i="5"/>
  <c r="AL299" i="5"/>
  <c r="AG299" i="5"/>
  <c r="AL382" i="5"/>
  <c r="AG382" i="5"/>
  <c r="AL491" i="5"/>
  <c r="AG491" i="5"/>
  <c r="AM115" i="5"/>
  <c r="AI115" i="5"/>
  <c r="AL354" i="5"/>
  <c r="AG354" i="5"/>
  <c r="AM662" i="5"/>
  <c r="AI662" i="5"/>
  <c r="AL400" i="5"/>
  <c r="AG400" i="5"/>
  <c r="AL423" i="5"/>
  <c r="AG423" i="5"/>
  <c r="AM9" i="5"/>
  <c r="AI9" i="5"/>
  <c r="AL341" i="5"/>
  <c r="AG341" i="5"/>
  <c r="AL318" i="5"/>
  <c r="AG318" i="5"/>
  <c r="AM659" i="5"/>
  <c r="AI659" i="5"/>
  <c r="AL431" i="5"/>
  <c r="AG431" i="5"/>
  <c r="AL215" i="5"/>
  <c r="AG215" i="5"/>
  <c r="AM622" i="5"/>
  <c r="AI622" i="5"/>
  <c r="AL508" i="5"/>
  <c r="AG508" i="5"/>
  <c r="AM86" i="5"/>
  <c r="AI86" i="5"/>
  <c r="AM596" i="5"/>
  <c r="AI596" i="5"/>
  <c r="AL192" i="5"/>
  <c r="AG192" i="5"/>
  <c r="AM84" i="5"/>
  <c r="AI84" i="5"/>
  <c r="AM564" i="5"/>
  <c r="AI564" i="5"/>
  <c r="AM599" i="5"/>
  <c r="AI599" i="5"/>
  <c r="AL457" i="5"/>
  <c r="AG457" i="5"/>
  <c r="AL525" i="5"/>
  <c r="AG525" i="5"/>
  <c r="AL411" i="5"/>
  <c r="AG411" i="5"/>
  <c r="AM232" i="5"/>
  <c r="AI232" i="5"/>
  <c r="AM332" i="5"/>
  <c r="AI332" i="5"/>
  <c r="AM32" i="5"/>
  <c r="AI32" i="5"/>
  <c r="AM64" i="5"/>
  <c r="AI64" i="5"/>
  <c r="AM557" i="5"/>
  <c r="AI557" i="5"/>
  <c r="AM409" i="5"/>
  <c r="AI409" i="5"/>
  <c r="AM122" i="5"/>
  <c r="AI122" i="5"/>
  <c r="AL329" i="5"/>
  <c r="AG329" i="5"/>
  <c r="AL370" i="5"/>
  <c r="AG370" i="5"/>
  <c r="AL535" i="5"/>
  <c r="AG535" i="5"/>
  <c r="AL268" i="5"/>
  <c r="AG268" i="5"/>
  <c r="AL205" i="5"/>
  <c r="AG205" i="5"/>
  <c r="AL502" i="5"/>
  <c r="AG502" i="5"/>
  <c r="AM669" i="5"/>
  <c r="AI669" i="5"/>
  <c r="AM611" i="5"/>
  <c r="AI611" i="5"/>
  <c r="AM31" i="5"/>
  <c r="AI31" i="5"/>
  <c r="AM620" i="5"/>
  <c r="AI620" i="5"/>
  <c r="AM33" i="5"/>
  <c r="AI33" i="5"/>
  <c r="AM704" i="5"/>
  <c r="AI704" i="5"/>
  <c r="AL288" i="5"/>
  <c r="AG288" i="5"/>
  <c r="AM159" i="5"/>
  <c r="AI159" i="5"/>
  <c r="AL488" i="5"/>
  <c r="AG488" i="5"/>
  <c r="AM85" i="5"/>
  <c r="AI85" i="5"/>
  <c r="AM30" i="5"/>
  <c r="AI30" i="5"/>
  <c r="AM623" i="5"/>
  <c r="AI623" i="5"/>
  <c r="AM697" i="5"/>
  <c r="AI697" i="5"/>
  <c r="AM342" i="5"/>
  <c r="AI342" i="5"/>
  <c r="AM539" i="5"/>
  <c r="AI539" i="5"/>
  <c r="AM480" i="5"/>
  <c r="AI480" i="5"/>
  <c r="AM481" i="5"/>
  <c r="AI481" i="5"/>
  <c r="AM625" i="5"/>
  <c r="AI625" i="5"/>
  <c r="AM585" i="5"/>
  <c r="AI585" i="5"/>
  <c r="AM168" i="5"/>
  <c r="AI168" i="5"/>
  <c r="AM359" i="5"/>
  <c r="AI359" i="5"/>
  <c r="AM427" i="5"/>
  <c r="AI427" i="5"/>
  <c r="AI438" i="5"/>
  <c r="AM525" i="5"/>
  <c r="AI525" i="5"/>
  <c r="AM503" i="5"/>
  <c r="AI503" i="5"/>
  <c r="AM106" i="5"/>
  <c r="AI106" i="5"/>
  <c r="AM341" i="5"/>
  <c r="AI341" i="5"/>
  <c r="AA470" i="5"/>
  <c r="AD470" i="5" s="1"/>
  <c r="AM436" i="5"/>
  <c r="AI436" i="5"/>
  <c r="AM531" i="5"/>
  <c r="AI531" i="5"/>
  <c r="AM601" i="5"/>
  <c r="AI601" i="5"/>
  <c r="AM15" i="5"/>
  <c r="AI15" i="5"/>
  <c r="AM112" i="5"/>
  <c r="AI112" i="5"/>
  <c r="AM193" i="5"/>
  <c r="AI193" i="5"/>
  <c r="AM421" i="5"/>
  <c r="AI421" i="5"/>
  <c r="AM532" i="5"/>
  <c r="AI532" i="5"/>
  <c r="AM469" i="5"/>
  <c r="AI469" i="5"/>
  <c r="AM350" i="5"/>
  <c r="AI350" i="5"/>
  <c r="AA370" i="5"/>
  <c r="AD370" i="5" s="1"/>
  <c r="AM706" i="5"/>
  <c r="AI706" i="5"/>
  <c r="AM618" i="5"/>
  <c r="AI618" i="5"/>
  <c r="AA340" i="5"/>
  <c r="AD340" i="5" s="1"/>
  <c r="AM396" i="5"/>
  <c r="AI396" i="5"/>
  <c r="AM699" i="5"/>
  <c r="AI699" i="5"/>
  <c r="AM334" i="5"/>
  <c r="AM522" i="5"/>
  <c r="AI522" i="5"/>
  <c r="AM691" i="5"/>
  <c r="AI691" i="5"/>
  <c r="AM508" i="5"/>
  <c r="AI508" i="5"/>
  <c r="AM267" i="5"/>
  <c r="AI267" i="5"/>
  <c r="AL465" i="5"/>
  <c r="AG465" i="5"/>
  <c r="AL263" i="5"/>
  <c r="AG263" i="5"/>
  <c r="AL350" i="5"/>
  <c r="AG350" i="5"/>
  <c r="AM165" i="5"/>
  <c r="AI165" i="5"/>
  <c r="AL199" i="5"/>
  <c r="AG199" i="5"/>
  <c r="AM90" i="5"/>
  <c r="AI90" i="5"/>
  <c r="AM182" i="5"/>
  <c r="AI182" i="5"/>
  <c r="AL526" i="5"/>
  <c r="AG526" i="5"/>
  <c r="AL213" i="5"/>
  <c r="AG213" i="5"/>
  <c r="AM552" i="5"/>
  <c r="AI552" i="5"/>
  <c r="AL539" i="5"/>
  <c r="AG539" i="5"/>
  <c r="AM605" i="5"/>
  <c r="AI605" i="5"/>
  <c r="AL450" i="5"/>
  <c r="AG450" i="5"/>
  <c r="AL519" i="5"/>
  <c r="AG519" i="5"/>
  <c r="AL441" i="5"/>
  <c r="AG441" i="5"/>
  <c r="AL326" i="5"/>
  <c r="AG326" i="5"/>
  <c r="AL362" i="5"/>
  <c r="AG362" i="5"/>
  <c r="AM657" i="5"/>
  <c r="AI657" i="5"/>
  <c r="AM82" i="5"/>
  <c r="AI82" i="5"/>
  <c r="AL339" i="5"/>
  <c r="AG339" i="5"/>
  <c r="AL310" i="5"/>
  <c r="AG310" i="5"/>
  <c r="AM550" i="5"/>
  <c r="AI550" i="5"/>
  <c r="AL266" i="5"/>
  <c r="AG266" i="5"/>
  <c r="AL385" i="5"/>
  <c r="AG385" i="5"/>
  <c r="AL520" i="5"/>
  <c r="AG520" i="5"/>
  <c r="AM707" i="5"/>
  <c r="AI707" i="5"/>
  <c r="AM595" i="5"/>
  <c r="AI595" i="5"/>
  <c r="AL281" i="5"/>
  <c r="AG281" i="5"/>
  <c r="AM587" i="5"/>
  <c r="AI587" i="5"/>
  <c r="AL359" i="5"/>
  <c r="AG359" i="5"/>
  <c r="AL306" i="5"/>
  <c r="AG306" i="5"/>
  <c r="AL220" i="5"/>
  <c r="AG220" i="5"/>
  <c r="AM572" i="5"/>
  <c r="AI572" i="5"/>
  <c r="AL404" i="5"/>
  <c r="AG404" i="5"/>
  <c r="AL189" i="5"/>
  <c r="AG189" i="5"/>
  <c r="AL262" i="5"/>
  <c r="AG262" i="5"/>
  <c r="AL261" i="5"/>
  <c r="AG261" i="5"/>
  <c r="AM136" i="5"/>
  <c r="AI136" i="5"/>
  <c r="AL240" i="5"/>
  <c r="AG240" i="5"/>
  <c r="AM581" i="5"/>
  <c r="AI581" i="5"/>
  <c r="AM14" i="5"/>
  <c r="AI14" i="5"/>
  <c r="AM701" i="5"/>
  <c r="AI701" i="5"/>
  <c r="AL334" i="5"/>
  <c r="AG334" i="5"/>
  <c r="AL412" i="5"/>
  <c r="AG412" i="5"/>
  <c r="AL296" i="5"/>
  <c r="AG296" i="5"/>
  <c r="AL210" i="5"/>
  <c r="AG210" i="5"/>
  <c r="AM92" i="5"/>
  <c r="AI92" i="5"/>
  <c r="AL447" i="5"/>
  <c r="AG447" i="5"/>
  <c r="AM721" i="5"/>
  <c r="AI721" i="5"/>
  <c r="AM68" i="5"/>
  <c r="AI68" i="5"/>
  <c r="AM123" i="5"/>
  <c r="AI123" i="5"/>
  <c r="AM582" i="5"/>
  <c r="AI582" i="5"/>
  <c r="AM143" i="5"/>
  <c r="AI143" i="5"/>
  <c r="AM361" i="5"/>
  <c r="AI361" i="5"/>
  <c r="AM518" i="5"/>
  <c r="AI518" i="5"/>
  <c r="AM702" i="5"/>
  <c r="AI702" i="5"/>
  <c r="AM459" i="5"/>
  <c r="AI459" i="5"/>
  <c r="AM658" i="5"/>
  <c r="AI658" i="5"/>
  <c r="AL425" i="5"/>
  <c r="AG425" i="5"/>
  <c r="AM10" i="5"/>
  <c r="AI10" i="5"/>
  <c r="AL361" i="5"/>
  <c r="AG361" i="5"/>
  <c r="AM278" i="5"/>
  <c r="AI278" i="5"/>
  <c r="AM388" i="5"/>
  <c r="AI388" i="5"/>
  <c r="AA473" i="5"/>
  <c r="AD473" i="5" s="1"/>
  <c r="AM290" i="5"/>
  <c r="AI290" i="5"/>
  <c r="AM600" i="5"/>
  <c r="AI600" i="5"/>
  <c r="AM56" i="5"/>
  <c r="AI56" i="5"/>
  <c r="AM375" i="5"/>
  <c r="AI375" i="5"/>
  <c r="AM277" i="5"/>
  <c r="AI277" i="5"/>
  <c r="AA535" i="5"/>
  <c r="AD535" i="5" s="1"/>
  <c r="AM271" i="5"/>
  <c r="AI271" i="5"/>
  <c r="AM218" i="5"/>
  <c r="AI218" i="5"/>
  <c r="AM530" i="5"/>
  <c r="AI530" i="5"/>
  <c r="AM554" i="5"/>
  <c r="AI554" i="5"/>
  <c r="AM547" i="5"/>
  <c r="AI547" i="5"/>
  <c r="AM24" i="5"/>
  <c r="AI24" i="5"/>
  <c r="AM542" i="5"/>
  <c r="AI542" i="5"/>
  <c r="AM201" i="5"/>
  <c r="AI201" i="5"/>
  <c r="AM665" i="5"/>
  <c r="AI665" i="5"/>
  <c r="AM258" i="5"/>
  <c r="AI258" i="5"/>
  <c r="AM504" i="5"/>
  <c r="AI504" i="5"/>
  <c r="AM446" i="5"/>
  <c r="AI446" i="5"/>
  <c r="AM177" i="5"/>
  <c r="AI177" i="5"/>
  <c r="AM216" i="5"/>
  <c r="AI216" i="5"/>
  <c r="AM226" i="5"/>
  <c r="AI226" i="5"/>
  <c r="AM408" i="5"/>
  <c r="AI408" i="5"/>
  <c r="AM308" i="5"/>
  <c r="AI308" i="5"/>
  <c r="AM435" i="5"/>
  <c r="AI435" i="5"/>
  <c r="AM39" i="5"/>
  <c r="AI39" i="5"/>
  <c r="AM242" i="5"/>
  <c r="AI242" i="5"/>
  <c r="AM722" i="5"/>
  <c r="AI722" i="5"/>
  <c r="AM594" i="5"/>
  <c r="AI594" i="5"/>
  <c r="AM562" i="5"/>
  <c r="AI562" i="5"/>
  <c r="AM81" i="5"/>
  <c r="AI81" i="5"/>
  <c r="AL336" i="5"/>
  <c r="AG336" i="5"/>
  <c r="AM607" i="5"/>
  <c r="AI607" i="5"/>
  <c r="AL523" i="5"/>
  <c r="AG523" i="5"/>
  <c r="AL444" i="5"/>
  <c r="AG444" i="5"/>
  <c r="AL482" i="5"/>
  <c r="AG482" i="5"/>
  <c r="AL478" i="5"/>
  <c r="AG478" i="5"/>
  <c r="AM589" i="5"/>
  <c r="AI589" i="5"/>
  <c r="AL301" i="5"/>
  <c r="AG301" i="5"/>
  <c r="AL540" i="5"/>
  <c r="AG540" i="5"/>
  <c r="AL384" i="5"/>
  <c r="AG384" i="5"/>
  <c r="AL388" i="5"/>
  <c r="AG388" i="5"/>
  <c r="AL323" i="5"/>
  <c r="AG323" i="5"/>
  <c r="AL474" i="5"/>
  <c r="AG474" i="5"/>
  <c r="AL265" i="5"/>
  <c r="AG265" i="5"/>
  <c r="AL224" i="5"/>
  <c r="AG224" i="5"/>
  <c r="AL436" i="5"/>
  <c r="AG436" i="5"/>
  <c r="AL531" i="5"/>
  <c r="AG531" i="5"/>
  <c r="AL375" i="5"/>
  <c r="AG375" i="5"/>
  <c r="AM110" i="5"/>
  <c r="AI110" i="5"/>
  <c r="AM561" i="5"/>
  <c r="AI561" i="5"/>
  <c r="AL216" i="5"/>
  <c r="AG216" i="5"/>
  <c r="AM680" i="5"/>
  <c r="AI680" i="5"/>
  <c r="AL387" i="5"/>
  <c r="AG387" i="5"/>
  <c r="AL386" i="5"/>
  <c r="AG386" i="5"/>
  <c r="AL300" i="5"/>
  <c r="AG300" i="5"/>
  <c r="AM637" i="5"/>
  <c r="AI637" i="5"/>
  <c r="AM65" i="5"/>
  <c r="AI65" i="5"/>
  <c r="AL317" i="5"/>
  <c r="AG317" i="5"/>
  <c r="AM116" i="5"/>
  <c r="AI116" i="5"/>
  <c r="AL321" i="5"/>
  <c r="AG321" i="5"/>
  <c r="AL269" i="5"/>
  <c r="AG269" i="5"/>
  <c r="AL466" i="5"/>
  <c r="AG466" i="5"/>
  <c r="AM604" i="5"/>
  <c r="AI604" i="5"/>
  <c r="AM712" i="5"/>
  <c r="AI712" i="5"/>
  <c r="AL260" i="5"/>
  <c r="AG260" i="5"/>
  <c r="AM549" i="5"/>
  <c r="AI549" i="5"/>
  <c r="AL484" i="5"/>
  <c r="AG484" i="5"/>
  <c r="AL366" i="5"/>
  <c r="AG366" i="5"/>
  <c r="AL432" i="5"/>
  <c r="AG432" i="5"/>
  <c r="AM13" i="5"/>
  <c r="AI13" i="5"/>
  <c r="AL463" i="5"/>
  <c r="AG463" i="5"/>
  <c r="AM102" i="5"/>
  <c r="AI102" i="5"/>
  <c r="AL416" i="5"/>
  <c r="AG416" i="5"/>
  <c r="AL353" i="5"/>
  <c r="AG353" i="5"/>
  <c r="AL438" i="5"/>
  <c r="AG438" i="5"/>
  <c r="AL533" i="5"/>
  <c r="AG533" i="5"/>
  <c r="AL291" i="5"/>
  <c r="AG291" i="5"/>
  <c r="AM591" i="5"/>
  <c r="AI591" i="5"/>
  <c r="AM135" i="5"/>
  <c r="AI135" i="5"/>
  <c r="AM51" i="5"/>
  <c r="AI51" i="5"/>
  <c r="AM588" i="5"/>
  <c r="AI588" i="5"/>
  <c r="AM11" i="5"/>
  <c r="AI11" i="5"/>
  <c r="AM98" i="5"/>
  <c r="AI98" i="5"/>
  <c r="AL440" i="5"/>
  <c r="AG440" i="5"/>
  <c r="AM44" i="5"/>
  <c r="AI44" i="5"/>
  <c r="AM172" i="5"/>
  <c r="AI172" i="5"/>
  <c r="AL264" i="5"/>
  <c r="AG264" i="5"/>
  <c r="AL324" i="5"/>
  <c r="AG324" i="5"/>
  <c r="AM457" i="5"/>
  <c r="AI457" i="5"/>
  <c r="AM239" i="5"/>
  <c r="AI239" i="5"/>
  <c r="AM104" i="5"/>
  <c r="AI104" i="5"/>
  <c r="AM221" i="5"/>
  <c r="AI221" i="5"/>
  <c r="AM214" i="5"/>
  <c r="AI214" i="5"/>
  <c r="AM224" i="5"/>
  <c r="AI224" i="5"/>
  <c r="AM411" i="5"/>
  <c r="AI411" i="5"/>
  <c r="AM88" i="5"/>
  <c r="AI88" i="5"/>
  <c r="AM365" i="5"/>
  <c r="AI365" i="5"/>
  <c r="AM189" i="5"/>
  <c r="AI189" i="5"/>
  <c r="AM203" i="5"/>
  <c r="AI203" i="5"/>
  <c r="AM264" i="5"/>
  <c r="AI264" i="5"/>
  <c r="AM624" i="5"/>
  <c r="AI624" i="5"/>
  <c r="AM710" i="5"/>
  <c r="AI710" i="5"/>
  <c r="AM548" i="5"/>
  <c r="AI548" i="5"/>
  <c r="AM506" i="5"/>
  <c r="AI506" i="5"/>
  <c r="AM185" i="5"/>
  <c r="AI185" i="5"/>
  <c r="AM392" i="5"/>
  <c r="AI392" i="5"/>
  <c r="AM298" i="5"/>
  <c r="AI298" i="5"/>
  <c r="AM55" i="5"/>
  <c r="AI55" i="5"/>
  <c r="AM634" i="5"/>
  <c r="AI634" i="5"/>
  <c r="AM486" i="5"/>
  <c r="AI486" i="5"/>
  <c r="AM698" i="5"/>
  <c r="AI698" i="5"/>
  <c r="AM144" i="5"/>
  <c r="AI144" i="5"/>
  <c r="AM441" i="5"/>
  <c r="AI441" i="5"/>
  <c r="AM200" i="5"/>
  <c r="AI200" i="5"/>
  <c r="AM692" i="5"/>
  <c r="AI692" i="5"/>
  <c r="AM574" i="5"/>
  <c r="AI574" i="5"/>
  <c r="AM60" i="5"/>
  <c r="AI60" i="5"/>
  <c r="AL328" i="5"/>
  <c r="AG328" i="5"/>
  <c r="AM593" i="5"/>
  <c r="AI593" i="5"/>
  <c r="AM71" i="5"/>
  <c r="AI71" i="5"/>
  <c r="AM158" i="5"/>
  <c r="AI158" i="5"/>
  <c r="AM632" i="5"/>
  <c r="AI632" i="5"/>
  <c r="AL459" i="5"/>
  <c r="AG459" i="5"/>
  <c r="AM70" i="5"/>
  <c r="AI70" i="5"/>
  <c r="AM715" i="5"/>
  <c r="AI715" i="5"/>
  <c r="AL544" i="5"/>
  <c r="AG544" i="5"/>
  <c r="AL371" i="5"/>
  <c r="AG371" i="5"/>
  <c r="AL234" i="5"/>
  <c r="AG234" i="5"/>
  <c r="AL476" i="5"/>
  <c r="AG476" i="5"/>
  <c r="AL458" i="5"/>
  <c r="AG458" i="5"/>
  <c r="AM671" i="5"/>
  <c r="AI671" i="5"/>
  <c r="AL537" i="5"/>
  <c r="AG537" i="5"/>
  <c r="AL403" i="5"/>
  <c r="AG403" i="5"/>
  <c r="AL223" i="5"/>
  <c r="AG223" i="5"/>
  <c r="AL257" i="5"/>
  <c r="AG257" i="5"/>
  <c r="AM571" i="5"/>
  <c r="AI571" i="5"/>
  <c r="AL364" i="5"/>
  <c r="AG364" i="5"/>
  <c r="AL188" i="5"/>
  <c r="AG188" i="5"/>
  <c r="AM560" i="5"/>
  <c r="AI560" i="5"/>
  <c r="AM628" i="5"/>
  <c r="AI628" i="5"/>
  <c r="AL208" i="5"/>
  <c r="AG208" i="5"/>
  <c r="AM131" i="5"/>
  <c r="AI131" i="5"/>
  <c r="AL270" i="5"/>
  <c r="AG270" i="5"/>
  <c r="AL415" i="5"/>
  <c r="AG415" i="5"/>
  <c r="AL252" i="5"/>
  <c r="AG252" i="5"/>
  <c r="AM645" i="5"/>
  <c r="AI645" i="5"/>
  <c r="AL433" i="5"/>
  <c r="AG433" i="5"/>
  <c r="AM559" i="5"/>
  <c r="AI559" i="5"/>
  <c r="AL414" i="5"/>
  <c r="AG414" i="5"/>
  <c r="AL255" i="5"/>
  <c r="AG255" i="5"/>
  <c r="AL442" i="5"/>
  <c r="AG442" i="5"/>
  <c r="AL335" i="5"/>
  <c r="AG335" i="5"/>
  <c r="AL521" i="5"/>
  <c r="AG521" i="5"/>
  <c r="AL399" i="5"/>
  <c r="AG399" i="5"/>
  <c r="AM621" i="5"/>
  <c r="AI621" i="5"/>
  <c r="AL470" i="5"/>
  <c r="AG470" i="5"/>
  <c r="AL541" i="5"/>
  <c r="AG541" i="5"/>
  <c r="AM167" i="5"/>
  <c r="AI167" i="5"/>
  <c r="AM150" i="5"/>
  <c r="AI150" i="5"/>
  <c r="AM597" i="5"/>
  <c r="AI597" i="5"/>
  <c r="AM186" i="5"/>
  <c r="AI186" i="5"/>
  <c r="AL212" i="5"/>
  <c r="AG212" i="5"/>
  <c r="AL490" i="5"/>
  <c r="AG490" i="5"/>
  <c r="AM77" i="5"/>
  <c r="AI77" i="5"/>
  <c r="AL507" i="5"/>
  <c r="AG507" i="5"/>
  <c r="AL409" i="5"/>
  <c r="AG409" i="5"/>
  <c r="AM614" i="5"/>
  <c r="AI614" i="5"/>
  <c r="AM725" i="5"/>
  <c r="AI725" i="5"/>
  <c r="AM96" i="5"/>
  <c r="AI96" i="5"/>
  <c r="AM187" i="5"/>
  <c r="AI187" i="5"/>
  <c r="AM663" i="5"/>
  <c r="AI663" i="5"/>
  <c r="AM69" i="5"/>
  <c r="AI69" i="5"/>
  <c r="AL338" i="5"/>
  <c r="AG338" i="5"/>
  <c r="AL347" i="5"/>
  <c r="AG347" i="5"/>
  <c r="AL256" i="5"/>
  <c r="AG256" i="5"/>
  <c r="AL512" i="5"/>
  <c r="AG512" i="5"/>
  <c r="AM8" i="5"/>
  <c r="AI8" i="5"/>
  <c r="AA405" i="5"/>
  <c r="AD405" i="5" s="1"/>
  <c r="AA312" i="5"/>
  <c r="AD312" i="5" s="1"/>
  <c r="AA292" i="5"/>
  <c r="AD292" i="5" s="1"/>
  <c r="AA523" i="5"/>
  <c r="AD523" i="5" s="1"/>
  <c r="AA304" i="5"/>
  <c r="AD304" i="5" s="1"/>
  <c r="AA207" i="5"/>
  <c r="AD207" i="5" s="1"/>
  <c r="AA268" i="5"/>
  <c r="AD268" i="5" s="1"/>
  <c r="AA336" i="5"/>
  <c r="AD336" i="5" s="1"/>
  <c r="AA529" i="5"/>
  <c r="AD529" i="5" s="1"/>
  <c r="AA511" i="5"/>
  <c r="AD511" i="5" s="1"/>
  <c r="AA374" i="5"/>
  <c r="AD374" i="5" s="1"/>
  <c r="AA209" i="5"/>
  <c r="AD209" i="5" s="1"/>
  <c r="AA346" i="5"/>
  <c r="AD346" i="5" s="1"/>
  <c r="AA206" i="5"/>
  <c r="AD206" i="5" s="1"/>
  <c r="AA423" i="5"/>
  <c r="AD423" i="5" s="1"/>
  <c r="AA253" i="5"/>
  <c r="AD253" i="5" s="1"/>
  <c r="AA444" i="5"/>
  <c r="AD444" i="5" s="1"/>
  <c r="AA489" i="5"/>
  <c r="AD489" i="5" s="1"/>
  <c r="AA418" i="5"/>
  <c r="AD418" i="5" s="1"/>
  <c r="AA331" i="5"/>
  <c r="AD331" i="5" s="1"/>
  <c r="AA246" i="5"/>
  <c r="AD246" i="5" s="1"/>
  <c r="AA233" i="5"/>
  <c r="AD233" i="5" s="1"/>
  <c r="AA272" i="5"/>
  <c r="AD272" i="5" s="1"/>
  <c r="AA192" i="5"/>
  <c r="AD192" i="5" s="1"/>
  <c r="AA263" i="5"/>
  <c r="AD263" i="5" s="1"/>
  <c r="AA454" i="5"/>
  <c r="AD454" i="5" s="1"/>
  <c r="AA276" i="5"/>
  <c r="AD276" i="5" s="1"/>
  <c r="AA398" i="5"/>
  <c r="AD398" i="5" s="1"/>
  <c r="AA354" i="5"/>
  <c r="AD354" i="5" s="1"/>
  <c r="AA199" i="5"/>
  <c r="AD199" i="5" s="1"/>
  <c r="AA526" i="5"/>
  <c r="AD526" i="5" s="1"/>
  <c r="AA305" i="5"/>
  <c r="AD305" i="5" s="1"/>
  <c r="AA281" i="5"/>
  <c r="AD281" i="5" s="1"/>
  <c r="AA247" i="5"/>
  <c r="AD247" i="5" s="1"/>
  <c r="AA465" i="5"/>
  <c r="AD465" i="5" s="1"/>
  <c r="AA282" i="5"/>
  <c r="AD282" i="5" s="1"/>
  <c r="AA496" i="5"/>
  <c r="AD496" i="5" s="1"/>
  <c r="AA362" i="5"/>
  <c r="AD362" i="5" s="1"/>
  <c r="AA266" i="5"/>
  <c r="AD266" i="5" s="1"/>
  <c r="AA261" i="5"/>
  <c r="AD261" i="5" s="1"/>
  <c r="AA400" i="5"/>
  <c r="AD400" i="5" s="1"/>
  <c r="AA299" i="5"/>
  <c r="AD299" i="5" s="1"/>
  <c r="AA428" i="5"/>
  <c r="AD428" i="5" s="1"/>
  <c r="AA431" i="5"/>
  <c r="AD431" i="5" s="1"/>
  <c r="AA372" i="5"/>
  <c r="AD372" i="5" s="1"/>
  <c r="AA318" i="5"/>
  <c r="AD318" i="5" s="1"/>
  <c r="AA219" i="5"/>
  <c r="AD219" i="5" s="1"/>
  <c r="AA382" i="5"/>
  <c r="AD382" i="5" s="1"/>
  <c r="AA198" i="5"/>
  <c r="AD198" i="5" s="1"/>
  <c r="AA513" i="5"/>
  <c r="AD513" i="5" s="1"/>
  <c r="AA217" i="5"/>
  <c r="AD217" i="5" s="1"/>
  <c r="AA363" i="5"/>
  <c r="AD363" i="5" s="1"/>
  <c r="AA227" i="5"/>
  <c r="AD227" i="5" s="1"/>
  <c r="AA393" i="5"/>
  <c r="AD393" i="5" s="1"/>
  <c r="AA498" i="5"/>
  <c r="AD498" i="5" s="1"/>
  <c r="AA351" i="5"/>
  <c r="AD351" i="5" s="1"/>
  <c r="AA536" i="5"/>
  <c r="AD536" i="5" s="1"/>
  <c r="AA449" i="5"/>
  <c r="AD449" i="5" s="1"/>
  <c r="AA439" i="5"/>
  <c r="AD439" i="5" s="1"/>
  <c r="AA194" i="5"/>
  <c r="AD194" i="5" s="1"/>
  <c r="AA191" i="5"/>
  <c r="AD191" i="5" s="1"/>
  <c r="AA313" i="5"/>
  <c r="AD313" i="5" s="1"/>
  <c r="AA453" i="5"/>
  <c r="AD453" i="5" s="1"/>
  <c r="AA237" i="5"/>
  <c r="AD237" i="5" s="1"/>
  <c r="AA543" i="5"/>
  <c r="AD543" i="5" s="1"/>
  <c r="AA377" i="5"/>
  <c r="AD377" i="5" s="1"/>
  <c r="AA426" i="5"/>
  <c r="AD426" i="5" s="1"/>
  <c r="AA521" i="5"/>
  <c r="AD521" i="5" s="1"/>
  <c r="AA311" i="5"/>
  <c r="AD311" i="5" s="1"/>
  <c r="AA399" i="5"/>
  <c r="AD399" i="5" s="1"/>
  <c r="AA208" i="5"/>
  <c r="AD208" i="5" s="1"/>
  <c r="AA541" i="5"/>
  <c r="AD541" i="5" s="1"/>
  <c r="AA383" i="5"/>
  <c r="AD383" i="5" s="1"/>
  <c r="AA477" i="5"/>
  <c r="AD477" i="5" s="1"/>
  <c r="AA391" i="5"/>
  <c r="AD391" i="5" s="1"/>
  <c r="AA315" i="5"/>
  <c r="AD315" i="5" s="1"/>
  <c r="AA322" i="5"/>
  <c r="AD322" i="5" s="1"/>
  <c r="AA380" i="5"/>
  <c r="AD380" i="5" s="1"/>
  <c r="AA379" i="5"/>
  <c r="AD379" i="5" s="1"/>
  <c r="AA236" i="5"/>
  <c r="AD236" i="5" s="1"/>
  <c r="AA402" i="5"/>
  <c r="AD402" i="5" s="1"/>
  <c r="AA329" i="5"/>
  <c r="AD329" i="5" s="1"/>
  <c r="AA464" i="5"/>
  <c r="AD464" i="5" s="1"/>
  <c r="AA369" i="5"/>
  <c r="AD369" i="5" s="1"/>
  <c r="AA505" i="5"/>
  <c r="AD505" i="5" s="1"/>
  <c r="AA245" i="5"/>
  <c r="AD245" i="5" s="1"/>
  <c r="AA254" i="5"/>
  <c r="AD254" i="5" s="1"/>
  <c r="AA499" i="5"/>
  <c r="AD499" i="5" s="1"/>
  <c r="AA462" i="5"/>
  <c r="AD462" i="5" s="1"/>
  <c r="AA235" i="5"/>
  <c r="AD235" i="5" s="1"/>
  <c r="AA289" i="5"/>
  <c r="AD289" i="5" s="1"/>
  <c r="AA456" i="5"/>
  <c r="AD456" i="5" s="1"/>
  <c r="AA279" i="5"/>
  <c r="AD279" i="5" s="1"/>
  <c r="AA204" i="5"/>
  <c r="AD204" i="5" s="1"/>
  <c r="AA422" i="5"/>
  <c r="AD422" i="5" s="1"/>
  <c r="AA269" i="5"/>
  <c r="AD269" i="5" s="1"/>
  <c r="AA537" i="5"/>
  <c r="AD537" i="5" s="1"/>
  <c r="AA252" i="5"/>
  <c r="AD252" i="5" s="1"/>
  <c r="AA466" i="5"/>
  <c r="AD466" i="5" s="1"/>
  <c r="AA335" i="5"/>
  <c r="AD335" i="5" s="1"/>
  <c r="AA327" i="5"/>
  <c r="AD327" i="5" s="1"/>
  <c r="AA317" i="5"/>
  <c r="AD317" i="5" s="1"/>
  <c r="AA414" i="5"/>
  <c r="AD414" i="5" s="1"/>
  <c r="AA255" i="5"/>
  <c r="AD255" i="5" s="1"/>
  <c r="AA433" i="5"/>
  <c r="AD433" i="5" s="1"/>
  <c r="AA442" i="5"/>
  <c r="AD442" i="5" s="1"/>
  <c r="AA211" i="5"/>
  <c r="AD211" i="5" s="1"/>
  <c r="AA528" i="5"/>
  <c r="AD528" i="5" s="1"/>
  <c r="AA190" i="5"/>
  <c r="AD190" i="5" s="1"/>
  <c r="AA287" i="5"/>
  <c r="AD287" i="5" s="1"/>
  <c r="AA358" i="5"/>
  <c r="AD358" i="5" s="1"/>
  <c r="AA270" i="5"/>
  <c r="AD270" i="5" s="1"/>
  <c r="AA325" i="5"/>
  <c r="AD325" i="5" s="1"/>
  <c r="AA283" i="5"/>
  <c r="AD283" i="5" s="1"/>
  <c r="AA195" i="5"/>
  <c r="AD195" i="5" s="1"/>
  <c r="AA386" i="5"/>
  <c r="AD386" i="5" s="1"/>
  <c r="AA244" i="5"/>
  <c r="AD244" i="5" s="1"/>
  <c r="AA515" i="5"/>
  <c r="AD515" i="5" s="1"/>
  <c r="AA387" i="5"/>
  <c r="AD387" i="5" s="1"/>
  <c r="AA228" i="5"/>
  <c r="AD228" i="5" s="1"/>
  <c r="AA352" i="5"/>
  <c r="AD352" i="5" s="1"/>
  <c r="AA238" i="5"/>
  <c r="AD238" i="5" s="1"/>
  <c r="AA500" i="5"/>
  <c r="AD500" i="5" s="1"/>
  <c r="AA419" i="5"/>
  <c r="AD419" i="5" s="1"/>
  <c r="AA314" i="5"/>
  <c r="AD314" i="5" s="1"/>
  <c r="AA300" i="5"/>
  <c r="AD300" i="5" s="1"/>
  <c r="AA302" i="5"/>
  <c r="AD302" i="5" s="1"/>
  <c r="AA196" i="5"/>
  <c r="AD196" i="5" s="1"/>
  <c r="AA467" i="5"/>
  <c r="AD467" i="5" s="1"/>
  <c r="AA395" i="5"/>
  <c r="AD395" i="5" s="1"/>
  <c r="AA524" i="5"/>
  <c r="AD524" i="5" s="1"/>
  <c r="AA501" i="5"/>
  <c r="AD501" i="5" s="1"/>
  <c r="AA345" i="5"/>
  <c r="AD345" i="5" s="1"/>
  <c r="AA468" i="5"/>
  <c r="AD468" i="5" s="1"/>
  <c r="AA303" i="5"/>
  <c r="AD303" i="5" s="1"/>
  <c r="AA420" i="5"/>
  <c r="AD420" i="5" s="1"/>
  <c r="AA415" i="5"/>
  <c r="AD415" i="5" s="1"/>
  <c r="AA188" i="5"/>
  <c r="AD188" i="5" s="1"/>
  <c r="AA257" i="5"/>
  <c r="AD257" i="5" s="1"/>
  <c r="AA424" i="5"/>
  <c r="AD424" i="5" s="1"/>
  <c r="AA458" i="5"/>
  <c r="AD458" i="5" s="1"/>
  <c r="AA371" i="5"/>
  <c r="AD371" i="5" s="1"/>
  <c r="AA294" i="5"/>
  <c r="AD294" i="5" s="1"/>
  <c r="AA452" i="5"/>
  <c r="AD452" i="5" s="1"/>
  <c r="AA544" i="5"/>
  <c r="AD544" i="5" s="1"/>
  <c r="AA476" i="5"/>
  <c r="AD476" i="5" s="1"/>
  <c r="AA364" i="5"/>
  <c r="AD364" i="5" s="1"/>
  <c r="AA223" i="5"/>
  <c r="AD223" i="5" s="1"/>
  <c r="AA403" i="5"/>
  <c r="AD403" i="5" s="1"/>
  <c r="AA234" i="5"/>
  <c r="AD234" i="5" s="1"/>
  <c r="AA384" i="5"/>
  <c r="AD384" i="5" s="1"/>
  <c r="AA455" i="5"/>
  <c r="AD455" i="5" s="1"/>
  <c r="AA474" i="5"/>
  <c r="AD474" i="5" s="1"/>
  <c r="AA540" i="5"/>
  <c r="AD540" i="5" s="1"/>
  <c r="AA406" i="5"/>
  <c r="AD406" i="5" s="1"/>
  <c r="AA482" i="5"/>
  <c r="AD482" i="5" s="1"/>
  <c r="AA297" i="5"/>
  <c r="AD297" i="5" s="1"/>
  <c r="AA478" i="5"/>
  <c r="AD478" i="5" s="1"/>
  <c r="AA197" i="5"/>
  <c r="AD197" i="5" s="1"/>
  <c r="AA265" i="5"/>
  <c r="AD265" i="5" s="1"/>
  <c r="AA407" i="5"/>
  <c r="AD407" i="5" s="1"/>
  <c r="AA417" i="5"/>
  <c r="AD417" i="5" s="1"/>
  <c r="AA367" i="5"/>
  <c r="AD367" i="5" s="1"/>
  <c r="AA293" i="5"/>
  <c r="AD293" i="5" s="1"/>
  <c r="AA319" i="5"/>
  <c r="AD319" i="5" s="1"/>
  <c r="AA425" i="5"/>
  <c r="AD425" i="5" s="1"/>
  <c r="AA381" i="5"/>
  <c r="AD381" i="5" s="1"/>
  <c r="AA497" i="5"/>
  <c r="AD497" i="5" s="1"/>
  <c r="AH8" i="5" l="1"/>
  <c r="AI534" i="5"/>
  <c r="AI328" i="5"/>
  <c r="AI516" i="5"/>
  <c r="AI512" i="5"/>
  <c r="AI323" i="5"/>
  <c r="AI507" i="5"/>
  <c r="AM519" i="5"/>
  <c r="AI416" i="5"/>
  <c r="AM260" i="5"/>
  <c r="AM306" i="5"/>
  <c r="AI432" i="5"/>
  <c r="AM310" i="5"/>
  <c r="AI450" i="5"/>
  <c r="AI249" i="5"/>
  <c r="AI471" i="5"/>
  <c r="AI488" i="5"/>
  <c r="AI366" i="5"/>
  <c r="AI463" i="5"/>
  <c r="AO8" i="5"/>
  <c r="AR8" i="5" s="1"/>
  <c r="AI385" i="5"/>
  <c r="AI301" i="5"/>
  <c r="AI353" i="5"/>
  <c r="AI262" i="5"/>
  <c r="AI509" i="5"/>
  <c r="AI337" i="5"/>
  <c r="AI483" i="5"/>
  <c r="AM482" i="5"/>
  <c r="AI482" i="5"/>
  <c r="AM190" i="5"/>
  <c r="AI190" i="5"/>
  <c r="AM322" i="5"/>
  <c r="AI322" i="5"/>
  <c r="AM496" i="5"/>
  <c r="AI496" i="5"/>
  <c r="AM367" i="5"/>
  <c r="AI367" i="5"/>
  <c r="AM406" i="5"/>
  <c r="AI406" i="5"/>
  <c r="AM364" i="5"/>
  <c r="AI364" i="5"/>
  <c r="AM257" i="5"/>
  <c r="AI257" i="5"/>
  <c r="AM501" i="5"/>
  <c r="AI501" i="5"/>
  <c r="AM419" i="5"/>
  <c r="AI419" i="5"/>
  <c r="AM386" i="5"/>
  <c r="AI386" i="5"/>
  <c r="AM528" i="5"/>
  <c r="AI528" i="5"/>
  <c r="AM335" i="5"/>
  <c r="AI335" i="5"/>
  <c r="AM456" i="5"/>
  <c r="AI456" i="5"/>
  <c r="AM369" i="5"/>
  <c r="AI369" i="5"/>
  <c r="AM315" i="5"/>
  <c r="AI315" i="5"/>
  <c r="AM521" i="5"/>
  <c r="AI521" i="5"/>
  <c r="AM194" i="5"/>
  <c r="AI194" i="5"/>
  <c r="AM363" i="5"/>
  <c r="AI363" i="5"/>
  <c r="AM431" i="5"/>
  <c r="AI431" i="5"/>
  <c r="AM282" i="5"/>
  <c r="AI282" i="5"/>
  <c r="AM398" i="5"/>
  <c r="AI398" i="5"/>
  <c r="AM331" i="5"/>
  <c r="AI331" i="5"/>
  <c r="AM209" i="5"/>
  <c r="AI209" i="5"/>
  <c r="AM523" i="5"/>
  <c r="AI523" i="5"/>
  <c r="AM307" i="5"/>
  <c r="AI307" i="5"/>
  <c r="AM205" i="5"/>
  <c r="AI205" i="5"/>
  <c r="AM314" i="5"/>
  <c r="AI314" i="5"/>
  <c r="AM311" i="5"/>
  <c r="AI311" i="5"/>
  <c r="AM346" i="5"/>
  <c r="AI346" i="5"/>
  <c r="AM417" i="5"/>
  <c r="AI417" i="5"/>
  <c r="AM540" i="5"/>
  <c r="AI540" i="5"/>
  <c r="AM476" i="5"/>
  <c r="AI476" i="5"/>
  <c r="AM188" i="5"/>
  <c r="AI188" i="5"/>
  <c r="AM524" i="5"/>
  <c r="AI524" i="5"/>
  <c r="AM500" i="5"/>
  <c r="AI500" i="5"/>
  <c r="AM195" i="5"/>
  <c r="AI195" i="5"/>
  <c r="AM211" i="5"/>
  <c r="AI211" i="5"/>
  <c r="AM466" i="5"/>
  <c r="AI466" i="5"/>
  <c r="AM289" i="5"/>
  <c r="AI289" i="5"/>
  <c r="AM464" i="5"/>
  <c r="AI464" i="5"/>
  <c r="AM391" i="5"/>
  <c r="AI391" i="5"/>
  <c r="AM426" i="5"/>
  <c r="AI426" i="5"/>
  <c r="AM439" i="5"/>
  <c r="AI439" i="5"/>
  <c r="AM217" i="5"/>
  <c r="AI217" i="5"/>
  <c r="AM428" i="5"/>
  <c r="AI428" i="5"/>
  <c r="AM465" i="5"/>
  <c r="AI465" i="5"/>
  <c r="AM276" i="5"/>
  <c r="AI276" i="5"/>
  <c r="AM418" i="5"/>
  <c r="AI418" i="5"/>
  <c r="AM374" i="5"/>
  <c r="AI374" i="5"/>
  <c r="AM292" i="5"/>
  <c r="AI292" i="5"/>
  <c r="AM473" i="5"/>
  <c r="AI473" i="5"/>
  <c r="AM370" i="5"/>
  <c r="AI370" i="5"/>
  <c r="AM288" i="5"/>
  <c r="AI288" i="5"/>
  <c r="AM448" i="5"/>
  <c r="AI448" i="5"/>
  <c r="AM487" i="5"/>
  <c r="AI487" i="5"/>
  <c r="AM222" i="5"/>
  <c r="AI222" i="5"/>
  <c r="AM293" i="5"/>
  <c r="AI293" i="5"/>
  <c r="AM244" i="5"/>
  <c r="AI244" i="5"/>
  <c r="AM191" i="5"/>
  <c r="AI191" i="5"/>
  <c r="AM304" i="5"/>
  <c r="AI304" i="5"/>
  <c r="AM407" i="5"/>
  <c r="AI407" i="5"/>
  <c r="AM474" i="5"/>
  <c r="AI474" i="5"/>
  <c r="AM544" i="5"/>
  <c r="AI544" i="5"/>
  <c r="AM395" i="5"/>
  <c r="AI395" i="5"/>
  <c r="AM238" i="5"/>
  <c r="AI238" i="5"/>
  <c r="AM283" i="5"/>
  <c r="AI283" i="5"/>
  <c r="AM442" i="5"/>
  <c r="AI442" i="5"/>
  <c r="AM252" i="5"/>
  <c r="AI252" i="5"/>
  <c r="AM235" i="5"/>
  <c r="AI235" i="5"/>
  <c r="AM329" i="5"/>
  <c r="AI329" i="5"/>
  <c r="AM477" i="5"/>
  <c r="AI477" i="5"/>
  <c r="AM377" i="5"/>
  <c r="AI377" i="5"/>
  <c r="AM449" i="5"/>
  <c r="AI449" i="5"/>
  <c r="AM513" i="5"/>
  <c r="AI513" i="5"/>
  <c r="AM299" i="5"/>
  <c r="AI299" i="5"/>
  <c r="AM247" i="5"/>
  <c r="AI247" i="5"/>
  <c r="AM454" i="5"/>
  <c r="AI454" i="5"/>
  <c r="AM489" i="5"/>
  <c r="AI489" i="5"/>
  <c r="AM511" i="5"/>
  <c r="AI511" i="5"/>
  <c r="AM312" i="5"/>
  <c r="AI312" i="5"/>
  <c r="AM320" i="5"/>
  <c r="AI320" i="5"/>
  <c r="AM443" i="5"/>
  <c r="AI443" i="5"/>
  <c r="AM345" i="5"/>
  <c r="AI345" i="5"/>
  <c r="AM505" i="5"/>
  <c r="AI505" i="5"/>
  <c r="AM354" i="5"/>
  <c r="AI354" i="5"/>
  <c r="AM497" i="5"/>
  <c r="AI497" i="5"/>
  <c r="AM265" i="5"/>
  <c r="AI265" i="5"/>
  <c r="AM455" i="5"/>
  <c r="AI455" i="5"/>
  <c r="AM452" i="5"/>
  <c r="AI452" i="5"/>
  <c r="AM415" i="5"/>
  <c r="AI415" i="5"/>
  <c r="AM467" i="5"/>
  <c r="AI467" i="5"/>
  <c r="AM352" i="5"/>
  <c r="AI352" i="5"/>
  <c r="AM325" i="5"/>
  <c r="AI325" i="5"/>
  <c r="AM433" i="5"/>
  <c r="AI433" i="5"/>
  <c r="AM537" i="5"/>
  <c r="AI537" i="5"/>
  <c r="AM462" i="5"/>
  <c r="AI462" i="5"/>
  <c r="AM402" i="5"/>
  <c r="AI402" i="5"/>
  <c r="AM383" i="5"/>
  <c r="AI383" i="5"/>
  <c r="AM543" i="5"/>
  <c r="AI543" i="5"/>
  <c r="AM536" i="5"/>
  <c r="AI536" i="5"/>
  <c r="AM198" i="5"/>
  <c r="AI198" i="5"/>
  <c r="AM400" i="5"/>
  <c r="AI400" i="5"/>
  <c r="AM281" i="5"/>
  <c r="AI281" i="5"/>
  <c r="AM263" i="5"/>
  <c r="AI263" i="5"/>
  <c r="AM444" i="5"/>
  <c r="AI444" i="5"/>
  <c r="AM529" i="5"/>
  <c r="AI529" i="5"/>
  <c r="AM405" i="5"/>
  <c r="AI405" i="5"/>
  <c r="AM495" i="5"/>
  <c r="AI495" i="5"/>
  <c r="AM197" i="5"/>
  <c r="AI197" i="5"/>
  <c r="AM294" i="5"/>
  <c r="AI294" i="5"/>
  <c r="AM228" i="5"/>
  <c r="AI228" i="5"/>
  <c r="AM255" i="5"/>
  <c r="AI255" i="5"/>
  <c r="AM499" i="5"/>
  <c r="AI499" i="5"/>
  <c r="AM237" i="5"/>
  <c r="AI237" i="5"/>
  <c r="AM382" i="5"/>
  <c r="AI382" i="5"/>
  <c r="AM192" i="5"/>
  <c r="AI192" i="5"/>
  <c r="AM336" i="5"/>
  <c r="AI336" i="5"/>
  <c r="AM535" i="5"/>
  <c r="AI535" i="5"/>
  <c r="AM340" i="5"/>
  <c r="AI340" i="5"/>
  <c r="AM212" i="5"/>
  <c r="AI212" i="5"/>
  <c r="AM424" i="5"/>
  <c r="AI424" i="5"/>
  <c r="AM327" i="5"/>
  <c r="AI327" i="5"/>
  <c r="AM227" i="5"/>
  <c r="AI227" i="5"/>
  <c r="AM246" i="5"/>
  <c r="AI246" i="5"/>
  <c r="AM502" i="5"/>
  <c r="AI502" i="5"/>
  <c r="AM381" i="5"/>
  <c r="AI381" i="5"/>
  <c r="AM384" i="5"/>
  <c r="AI384" i="5"/>
  <c r="AM420" i="5"/>
  <c r="AI420" i="5"/>
  <c r="AM196" i="5"/>
  <c r="AI196" i="5"/>
  <c r="AM270" i="5"/>
  <c r="AI270" i="5"/>
  <c r="AM269" i="5"/>
  <c r="AI269" i="5"/>
  <c r="AM236" i="5"/>
  <c r="AI236" i="5"/>
  <c r="AM541" i="5"/>
  <c r="AI541" i="5"/>
  <c r="AM351" i="5"/>
  <c r="AI351" i="5"/>
  <c r="AM261" i="5"/>
  <c r="AI261" i="5"/>
  <c r="AM305" i="5"/>
  <c r="AI305" i="5"/>
  <c r="AM253" i="5"/>
  <c r="AI253" i="5"/>
  <c r="AM425" i="5"/>
  <c r="AI425" i="5"/>
  <c r="AM478" i="5"/>
  <c r="AI478" i="5"/>
  <c r="AM234" i="5"/>
  <c r="AI234" i="5"/>
  <c r="AM371" i="5"/>
  <c r="AI371" i="5"/>
  <c r="AM303" i="5"/>
  <c r="AI303" i="5"/>
  <c r="AM302" i="5"/>
  <c r="AI302" i="5"/>
  <c r="AM387" i="5"/>
  <c r="AI387" i="5"/>
  <c r="AM358" i="5"/>
  <c r="AI358" i="5"/>
  <c r="AM414" i="5"/>
  <c r="AI414" i="5"/>
  <c r="AM422" i="5"/>
  <c r="AI422" i="5"/>
  <c r="AM254" i="5"/>
  <c r="AI254" i="5"/>
  <c r="AM379" i="5"/>
  <c r="AI379" i="5"/>
  <c r="AM208" i="5"/>
  <c r="AI208" i="5"/>
  <c r="AM453" i="5"/>
  <c r="AI453" i="5"/>
  <c r="AM498" i="5"/>
  <c r="AI498" i="5"/>
  <c r="AM219" i="5"/>
  <c r="AI219" i="5"/>
  <c r="AM266" i="5"/>
  <c r="AI266" i="5"/>
  <c r="AM526" i="5"/>
  <c r="AI526" i="5"/>
  <c r="AM272" i="5"/>
  <c r="AI272" i="5"/>
  <c r="AM423" i="5"/>
  <c r="AI423" i="5"/>
  <c r="AM268" i="5"/>
  <c r="AI268" i="5"/>
  <c r="AM517" i="5"/>
  <c r="AI517" i="5"/>
  <c r="AM223" i="5"/>
  <c r="AI223" i="5"/>
  <c r="AM279" i="5"/>
  <c r="AI279" i="5"/>
  <c r="AM372" i="5"/>
  <c r="AI372" i="5"/>
  <c r="AM319" i="5"/>
  <c r="AI319" i="5"/>
  <c r="AM297" i="5"/>
  <c r="AI297" i="5"/>
  <c r="AM403" i="5"/>
  <c r="AI403" i="5"/>
  <c r="AM458" i="5"/>
  <c r="AI458" i="5"/>
  <c r="AM468" i="5"/>
  <c r="AI468" i="5"/>
  <c r="AM300" i="5"/>
  <c r="AI300" i="5"/>
  <c r="AM515" i="5"/>
  <c r="AI515" i="5"/>
  <c r="AM287" i="5"/>
  <c r="AI287" i="5"/>
  <c r="AM317" i="5"/>
  <c r="AI317" i="5"/>
  <c r="AM204" i="5"/>
  <c r="AI204" i="5"/>
  <c r="AM245" i="5"/>
  <c r="AI245" i="5"/>
  <c r="AM380" i="5"/>
  <c r="AI380" i="5"/>
  <c r="AM399" i="5"/>
  <c r="AI399" i="5"/>
  <c r="AM313" i="5"/>
  <c r="AI313" i="5"/>
  <c r="AM393" i="5"/>
  <c r="AI393" i="5"/>
  <c r="AM318" i="5"/>
  <c r="AI318" i="5"/>
  <c r="AM362" i="5"/>
  <c r="AI362" i="5"/>
  <c r="AM199" i="5"/>
  <c r="AI199" i="5"/>
  <c r="AM233" i="5"/>
  <c r="AI233" i="5"/>
  <c r="AM206" i="5"/>
  <c r="AI206" i="5"/>
  <c r="AM207" i="5"/>
  <c r="AI207" i="5"/>
  <c r="AM470" i="5"/>
  <c r="AI470" i="5"/>
  <c r="AM460" i="5"/>
  <c r="AI460" i="5"/>
  <c r="AJ8" i="5" l="1"/>
  <c r="AP8" i="5"/>
  <c r="AS8" i="5" s="1"/>
</calcChain>
</file>

<file path=xl/sharedStrings.xml><?xml version="1.0" encoding="utf-8"?>
<sst xmlns="http://schemas.openxmlformats.org/spreadsheetml/2006/main" count="3074" uniqueCount="96">
  <si>
    <t>Q1</t>
  </si>
  <si>
    <t>Q2</t>
  </si>
  <si>
    <t>Q3</t>
  </si>
  <si>
    <t>Quarter</t>
  </si>
  <si>
    <t>Day</t>
  </si>
  <si>
    <t>Business</t>
  </si>
  <si>
    <t>Economy</t>
  </si>
  <si>
    <t>Factor</t>
  </si>
  <si>
    <t>Q4</t>
  </si>
  <si>
    <t>Flight no*</t>
  </si>
  <si>
    <t>Flight information for one year</t>
  </si>
  <si>
    <t>Number of seats occupied</t>
  </si>
  <si>
    <t>Wind speed</t>
  </si>
  <si>
    <t>* Odd flight numbers are flights from New York to Mumbai; Even flight numbers are flights from Mumbai to New York</t>
  </si>
  <si>
    <t>Number of flights</t>
  </si>
  <si>
    <t>Total</t>
  </si>
  <si>
    <t>Occupancy Rate</t>
  </si>
  <si>
    <t>Past experience check</t>
  </si>
  <si>
    <t xml:space="preserve">Business </t>
  </si>
  <si>
    <t>Fare for non peak season ('INR)</t>
  </si>
  <si>
    <t>Fare for peak season ('INR)</t>
  </si>
  <si>
    <t>Q2 &amp; Q3</t>
  </si>
  <si>
    <t>Q1 &amp; Q4</t>
  </si>
  <si>
    <t>Maximum passengers</t>
  </si>
  <si>
    <t>Distance in miles</t>
  </si>
  <si>
    <t>Litre per mile</t>
  </si>
  <si>
    <t>Litres of fuel required by flight</t>
  </si>
  <si>
    <t>Cost of fuel per litre</t>
  </si>
  <si>
    <t>Pilots</t>
  </si>
  <si>
    <t>Cabin attendant</t>
  </si>
  <si>
    <t>Crew members per flight</t>
  </si>
  <si>
    <t>number</t>
  </si>
  <si>
    <t>USD</t>
  </si>
  <si>
    <t>INR</t>
  </si>
  <si>
    <t>Economic</t>
  </si>
  <si>
    <t>Total Income</t>
  </si>
  <si>
    <t>Configureness check (Reasonability)</t>
  </si>
  <si>
    <t>All occupied seats are witihin the maximum number prescribed.</t>
  </si>
  <si>
    <t>Income</t>
  </si>
  <si>
    <t>Quarter for season</t>
  </si>
  <si>
    <t>Average of Wind Speed</t>
  </si>
  <si>
    <t>Fuel Efficiency Check</t>
  </si>
  <si>
    <t>Number of Days</t>
  </si>
  <si>
    <t xml:space="preserve">Data is complete as two flights per day </t>
  </si>
  <si>
    <t>Costs</t>
  </si>
  <si>
    <t>Season</t>
  </si>
  <si>
    <t>Fare</t>
  </si>
  <si>
    <t>Crew Salaries</t>
  </si>
  <si>
    <t>Airport fee</t>
  </si>
  <si>
    <t>Lease</t>
  </si>
  <si>
    <t>Fuel orginally required</t>
  </si>
  <si>
    <t>Fuel after impact of wind</t>
  </si>
  <si>
    <t>Overheads</t>
  </si>
  <si>
    <t>Cost of Fuel</t>
  </si>
  <si>
    <t xml:space="preserve">Fuel </t>
  </si>
  <si>
    <t>Environmental tax</t>
  </si>
  <si>
    <t>Environmental tax rate</t>
  </si>
  <si>
    <t>Overheads per flight</t>
  </si>
  <si>
    <t>Departure from</t>
  </si>
  <si>
    <t>Salary for each member per flight</t>
  </si>
  <si>
    <t>Operational days</t>
  </si>
  <si>
    <t>total</t>
  </si>
  <si>
    <t>Total Costs</t>
  </si>
  <si>
    <t>Business Costs</t>
  </si>
  <si>
    <t>Economic costs</t>
  </si>
  <si>
    <t>Profit / Loss</t>
  </si>
  <si>
    <t>Business Class</t>
  </si>
  <si>
    <t>Economy Class</t>
  </si>
  <si>
    <t>Data is analysed for reasonability and errors</t>
  </si>
  <si>
    <t>Negative</t>
  </si>
  <si>
    <t>Zero</t>
  </si>
  <si>
    <t>Positive</t>
  </si>
  <si>
    <t>As per the past experience, the occupancy rate for economy is to be higher than business across all quarters. Inconsistent with the data present</t>
  </si>
  <si>
    <t>Annual salary for each member</t>
  </si>
  <si>
    <t>fixed interest</t>
  </si>
  <si>
    <t>term in years</t>
  </si>
  <si>
    <t>payment of one year</t>
  </si>
  <si>
    <t>v</t>
  </si>
  <si>
    <t>d</t>
  </si>
  <si>
    <t>Overall Annual Profit margin</t>
  </si>
  <si>
    <t>Indicator</t>
  </si>
  <si>
    <t>Percentage of flight that produce profit</t>
  </si>
  <si>
    <t>New Business Class</t>
  </si>
  <si>
    <t>Total seats</t>
  </si>
  <si>
    <t>Additional Business Seats</t>
  </si>
  <si>
    <t>Average Profit / Loss per occupied seat : Overall</t>
  </si>
  <si>
    <t>Average Profit / Loss per occupied seat for each flight</t>
  </si>
  <si>
    <t>Business Class Indicator</t>
  </si>
  <si>
    <t>Percentage</t>
  </si>
  <si>
    <t>Economy Class Indicator</t>
  </si>
  <si>
    <t>a_due</t>
  </si>
  <si>
    <t>Payment per flight</t>
  </si>
  <si>
    <t>Average Profit / Loss per occupied seat per flight</t>
  </si>
  <si>
    <t>cost of 2 aircraft</t>
  </si>
  <si>
    <t>cost of 2 aircrafts</t>
  </si>
  <si>
    <t>*almost equal chance of negative, positive and 0 wind factor. Inconsistent with expectation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</si>
</sst>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0.0000%"/>
    <numFmt numFmtId="167" formatCode="0.0000000%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9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2" applyFont="1" applyBorder="1"/>
    <xf numFmtId="43" fontId="0" fillId="0" borderId="0" xfId="0" applyNumberFormat="1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1" fillId="0" borderId="0" xfId="0" applyFont="1" applyBorder="1"/>
    <xf numFmtId="0" fontId="0" fillId="0" borderId="0" xfId="0" applyFill="1"/>
    <xf numFmtId="0" fontId="3" fillId="0" borderId="0" xfId="0" applyFont="1" applyBorder="1"/>
    <xf numFmtId="0" fontId="1" fillId="0" borderId="0" xfId="0" applyFont="1" applyBorder="1" applyAlignment="1">
      <alignment horizontal="left" wrapText="1"/>
    </xf>
    <xf numFmtId="2" fontId="0" fillId="0" borderId="0" xfId="0" applyNumberForma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9" fontId="0" fillId="0" borderId="0" xfId="0" applyNumberFormat="1"/>
    <xf numFmtId="0" fontId="1" fillId="0" borderId="2" xfId="0" applyFont="1" applyBorder="1"/>
    <xf numFmtId="165" fontId="0" fillId="0" borderId="0" xfId="0" applyNumberFormat="1"/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/>
    <xf numFmtId="0" fontId="0" fillId="0" borderId="6" xfId="0" applyBorder="1"/>
    <xf numFmtId="9" fontId="0" fillId="0" borderId="7" xfId="2" applyFont="1" applyFill="1" applyBorder="1"/>
    <xf numFmtId="0" fontId="0" fillId="0" borderId="6" xfId="0" applyFill="1" applyBorder="1"/>
    <xf numFmtId="9" fontId="0" fillId="0" borderId="7" xfId="0" applyNumberFormat="1" applyFill="1" applyBorder="1"/>
    <xf numFmtId="0" fontId="3" fillId="0" borderId="0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9" fontId="0" fillId="0" borderId="0" xfId="2" applyFont="1"/>
    <xf numFmtId="1" fontId="0" fillId="0" borderId="0" xfId="0" applyNumberFormat="1" applyBorder="1"/>
    <xf numFmtId="0" fontId="0" fillId="0" borderId="5" xfId="0" applyBorder="1"/>
    <xf numFmtId="0" fontId="0" fillId="0" borderId="14" xfId="0" applyBorder="1"/>
    <xf numFmtId="0" fontId="0" fillId="0" borderId="8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1" fillId="0" borderId="0" xfId="0" applyFont="1" applyBorder="1" applyAlignment="1">
      <alignment vertical="center" wrapText="1"/>
    </xf>
    <xf numFmtId="166" fontId="0" fillId="0" borderId="0" xfId="2" applyNumberFormat="1" applyFont="1"/>
    <xf numFmtId="167" fontId="0" fillId="0" borderId="0" xfId="2" applyNumberFormat="1" applyFont="1"/>
    <xf numFmtId="0" fontId="0" fillId="0" borderId="4" xfId="0" applyBorder="1"/>
    <xf numFmtId="0" fontId="0" fillId="0" borderId="7" xfId="0" applyBorder="1"/>
    <xf numFmtId="164" fontId="0" fillId="0" borderId="0" xfId="0" applyNumberFormat="1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9" fontId="0" fillId="0" borderId="7" xfId="0" applyNumberFormat="1" applyBorder="1"/>
    <xf numFmtId="0" fontId="0" fillId="0" borderId="5" xfId="0" applyFill="1" applyBorder="1"/>
    <xf numFmtId="9" fontId="0" fillId="0" borderId="9" xfId="0" applyNumberFormat="1" applyBorder="1"/>
    <xf numFmtId="0" fontId="0" fillId="0" borderId="10" xfId="0" applyBorder="1"/>
    <xf numFmtId="43" fontId="0" fillId="0" borderId="0" xfId="1" applyFont="1" applyBorder="1"/>
    <xf numFmtId="43" fontId="0" fillId="0" borderId="0" xfId="0" applyNumberFormat="1" applyBorder="1"/>
    <xf numFmtId="43" fontId="0" fillId="0" borderId="7" xfId="0" applyNumberFormat="1" applyBorder="1"/>
    <xf numFmtId="43" fontId="0" fillId="0" borderId="7" xfId="1" applyFont="1" applyBorder="1"/>
    <xf numFmtId="10" fontId="0" fillId="0" borderId="0" xfId="0" applyNumberFormat="1" applyBorder="1"/>
    <xf numFmtId="43" fontId="0" fillId="0" borderId="11" xfId="0" applyNumberFormat="1" applyBorder="1"/>
    <xf numFmtId="0" fontId="0" fillId="0" borderId="0" xfId="0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9"/>
  <sheetViews>
    <sheetView tabSelected="1" workbookViewId="0">
      <selection activeCell="O6" sqref="O6"/>
    </sheetView>
  </sheetViews>
  <sheetFormatPr defaultRowHeight="12.5" x14ac:dyDescent="0.25"/>
  <cols>
    <col min="9" max="9" width="9.6328125" bestFit="1" customWidth="1"/>
    <col min="11" max="12" width="8.81640625" style="1"/>
  </cols>
  <sheetData>
    <row r="1" spans="1:10" ht="13" x14ac:dyDescent="0.3">
      <c r="A1" s="7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6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6"/>
      <c r="B4" s="1"/>
      <c r="C4" s="1"/>
      <c r="D4" s="1"/>
      <c r="E4" s="1"/>
      <c r="F4" s="1"/>
      <c r="G4" s="1"/>
      <c r="H4" s="1"/>
      <c r="I4" s="1"/>
      <c r="J4" s="1"/>
    </row>
    <row r="5" spans="1:10" ht="26.25" customHeight="1" x14ac:dyDescent="0.25">
      <c r="A5" s="6"/>
      <c r="B5" s="1"/>
      <c r="C5" s="1"/>
      <c r="D5" s="1"/>
      <c r="E5" s="69" t="s">
        <v>11</v>
      </c>
      <c r="F5" s="69"/>
      <c r="G5" s="1"/>
      <c r="H5" s="1"/>
      <c r="I5" s="1"/>
      <c r="J5" s="1"/>
    </row>
    <row r="6" spans="1:10" x14ac:dyDescent="0.25">
      <c r="A6" s="6" t="s">
        <v>9</v>
      </c>
      <c r="B6" s="1" t="s">
        <v>3</v>
      </c>
      <c r="C6" s="1"/>
      <c r="D6" s="1" t="s">
        <v>4</v>
      </c>
      <c r="E6" s="1" t="s">
        <v>5</v>
      </c>
      <c r="F6" s="1" t="s">
        <v>6</v>
      </c>
      <c r="G6" s="1" t="s">
        <v>12</v>
      </c>
      <c r="H6" s="1"/>
      <c r="I6" s="1" t="s">
        <v>12</v>
      </c>
      <c r="J6" s="2" t="s">
        <v>7</v>
      </c>
    </row>
    <row r="7" spans="1:10" x14ac:dyDescent="0.25">
      <c r="A7" s="6">
        <v>1</v>
      </c>
      <c r="B7" s="1" t="s">
        <v>0</v>
      </c>
      <c r="C7" s="1"/>
      <c r="D7" s="1">
        <v>1</v>
      </c>
      <c r="E7" s="1">
        <v>16</v>
      </c>
      <c r="F7" s="1">
        <v>155</v>
      </c>
      <c r="G7" s="3">
        <v>-1</v>
      </c>
      <c r="H7" s="1"/>
      <c r="I7" s="1">
        <v>-2</v>
      </c>
      <c r="J7" s="4">
        <v>-0.3</v>
      </c>
    </row>
    <row r="8" spans="1:10" x14ac:dyDescent="0.25">
      <c r="A8" s="6">
        <v>2</v>
      </c>
      <c r="B8" s="1" t="s">
        <v>0</v>
      </c>
      <c r="C8" s="1"/>
      <c r="D8" s="1">
        <v>1</v>
      </c>
      <c r="E8" s="1">
        <v>16</v>
      </c>
      <c r="F8" s="1">
        <v>141</v>
      </c>
      <c r="G8" s="3">
        <v>0</v>
      </c>
      <c r="H8" s="1"/>
      <c r="I8" s="1">
        <v>-1</v>
      </c>
      <c r="J8" s="4">
        <v>-0.15</v>
      </c>
    </row>
    <row r="9" spans="1:10" x14ac:dyDescent="0.25">
      <c r="A9" s="6">
        <v>3</v>
      </c>
      <c r="B9" s="1" t="s">
        <v>0</v>
      </c>
      <c r="C9" s="1"/>
      <c r="D9" s="1">
        <v>2</v>
      </c>
      <c r="E9" s="1">
        <v>14</v>
      </c>
      <c r="F9" s="1">
        <v>227</v>
      </c>
      <c r="G9" s="3">
        <v>0</v>
      </c>
      <c r="H9" s="1"/>
      <c r="I9" s="1">
        <v>0</v>
      </c>
      <c r="J9" s="4">
        <v>0</v>
      </c>
    </row>
    <row r="10" spans="1:10" x14ac:dyDescent="0.25">
      <c r="A10" s="6">
        <v>4</v>
      </c>
      <c r="B10" s="1" t="s">
        <v>0</v>
      </c>
      <c r="C10" s="1"/>
      <c r="D10" s="1">
        <v>2</v>
      </c>
      <c r="E10" s="1">
        <v>14</v>
      </c>
      <c r="F10" s="1">
        <v>150</v>
      </c>
      <c r="G10" s="3">
        <v>2</v>
      </c>
      <c r="H10" s="1"/>
      <c r="I10" s="1">
        <v>1</v>
      </c>
      <c r="J10" s="4">
        <v>0.15</v>
      </c>
    </row>
    <row r="11" spans="1:10" x14ac:dyDescent="0.25">
      <c r="A11" s="6">
        <v>5</v>
      </c>
      <c r="B11" s="1" t="s">
        <v>0</v>
      </c>
      <c r="C11" s="1"/>
      <c r="D11" s="1">
        <v>3</v>
      </c>
      <c r="E11" s="1">
        <v>10</v>
      </c>
      <c r="F11" s="1">
        <v>165</v>
      </c>
      <c r="G11" s="3">
        <v>-2</v>
      </c>
      <c r="H11" s="1"/>
      <c r="I11" s="1">
        <v>2</v>
      </c>
      <c r="J11" s="4">
        <v>0.3</v>
      </c>
    </row>
    <row r="12" spans="1:10" x14ac:dyDescent="0.25">
      <c r="A12" s="6">
        <v>6</v>
      </c>
      <c r="B12" s="1" t="s">
        <v>0</v>
      </c>
      <c r="C12" s="1"/>
      <c r="D12" s="1">
        <v>3</v>
      </c>
      <c r="E12" s="1">
        <v>12</v>
      </c>
      <c r="F12" s="1">
        <v>172</v>
      </c>
      <c r="G12" s="3">
        <v>0</v>
      </c>
      <c r="H12" s="1"/>
      <c r="I12" s="1"/>
      <c r="J12" s="1"/>
    </row>
    <row r="13" spans="1:10" x14ac:dyDescent="0.25">
      <c r="A13" s="6">
        <v>7</v>
      </c>
      <c r="B13" s="1" t="s">
        <v>0</v>
      </c>
      <c r="C13" s="1"/>
      <c r="D13" s="1">
        <v>4</v>
      </c>
      <c r="E13" s="1">
        <v>10</v>
      </c>
      <c r="F13" s="1">
        <v>201</v>
      </c>
      <c r="G13" s="3">
        <v>-2</v>
      </c>
      <c r="H13" s="1"/>
      <c r="I13" s="1"/>
      <c r="J13" s="1"/>
    </row>
    <row r="14" spans="1:10" x14ac:dyDescent="0.25">
      <c r="A14" s="6">
        <v>8</v>
      </c>
      <c r="B14" s="1" t="s">
        <v>0</v>
      </c>
      <c r="C14" s="1"/>
      <c r="D14" s="1">
        <v>4</v>
      </c>
      <c r="E14" s="1">
        <v>25</v>
      </c>
      <c r="F14" s="1">
        <v>231</v>
      </c>
      <c r="G14" s="3">
        <v>2</v>
      </c>
      <c r="H14" s="1"/>
      <c r="I14" s="1"/>
      <c r="J14" s="1"/>
    </row>
    <row r="15" spans="1:10" x14ac:dyDescent="0.25">
      <c r="A15" s="6">
        <v>9</v>
      </c>
      <c r="B15" s="1" t="s">
        <v>0</v>
      </c>
      <c r="C15" s="1"/>
      <c r="D15" s="1">
        <v>5</v>
      </c>
      <c r="E15" s="1">
        <v>18</v>
      </c>
      <c r="F15" s="1">
        <v>208</v>
      </c>
      <c r="G15" s="3">
        <v>0</v>
      </c>
      <c r="H15" s="1"/>
      <c r="I15" s="1"/>
      <c r="J15" s="1"/>
    </row>
    <row r="16" spans="1:10" x14ac:dyDescent="0.25">
      <c r="A16" s="6">
        <v>10</v>
      </c>
      <c r="B16" s="1" t="s">
        <v>0</v>
      </c>
      <c r="C16" s="1"/>
      <c r="D16" s="1">
        <v>5</v>
      </c>
      <c r="E16" s="1">
        <v>22</v>
      </c>
      <c r="F16" s="1">
        <v>166</v>
      </c>
      <c r="G16" s="3">
        <v>2</v>
      </c>
      <c r="H16" s="1"/>
      <c r="I16" s="1"/>
      <c r="J16" s="1"/>
    </row>
    <row r="17" spans="1:10" x14ac:dyDescent="0.25">
      <c r="A17" s="6">
        <v>11</v>
      </c>
      <c r="B17" s="1" t="s">
        <v>0</v>
      </c>
      <c r="C17" s="1"/>
      <c r="D17" s="1">
        <v>6</v>
      </c>
      <c r="E17" s="1">
        <v>28</v>
      </c>
      <c r="F17" s="1">
        <v>173</v>
      </c>
      <c r="G17" s="3">
        <v>-2</v>
      </c>
      <c r="H17" s="1"/>
      <c r="I17" s="1"/>
      <c r="J17" s="1"/>
    </row>
    <row r="18" spans="1:10" x14ac:dyDescent="0.25">
      <c r="A18" s="6">
        <v>12</v>
      </c>
      <c r="B18" s="1" t="s">
        <v>0</v>
      </c>
      <c r="C18" s="1"/>
      <c r="D18" s="1">
        <v>6</v>
      </c>
      <c r="E18" s="1">
        <v>16</v>
      </c>
      <c r="F18" s="1">
        <v>193</v>
      </c>
      <c r="G18" s="3">
        <v>2</v>
      </c>
      <c r="H18" s="1"/>
      <c r="I18" s="1"/>
      <c r="J18" s="1"/>
    </row>
    <row r="19" spans="1:10" x14ac:dyDescent="0.25">
      <c r="A19" s="6">
        <v>13</v>
      </c>
      <c r="B19" s="1" t="s">
        <v>0</v>
      </c>
      <c r="C19" s="1"/>
      <c r="D19" s="1">
        <v>7</v>
      </c>
      <c r="E19" s="1">
        <v>13</v>
      </c>
      <c r="F19" s="1">
        <v>172</v>
      </c>
      <c r="G19" s="3">
        <v>-2</v>
      </c>
      <c r="H19" s="1"/>
      <c r="I19" s="1"/>
      <c r="J19" s="1"/>
    </row>
    <row r="20" spans="1:10" x14ac:dyDescent="0.25">
      <c r="A20" s="6">
        <v>14</v>
      </c>
      <c r="B20" s="1" t="s">
        <v>0</v>
      </c>
      <c r="C20" s="1"/>
      <c r="D20" s="1">
        <v>7</v>
      </c>
      <c r="E20" s="1">
        <v>26</v>
      </c>
      <c r="F20" s="1">
        <v>199</v>
      </c>
      <c r="G20" s="3">
        <v>1</v>
      </c>
      <c r="H20" s="1"/>
      <c r="I20" s="1"/>
      <c r="J20" s="1"/>
    </row>
    <row r="21" spans="1:10" x14ac:dyDescent="0.25">
      <c r="A21" s="6">
        <v>15</v>
      </c>
      <c r="B21" s="1" t="s">
        <v>0</v>
      </c>
      <c r="C21" s="1"/>
      <c r="D21" s="1">
        <v>8</v>
      </c>
      <c r="E21" s="1">
        <v>28</v>
      </c>
      <c r="F21" s="1">
        <v>127</v>
      </c>
      <c r="G21" s="3">
        <v>-1</v>
      </c>
      <c r="H21" s="1"/>
      <c r="I21" s="1"/>
      <c r="J21" s="1"/>
    </row>
    <row r="22" spans="1:10" x14ac:dyDescent="0.25">
      <c r="A22" s="6">
        <v>16</v>
      </c>
      <c r="B22" s="1" t="s">
        <v>0</v>
      </c>
      <c r="C22" s="1"/>
      <c r="D22" s="1">
        <v>8</v>
      </c>
      <c r="E22" s="1">
        <v>24</v>
      </c>
      <c r="F22" s="1">
        <v>167</v>
      </c>
      <c r="G22" s="3">
        <v>0</v>
      </c>
      <c r="H22" s="1"/>
      <c r="I22" s="1"/>
      <c r="J22" s="1"/>
    </row>
    <row r="23" spans="1:10" x14ac:dyDescent="0.25">
      <c r="A23" s="6">
        <v>17</v>
      </c>
      <c r="B23" s="1" t="s">
        <v>0</v>
      </c>
      <c r="C23" s="1"/>
      <c r="D23" s="1">
        <v>9</v>
      </c>
      <c r="E23" s="1">
        <v>28</v>
      </c>
      <c r="F23" s="1">
        <v>194</v>
      </c>
      <c r="G23" s="3">
        <v>0</v>
      </c>
      <c r="H23" s="1"/>
      <c r="I23" s="1"/>
      <c r="J23" s="1"/>
    </row>
    <row r="24" spans="1:10" x14ac:dyDescent="0.25">
      <c r="A24" s="6">
        <v>18</v>
      </c>
      <c r="B24" s="1" t="s">
        <v>0</v>
      </c>
      <c r="C24" s="1"/>
      <c r="D24" s="1">
        <v>9</v>
      </c>
      <c r="E24" s="1">
        <v>25</v>
      </c>
      <c r="F24" s="1">
        <v>235</v>
      </c>
      <c r="G24" s="3">
        <v>0</v>
      </c>
      <c r="H24" s="1"/>
      <c r="I24" s="1"/>
      <c r="J24" s="1"/>
    </row>
    <row r="25" spans="1:10" x14ac:dyDescent="0.25">
      <c r="A25" s="6">
        <v>19</v>
      </c>
      <c r="B25" s="1" t="s">
        <v>0</v>
      </c>
      <c r="C25" s="1"/>
      <c r="D25" s="1">
        <v>10</v>
      </c>
      <c r="E25" s="1">
        <v>25</v>
      </c>
      <c r="F25" s="1">
        <v>205</v>
      </c>
      <c r="G25" s="3">
        <v>-2</v>
      </c>
      <c r="H25" s="1"/>
      <c r="I25" s="1"/>
      <c r="J25" s="1"/>
    </row>
    <row r="26" spans="1:10" x14ac:dyDescent="0.25">
      <c r="A26" s="6">
        <v>20</v>
      </c>
      <c r="B26" s="1" t="s">
        <v>0</v>
      </c>
      <c r="C26" s="1"/>
      <c r="D26" s="1">
        <v>10</v>
      </c>
      <c r="E26" s="1">
        <v>22</v>
      </c>
      <c r="F26" s="1">
        <v>219</v>
      </c>
      <c r="G26" s="3">
        <v>1</v>
      </c>
      <c r="H26" s="1"/>
      <c r="I26" s="1"/>
      <c r="J26" s="1"/>
    </row>
    <row r="27" spans="1:10" x14ac:dyDescent="0.25">
      <c r="A27" s="6">
        <v>21</v>
      </c>
      <c r="B27" s="1" t="s">
        <v>0</v>
      </c>
      <c r="C27" s="1"/>
      <c r="D27" s="1">
        <v>11</v>
      </c>
      <c r="E27" s="1">
        <v>24</v>
      </c>
      <c r="F27" s="1">
        <v>154</v>
      </c>
      <c r="G27" s="3">
        <v>0</v>
      </c>
      <c r="H27" s="1"/>
      <c r="I27" s="1"/>
      <c r="J27" s="1"/>
    </row>
    <row r="28" spans="1:10" x14ac:dyDescent="0.25">
      <c r="A28" s="6">
        <v>22</v>
      </c>
      <c r="B28" s="1" t="s">
        <v>0</v>
      </c>
      <c r="C28" s="1"/>
      <c r="D28" s="1">
        <v>11</v>
      </c>
      <c r="E28" s="1">
        <v>13</v>
      </c>
      <c r="F28" s="1">
        <v>157</v>
      </c>
      <c r="G28" s="3">
        <v>0</v>
      </c>
      <c r="H28" s="1"/>
      <c r="I28" s="1"/>
      <c r="J28" s="1"/>
    </row>
    <row r="29" spans="1:10" x14ac:dyDescent="0.25">
      <c r="A29" s="6">
        <v>23</v>
      </c>
      <c r="B29" s="1" t="s">
        <v>0</v>
      </c>
      <c r="C29" s="1"/>
      <c r="D29" s="1">
        <v>12</v>
      </c>
      <c r="E29" s="1">
        <v>26</v>
      </c>
      <c r="F29" s="1">
        <v>170</v>
      </c>
      <c r="G29" s="3">
        <v>0</v>
      </c>
      <c r="H29" s="1"/>
      <c r="I29" s="1"/>
      <c r="J29" s="1"/>
    </row>
    <row r="30" spans="1:10" x14ac:dyDescent="0.25">
      <c r="A30" s="6">
        <v>24</v>
      </c>
      <c r="B30" s="1" t="s">
        <v>0</v>
      </c>
      <c r="C30" s="1"/>
      <c r="D30" s="1">
        <v>12</v>
      </c>
      <c r="E30" s="1">
        <v>10</v>
      </c>
      <c r="F30" s="1">
        <v>202</v>
      </c>
      <c r="G30" s="3">
        <v>0</v>
      </c>
      <c r="H30" s="1"/>
      <c r="I30" s="1"/>
      <c r="J30" s="1"/>
    </row>
    <row r="31" spans="1:10" x14ac:dyDescent="0.25">
      <c r="A31" s="6">
        <v>25</v>
      </c>
      <c r="B31" s="1" t="s">
        <v>0</v>
      </c>
      <c r="C31" s="1"/>
      <c r="D31" s="1">
        <v>13</v>
      </c>
      <c r="E31" s="1">
        <v>22</v>
      </c>
      <c r="F31" s="1">
        <v>225</v>
      </c>
      <c r="G31" s="3">
        <v>0</v>
      </c>
      <c r="H31" s="1"/>
      <c r="I31" s="1"/>
      <c r="J31" s="1"/>
    </row>
    <row r="32" spans="1:10" x14ac:dyDescent="0.25">
      <c r="A32" s="6">
        <v>26</v>
      </c>
      <c r="B32" s="1" t="s">
        <v>0</v>
      </c>
      <c r="C32" s="1"/>
      <c r="D32" s="1">
        <v>13</v>
      </c>
      <c r="E32" s="1">
        <v>14</v>
      </c>
      <c r="F32" s="1">
        <v>199</v>
      </c>
      <c r="G32" s="3">
        <v>1</v>
      </c>
      <c r="H32" s="1"/>
      <c r="I32" s="1"/>
      <c r="J32" s="1"/>
    </row>
    <row r="33" spans="1:10" x14ac:dyDescent="0.25">
      <c r="A33" s="6">
        <v>27</v>
      </c>
      <c r="B33" s="1" t="s">
        <v>0</v>
      </c>
      <c r="C33" s="1"/>
      <c r="D33" s="1">
        <v>14</v>
      </c>
      <c r="E33" s="1">
        <v>17</v>
      </c>
      <c r="F33" s="1">
        <v>237</v>
      </c>
      <c r="G33" s="3">
        <v>-2</v>
      </c>
      <c r="H33" s="1"/>
      <c r="I33" s="1"/>
      <c r="J33" s="1"/>
    </row>
    <row r="34" spans="1:10" x14ac:dyDescent="0.25">
      <c r="A34" s="6">
        <v>28</v>
      </c>
      <c r="B34" s="1" t="s">
        <v>0</v>
      </c>
      <c r="C34" s="1"/>
      <c r="D34" s="1">
        <v>14</v>
      </c>
      <c r="E34" s="1">
        <v>15</v>
      </c>
      <c r="F34" s="1">
        <v>197</v>
      </c>
      <c r="G34" s="3">
        <v>2</v>
      </c>
      <c r="H34" s="1"/>
      <c r="I34" s="1"/>
      <c r="J34" s="1"/>
    </row>
    <row r="35" spans="1:10" x14ac:dyDescent="0.25">
      <c r="A35" s="6">
        <v>29</v>
      </c>
      <c r="B35" s="1" t="s">
        <v>0</v>
      </c>
      <c r="C35" s="1"/>
      <c r="D35" s="1">
        <v>15</v>
      </c>
      <c r="E35" s="1">
        <v>16</v>
      </c>
      <c r="F35" s="1">
        <v>237</v>
      </c>
      <c r="G35" s="3">
        <v>0</v>
      </c>
      <c r="H35" s="1"/>
      <c r="I35" s="1"/>
      <c r="J35" s="1"/>
    </row>
    <row r="36" spans="1:10" x14ac:dyDescent="0.25">
      <c r="A36" s="6">
        <v>30</v>
      </c>
      <c r="B36" s="1" t="s">
        <v>0</v>
      </c>
      <c r="C36" s="1"/>
      <c r="D36" s="1">
        <v>15</v>
      </c>
      <c r="E36" s="1">
        <v>21</v>
      </c>
      <c r="F36" s="1">
        <v>187</v>
      </c>
      <c r="G36" s="3">
        <v>0</v>
      </c>
      <c r="H36" s="1"/>
      <c r="I36" s="1"/>
      <c r="J36" s="1"/>
    </row>
    <row r="37" spans="1:10" x14ac:dyDescent="0.25">
      <c r="A37" s="6">
        <v>31</v>
      </c>
      <c r="B37" s="1" t="s">
        <v>0</v>
      </c>
      <c r="C37" s="1"/>
      <c r="D37" s="1">
        <v>16</v>
      </c>
      <c r="E37" s="1">
        <v>15</v>
      </c>
      <c r="F37" s="1">
        <v>217</v>
      </c>
      <c r="G37" s="3">
        <v>-2</v>
      </c>
      <c r="H37" s="1"/>
      <c r="I37" s="1"/>
      <c r="J37" s="1"/>
    </row>
    <row r="38" spans="1:10" x14ac:dyDescent="0.25">
      <c r="A38" s="6">
        <v>32</v>
      </c>
      <c r="B38" s="1" t="s">
        <v>0</v>
      </c>
      <c r="C38" s="1"/>
      <c r="D38" s="1">
        <v>16</v>
      </c>
      <c r="E38" s="1">
        <v>24</v>
      </c>
      <c r="F38" s="1">
        <v>179</v>
      </c>
      <c r="G38" s="3">
        <v>2</v>
      </c>
      <c r="H38" s="1"/>
      <c r="I38" s="1"/>
      <c r="J38" s="1"/>
    </row>
    <row r="39" spans="1:10" x14ac:dyDescent="0.25">
      <c r="A39" s="6">
        <v>33</v>
      </c>
      <c r="B39" s="1" t="s">
        <v>0</v>
      </c>
      <c r="C39" s="1"/>
      <c r="D39" s="1">
        <v>17</v>
      </c>
      <c r="E39" s="1">
        <v>21</v>
      </c>
      <c r="F39" s="1">
        <v>217</v>
      </c>
      <c r="G39" s="3">
        <v>-2</v>
      </c>
      <c r="H39" s="1"/>
      <c r="I39" s="1"/>
      <c r="J39" s="1"/>
    </row>
    <row r="40" spans="1:10" x14ac:dyDescent="0.25">
      <c r="A40" s="6">
        <v>34</v>
      </c>
      <c r="B40" s="1" t="s">
        <v>0</v>
      </c>
      <c r="C40" s="1"/>
      <c r="D40" s="1">
        <v>17</v>
      </c>
      <c r="E40" s="1">
        <v>19</v>
      </c>
      <c r="F40" s="1">
        <v>226</v>
      </c>
      <c r="G40" s="3">
        <v>1</v>
      </c>
      <c r="H40" s="1"/>
      <c r="I40" s="1"/>
      <c r="J40" s="1"/>
    </row>
    <row r="41" spans="1:10" x14ac:dyDescent="0.25">
      <c r="A41" s="6">
        <v>35</v>
      </c>
      <c r="B41" s="1" t="s">
        <v>0</v>
      </c>
      <c r="C41" s="1"/>
      <c r="D41" s="1">
        <v>18</v>
      </c>
      <c r="E41" s="1">
        <v>16</v>
      </c>
      <c r="F41" s="1">
        <v>189</v>
      </c>
      <c r="G41" s="3">
        <v>-2</v>
      </c>
      <c r="H41" s="1"/>
      <c r="I41" s="1"/>
      <c r="J41" s="1"/>
    </row>
    <row r="42" spans="1:10" x14ac:dyDescent="0.25">
      <c r="A42" s="6">
        <v>36</v>
      </c>
      <c r="B42" s="1" t="s">
        <v>0</v>
      </c>
      <c r="C42" s="1"/>
      <c r="D42" s="1">
        <v>18</v>
      </c>
      <c r="E42" s="1">
        <v>14</v>
      </c>
      <c r="F42" s="1">
        <v>158</v>
      </c>
      <c r="G42" s="3">
        <v>2</v>
      </c>
      <c r="H42" s="1"/>
      <c r="I42" s="1"/>
      <c r="J42" s="1"/>
    </row>
    <row r="43" spans="1:10" x14ac:dyDescent="0.25">
      <c r="A43" s="6">
        <v>37</v>
      </c>
      <c r="B43" s="1" t="s">
        <v>0</v>
      </c>
      <c r="C43" s="1"/>
      <c r="D43" s="1">
        <v>19</v>
      </c>
      <c r="E43" s="1">
        <v>23</v>
      </c>
      <c r="F43" s="1">
        <v>215</v>
      </c>
      <c r="G43" s="3">
        <v>-1</v>
      </c>
      <c r="H43" s="1"/>
      <c r="I43" s="1"/>
      <c r="J43" s="1"/>
    </row>
    <row r="44" spans="1:10" x14ac:dyDescent="0.25">
      <c r="A44" s="6">
        <v>38</v>
      </c>
      <c r="B44" s="1" t="s">
        <v>0</v>
      </c>
      <c r="C44" s="1"/>
      <c r="D44" s="1">
        <v>19</v>
      </c>
      <c r="E44" s="1">
        <v>14</v>
      </c>
      <c r="F44" s="1">
        <v>187</v>
      </c>
      <c r="G44" s="3">
        <v>2</v>
      </c>
      <c r="H44" s="1"/>
      <c r="I44" s="1"/>
      <c r="J44" s="1"/>
    </row>
    <row r="45" spans="1:10" x14ac:dyDescent="0.25">
      <c r="A45" s="6">
        <v>39</v>
      </c>
      <c r="B45" s="1" t="s">
        <v>0</v>
      </c>
      <c r="C45" s="1"/>
      <c r="D45" s="1">
        <v>20</v>
      </c>
      <c r="E45" s="1">
        <v>12</v>
      </c>
      <c r="F45" s="1">
        <v>123</v>
      </c>
      <c r="G45" s="3">
        <v>-2</v>
      </c>
      <c r="H45" s="1"/>
      <c r="I45" s="1"/>
      <c r="J45" s="1"/>
    </row>
    <row r="46" spans="1:10" x14ac:dyDescent="0.25">
      <c r="A46" s="6">
        <v>40</v>
      </c>
      <c r="B46" s="1" t="s">
        <v>0</v>
      </c>
      <c r="C46" s="1"/>
      <c r="D46" s="1">
        <v>20</v>
      </c>
      <c r="E46" s="1">
        <v>24</v>
      </c>
      <c r="F46" s="1">
        <v>193</v>
      </c>
      <c r="G46" s="3">
        <v>0</v>
      </c>
      <c r="H46" s="1"/>
      <c r="I46" s="1"/>
      <c r="J46" s="1"/>
    </row>
    <row r="47" spans="1:10" x14ac:dyDescent="0.25">
      <c r="A47" s="6">
        <v>41</v>
      </c>
      <c r="B47" s="1" t="s">
        <v>0</v>
      </c>
      <c r="C47" s="1"/>
      <c r="D47" s="1">
        <v>21</v>
      </c>
      <c r="E47" s="1">
        <v>14</v>
      </c>
      <c r="F47" s="1">
        <v>217</v>
      </c>
      <c r="G47" s="3">
        <v>0</v>
      </c>
      <c r="H47" s="1"/>
      <c r="I47" s="1"/>
      <c r="J47" s="1"/>
    </row>
    <row r="48" spans="1:10" x14ac:dyDescent="0.25">
      <c r="A48" s="6">
        <v>42</v>
      </c>
      <c r="B48" s="1" t="s">
        <v>0</v>
      </c>
      <c r="C48" s="1"/>
      <c r="D48" s="1">
        <v>21</v>
      </c>
      <c r="E48" s="1">
        <v>18</v>
      </c>
      <c r="F48" s="1">
        <v>202</v>
      </c>
      <c r="G48" s="3">
        <v>0</v>
      </c>
      <c r="H48" s="1"/>
      <c r="I48" s="1"/>
      <c r="J48" s="1"/>
    </row>
    <row r="49" spans="1:10" x14ac:dyDescent="0.25">
      <c r="A49" s="6">
        <v>43</v>
      </c>
      <c r="B49" s="1" t="s">
        <v>0</v>
      </c>
      <c r="C49" s="1"/>
      <c r="D49" s="1">
        <v>22</v>
      </c>
      <c r="E49" s="1">
        <v>28</v>
      </c>
      <c r="F49" s="1">
        <v>238</v>
      </c>
      <c r="G49" s="3">
        <v>-2</v>
      </c>
      <c r="H49" s="1"/>
      <c r="I49" s="1"/>
      <c r="J49" s="1"/>
    </row>
    <row r="50" spans="1:10" x14ac:dyDescent="0.25">
      <c r="A50" s="6">
        <v>44</v>
      </c>
      <c r="B50" s="1" t="s">
        <v>0</v>
      </c>
      <c r="C50" s="1"/>
      <c r="D50" s="1">
        <v>22</v>
      </c>
      <c r="E50" s="1">
        <v>24</v>
      </c>
      <c r="F50" s="1">
        <v>232</v>
      </c>
      <c r="G50" s="3">
        <v>0</v>
      </c>
      <c r="H50" s="1"/>
      <c r="I50" s="1"/>
      <c r="J50" s="1"/>
    </row>
    <row r="51" spans="1:10" x14ac:dyDescent="0.25">
      <c r="A51" s="6">
        <v>45</v>
      </c>
      <c r="B51" s="1" t="s">
        <v>0</v>
      </c>
      <c r="C51" s="1"/>
      <c r="D51" s="1">
        <v>23</v>
      </c>
      <c r="E51" s="1">
        <v>28</v>
      </c>
      <c r="F51" s="1">
        <v>196</v>
      </c>
      <c r="G51" s="3">
        <v>-1</v>
      </c>
      <c r="H51" s="1"/>
      <c r="I51" s="1"/>
      <c r="J51" s="1"/>
    </row>
    <row r="52" spans="1:10" x14ac:dyDescent="0.25">
      <c r="A52" s="6">
        <v>46</v>
      </c>
      <c r="B52" s="1" t="s">
        <v>0</v>
      </c>
      <c r="C52" s="1"/>
      <c r="D52" s="1">
        <v>23</v>
      </c>
      <c r="E52" s="1">
        <v>17</v>
      </c>
      <c r="F52" s="1">
        <v>192</v>
      </c>
      <c r="G52" s="3">
        <v>1</v>
      </c>
      <c r="H52" s="1"/>
      <c r="I52" s="1"/>
      <c r="J52" s="1"/>
    </row>
    <row r="53" spans="1:10" x14ac:dyDescent="0.25">
      <c r="A53" s="6">
        <v>47</v>
      </c>
      <c r="B53" s="1" t="s">
        <v>0</v>
      </c>
      <c r="C53" s="1"/>
      <c r="D53" s="1">
        <v>24</v>
      </c>
      <c r="E53" s="1">
        <v>18</v>
      </c>
      <c r="F53" s="1">
        <v>189</v>
      </c>
      <c r="G53" s="3">
        <v>0</v>
      </c>
      <c r="H53" s="1"/>
      <c r="I53" s="1"/>
      <c r="J53" s="1"/>
    </row>
    <row r="54" spans="1:10" x14ac:dyDescent="0.25">
      <c r="A54" s="6">
        <v>48</v>
      </c>
      <c r="B54" s="1" t="s">
        <v>0</v>
      </c>
      <c r="C54" s="1"/>
      <c r="D54" s="1">
        <v>24</v>
      </c>
      <c r="E54" s="1">
        <v>20</v>
      </c>
      <c r="F54" s="1">
        <v>230</v>
      </c>
      <c r="G54" s="3">
        <v>1</v>
      </c>
      <c r="H54" s="1"/>
      <c r="I54" s="1"/>
      <c r="J54" s="1"/>
    </row>
    <row r="55" spans="1:10" x14ac:dyDescent="0.25">
      <c r="A55" s="6">
        <v>49</v>
      </c>
      <c r="B55" s="1" t="s">
        <v>0</v>
      </c>
      <c r="C55" s="1"/>
      <c r="D55" s="1">
        <v>25</v>
      </c>
      <c r="E55" s="1">
        <v>20</v>
      </c>
      <c r="F55" s="1">
        <v>189</v>
      </c>
      <c r="G55" s="3">
        <v>0</v>
      </c>
      <c r="H55" s="1"/>
      <c r="I55" s="1"/>
      <c r="J55" s="1"/>
    </row>
    <row r="56" spans="1:10" x14ac:dyDescent="0.25">
      <c r="A56" s="6">
        <v>50</v>
      </c>
      <c r="B56" s="1" t="s">
        <v>0</v>
      </c>
      <c r="C56" s="1"/>
      <c r="D56" s="1">
        <v>25</v>
      </c>
      <c r="E56" s="1">
        <v>18</v>
      </c>
      <c r="F56" s="1">
        <v>138</v>
      </c>
      <c r="G56" s="3">
        <v>1</v>
      </c>
      <c r="H56" s="1"/>
      <c r="I56" s="1"/>
      <c r="J56" s="1"/>
    </row>
    <row r="57" spans="1:10" x14ac:dyDescent="0.25">
      <c r="A57" s="6">
        <v>51</v>
      </c>
      <c r="B57" s="1" t="s">
        <v>0</v>
      </c>
      <c r="C57" s="1"/>
      <c r="D57" s="1">
        <v>26</v>
      </c>
      <c r="E57" s="1">
        <v>18</v>
      </c>
      <c r="F57" s="1">
        <v>202</v>
      </c>
      <c r="G57" s="3">
        <v>-2</v>
      </c>
      <c r="H57" s="1"/>
      <c r="I57" s="1"/>
      <c r="J57" s="1"/>
    </row>
    <row r="58" spans="1:10" x14ac:dyDescent="0.25">
      <c r="A58" s="6">
        <v>52</v>
      </c>
      <c r="B58" s="1" t="s">
        <v>0</v>
      </c>
      <c r="C58" s="1"/>
      <c r="D58" s="1">
        <v>26</v>
      </c>
      <c r="E58" s="1">
        <v>16</v>
      </c>
      <c r="F58" s="1">
        <v>200</v>
      </c>
      <c r="G58" s="3">
        <v>2</v>
      </c>
      <c r="H58" s="1"/>
      <c r="I58" s="1"/>
      <c r="J58" s="1"/>
    </row>
    <row r="59" spans="1:10" x14ac:dyDescent="0.25">
      <c r="A59" s="6">
        <v>53</v>
      </c>
      <c r="B59" s="1" t="s">
        <v>0</v>
      </c>
      <c r="C59" s="1"/>
      <c r="D59" s="1">
        <v>27</v>
      </c>
      <c r="E59" s="1">
        <v>25</v>
      </c>
      <c r="F59" s="1">
        <v>228</v>
      </c>
      <c r="G59" s="3">
        <v>-1</v>
      </c>
      <c r="H59" s="1"/>
      <c r="I59" s="1"/>
      <c r="J59" s="1"/>
    </row>
    <row r="60" spans="1:10" x14ac:dyDescent="0.25">
      <c r="A60" s="6">
        <v>54</v>
      </c>
      <c r="B60" s="1" t="s">
        <v>0</v>
      </c>
      <c r="C60" s="1"/>
      <c r="D60" s="1">
        <v>27</v>
      </c>
      <c r="E60" s="1">
        <v>20</v>
      </c>
      <c r="F60" s="1">
        <v>121</v>
      </c>
      <c r="G60" s="3">
        <v>2</v>
      </c>
      <c r="H60" s="1"/>
      <c r="I60" s="1"/>
      <c r="J60" s="1"/>
    </row>
    <row r="61" spans="1:10" x14ac:dyDescent="0.25">
      <c r="A61" s="6">
        <v>55</v>
      </c>
      <c r="B61" s="1" t="s">
        <v>0</v>
      </c>
      <c r="C61" s="1"/>
      <c r="D61" s="1">
        <v>28</v>
      </c>
      <c r="E61" s="1">
        <v>28</v>
      </c>
      <c r="F61" s="1">
        <v>175</v>
      </c>
      <c r="G61" s="3">
        <v>0</v>
      </c>
      <c r="H61" s="1"/>
      <c r="I61" s="1"/>
      <c r="J61" s="1"/>
    </row>
    <row r="62" spans="1:10" x14ac:dyDescent="0.25">
      <c r="A62" s="6">
        <v>56</v>
      </c>
      <c r="B62" s="1" t="s">
        <v>0</v>
      </c>
      <c r="C62" s="1"/>
      <c r="D62" s="1">
        <v>28</v>
      </c>
      <c r="E62" s="1">
        <v>23</v>
      </c>
      <c r="F62" s="1">
        <v>131</v>
      </c>
      <c r="G62" s="3">
        <v>1</v>
      </c>
      <c r="H62" s="1"/>
      <c r="I62" s="1"/>
      <c r="J62" s="1"/>
    </row>
    <row r="63" spans="1:10" x14ac:dyDescent="0.25">
      <c r="A63" s="6">
        <v>57</v>
      </c>
      <c r="B63" s="1" t="s">
        <v>0</v>
      </c>
      <c r="C63" s="1"/>
      <c r="D63" s="1">
        <v>29</v>
      </c>
      <c r="E63" s="1">
        <v>27</v>
      </c>
      <c r="F63" s="1">
        <v>202</v>
      </c>
      <c r="G63" s="3">
        <v>0</v>
      </c>
      <c r="H63" s="1"/>
      <c r="I63" s="1"/>
      <c r="J63" s="1"/>
    </row>
    <row r="64" spans="1:10" x14ac:dyDescent="0.25">
      <c r="A64" s="6">
        <v>58</v>
      </c>
      <c r="B64" s="1" t="s">
        <v>0</v>
      </c>
      <c r="C64" s="1"/>
      <c r="D64" s="1">
        <v>29</v>
      </c>
      <c r="E64" s="1">
        <v>25</v>
      </c>
      <c r="F64" s="1">
        <v>197</v>
      </c>
      <c r="G64" s="3">
        <v>1</v>
      </c>
      <c r="H64" s="1"/>
      <c r="I64" s="1"/>
      <c r="J64" s="1"/>
    </row>
    <row r="65" spans="1:10" x14ac:dyDescent="0.25">
      <c r="A65" s="6">
        <v>59</v>
      </c>
      <c r="B65" s="1" t="s">
        <v>0</v>
      </c>
      <c r="C65" s="1"/>
      <c r="D65" s="1">
        <v>30</v>
      </c>
      <c r="E65" s="1">
        <v>12</v>
      </c>
      <c r="F65" s="1">
        <v>127</v>
      </c>
      <c r="G65" s="3">
        <v>0</v>
      </c>
      <c r="H65" s="1"/>
      <c r="I65" s="1"/>
      <c r="J65" s="1"/>
    </row>
    <row r="66" spans="1:10" x14ac:dyDescent="0.25">
      <c r="A66" s="6">
        <v>60</v>
      </c>
      <c r="B66" s="1" t="s">
        <v>0</v>
      </c>
      <c r="C66" s="1"/>
      <c r="D66" s="1">
        <v>30</v>
      </c>
      <c r="E66" s="1">
        <v>15</v>
      </c>
      <c r="F66" s="1">
        <v>199</v>
      </c>
      <c r="G66" s="3">
        <v>1</v>
      </c>
      <c r="H66" s="1"/>
      <c r="I66" s="1"/>
      <c r="J66" s="1"/>
    </row>
    <row r="67" spans="1:10" x14ac:dyDescent="0.25">
      <c r="A67" s="6">
        <v>61</v>
      </c>
      <c r="B67" s="1" t="s">
        <v>0</v>
      </c>
      <c r="C67" s="1"/>
      <c r="D67" s="1">
        <v>31</v>
      </c>
      <c r="E67" s="1">
        <v>24</v>
      </c>
      <c r="F67" s="1">
        <v>169</v>
      </c>
      <c r="G67" s="3">
        <v>-2</v>
      </c>
      <c r="H67" s="1"/>
      <c r="I67" s="1"/>
      <c r="J67" s="1"/>
    </row>
    <row r="68" spans="1:10" x14ac:dyDescent="0.25">
      <c r="A68" s="6">
        <v>62</v>
      </c>
      <c r="B68" s="1" t="s">
        <v>0</v>
      </c>
      <c r="C68" s="1"/>
      <c r="D68" s="1">
        <v>31</v>
      </c>
      <c r="E68" s="1">
        <v>22</v>
      </c>
      <c r="F68" s="1">
        <v>216</v>
      </c>
      <c r="G68" s="3">
        <v>2</v>
      </c>
      <c r="H68" s="1"/>
      <c r="I68" s="1"/>
      <c r="J68" s="1"/>
    </row>
    <row r="69" spans="1:10" x14ac:dyDescent="0.25">
      <c r="A69" s="6">
        <v>63</v>
      </c>
      <c r="B69" s="1" t="s">
        <v>0</v>
      </c>
      <c r="C69" s="1"/>
      <c r="D69" s="1">
        <v>32</v>
      </c>
      <c r="E69" s="1">
        <v>13</v>
      </c>
      <c r="F69" s="1">
        <v>227</v>
      </c>
      <c r="G69" s="3">
        <v>0</v>
      </c>
      <c r="H69" s="1"/>
      <c r="I69" s="1"/>
      <c r="J69" s="1"/>
    </row>
    <row r="70" spans="1:10" x14ac:dyDescent="0.25">
      <c r="A70" s="6">
        <v>64</v>
      </c>
      <c r="B70" s="1" t="s">
        <v>0</v>
      </c>
      <c r="C70" s="1"/>
      <c r="D70" s="1">
        <v>32</v>
      </c>
      <c r="E70" s="1">
        <v>11</v>
      </c>
      <c r="F70" s="1">
        <v>143</v>
      </c>
      <c r="G70" s="3">
        <v>2</v>
      </c>
      <c r="H70" s="1"/>
      <c r="I70" s="1"/>
      <c r="J70" s="1"/>
    </row>
    <row r="71" spans="1:10" x14ac:dyDescent="0.25">
      <c r="A71" s="6">
        <v>65</v>
      </c>
      <c r="B71" s="1" t="s">
        <v>0</v>
      </c>
      <c r="C71" s="1"/>
      <c r="D71" s="1">
        <v>33</v>
      </c>
      <c r="E71" s="1">
        <v>14</v>
      </c>
      <c r="F71" s="1">
        <v>227</v>
      </c>
      <c r="G71" s="3">
        <v>-2</v>
      </c>
      <c r="H71" s="1"/>
      <c r="I71" s="1"/>
      <c r="J71" s="1"/>
    </row>
    <row r="72" spans="1:10" x14ac:dyDescent="0.25">
      <c r="A72" s="6">
        <v>66</v>
      </c>
      <c r="B72" s="1" t="s">
        <v>0</v>
      </c>
      <c r="C72" s="1"/>
      <c r="D72" s="1">
        <v>33</v>
      </c>
      <c r="E72" s="1">
        <v>13</v>
      </c>
      <c r="F72" s="1">
        <v>216</v>
      </c>
      <c r="G72" s="3">
        <v>0</v>
      </c>
      <c r="H72" s="1"/>
      <c r="I72" s="1"/>
      <c r="J72" s="1"/>
    </row>
    <row r="73" spans="1:10" x14ac:dyDescent="0.25">
      <c r="A73" s="6">
        <v>67</v>
      </c>
      <c r="B73" s="1" t="s">
        <v>0</v>
      </c>
      <c r="C73" s="1"/>
      <c r="D73" s="1">
        <v>34</v>
      </c>
      <c r="E73" s="1">
        <v>21</v>
      </c>
      <c r="F73" s="1">
        <v>209</v>
      </c>
      <c r="G73" s="3">
        <v>0</v>
      </c>
      <c r="H73" s="1"/>
      <c r="I73" s="1"/>
      <c r="J73" s="1"/>
    </row>
    <row r="74" spans="1:10" x14ac:dyDescent="0.25">
      <c r="A74" s="6">
        <v>68</v>
      </c>
      <c r="B74" s="1" t="s">
        <v>0</v>
      </c>
      <c r="C74" s="1"/>
      <c r="D74" s="1">
        <v>34</v>
      </c>
      <c r="E74" s="1">
        <v>21</v>
      </c>
      <c r="F74" s="1">
        <v>158</v>
      </c>
      <c r="G74" s="3">
        <v>0</v>
      </c>
      <c r="H74" s="1"/>
      <c r="I74" s="1"/>
      <c r="J74" s="1"/>
    </row>
    <row r="75" spans="1:10" x14ac:dyDescent="0.25">
      <c r="A75" s="6">
        <v>69</v>
      </c>
      <c r="B75" s="1" t="s">
        <v>0</v>
      </c>
      <c r="C75" s="1"/>
      <c r="D75" s="1">
        <v>35</v>
      </c>
      <c r="E75" s="1">
        <v>12</v>
      </c>
      <c r="F75" s="1">
        <v>181</v>
      </c>
      <c r="G75" s="3">
        <v>0</v>
      </c>
      <c r="H75" s="1"/>
      <c r="I75" s="1"/>
      <c r="J75" s="1"/>
    </row>
    <row r="76" spans="1:10" x14ac:dyDescent="0.25">
      <c r="A76" s="6">
        <v>70</v>
      </c>
      <c r="B76" s="1" t="s">
        <v>0</v>
      </c>
      <c r="C76" s="1"/>
      <c r="D76" s="1">
        <v>35</v>
      </c>
      <c r="E76" s="1">
        <v>16</v>
      </c>
      <c r="F76" s="1">
        <v>216</v>
      </c>
      <c r="G76" s="3">
        <v>0</v>
      </c>
      <c r="H76" s="1"/>
      <c r="I76" s="1"/>
      <c r="J76" s="1"/>
    </row>
    <row r="77" spans="1:10" x14ac:dyDescent="0.25">
      <c r="A77" s="6">
        <v>71</v>
      </c>
      <c r="B77" s="1" t="s">
        <v>0</v>
      </c>
      <c r="C77" s="1"/>
      <c r="D77" s="1">
        <v>36</v>
      </c>
      <c r="E77" s="1">
        <v>22</v>
      </c>
      <c r="F77" s="1">
        <v>145</v>
      </c>
      <c r="G77" s="3">
        <v>0</v>
      </c>
      <c r="H77" s="1"/>
      <c r="I77" s="1"/>
      <c r="J77" s="1"/>
    </row>
    <row r="78" spans="1:10" x14ac:dyDescent="0.25">
      <c r="A78" s="6">
        <v>72</v>
      </c>
      <c r="B78" s="1" t="s">
        <v>0</v>
      </c>
      <c r="C78" s="1"/>
      <c r="D78" s="1">
        <v>36</v>
      </c>
      <c r="E78" s="1">
        <v>21</v>
      </c>
      <c r="F78" s="1">
        <v>217</v>
      </c>
      <c r="G78" s="3">
        <v>1</v>
      </c>
      <c r="H78" s="1"/>
      <c r="I78" s="1"/>
      <c r="J78" s="1"/>
    </row>
    <row r="79" spans="1:10" x14ac:dyDescent="0.25">
      <c r="A79" s="6">
        <v>73</v>
      </c>
      <c r="B79" s="1" t="s">
        <v>0</v>
      </c>
      <c r="C79" s="1"/>
      <c r="D79" s="1">
        <v>37</v>
      </c>
      <c r="E79" s="1">
        <v>19</v>
      </c>
      <c r="F79" s="1">
        <v>177</v>
      </c>
      <c r="G79" s="3">
        <v>-2</v>
      </c>
      <c r="H79" s="1"/>
      <c r="I79" s="1"/>
      <c r="J79" s="1"/>
    </row>
    <row r="80" spans="1:10" x14ac:dyDescent="0.25">
      <c r="A80" s="6">
        <v>74</v>
      </c>
      <c r="B80" s="1" t="s">
        <v>0</v>
      </c>
      <c r="C80" s="1"/>
      <c r="D80" s="1">
        <v>37</v>
      </c>
      <c r="E80" s="1">
        <v>19</v>
      </c>
      <c r="F80" s="1">
        <v>180</v>
      </c>
      <c r="G80" s="3">
        <v>0</v>
      </c>
      <c r="H80" s="1"/>
      <c r="I80" s="1"/>
      <c r="J80" s="1"/>
    </row>
    <row r="81" spans="1:10" x14ac:dyDescent="0.25">
      <c r="A81" s="6">
        <v>75</v>
      </c>
      <c r="B81" s="1" t="s">
        <v>0</v>
      </c>
      <c r="C81" s="1"/>
      <c r="D81" s="1">
        <v>38</v>
      </c>
      <c r="E81" s="1">
        <v>21</v>
      </c>
      <c r="F81" s="1">
        <v>148</v>
      </c>
      <c r="G81" s="3">
        <v>-2</v>
      </c>
      <c r="H81" s="1"/>
      <c r="I81" s="1"/>
      <c r="J81" s="1"/>
    </row>
    <row r="82" spans="1:10" x14ac:dyDescent="0.25">
      <c r="A82" s="6">
        <v>76</v>
      </c>
      <c r="B82" s="1" t="s">
        <v>0</v>
      </c>
      <c r="C82" s="1"/>
      <c r="D82" s="1">
        <v>38</v>
      </c>
      <c r="E82" s="1">
        <v>13</v>
      </c>
      <c r="F82" s="1">
        <v>184</v>
      </c>
      <c r="G82" s="3">
        <v>2</v>
      </c>
      <c r="H82" s="1"/>
      <c r="I82" s="1"/>
      <c r="J82" s="1"/>
    </row>
    <row r="83" spans="1:10" x14ac:dyDescent="0.25">
      <c r="A83" s="6">
        <v>77</v>
      </c>
      <c r="B83" s="1" t="s">
        <v>0</v>
      </c>
      <c r="C83" s="1"/>
      <c r="D83" s="1">
        <v>39</v>
      </c>
      <c r="E83" s="1">
        <v>25</v>
      </c>
      <c r="F83" s="1">
        <v>201</v>
      </c>
      <c r="G83" s="3">
        <v>-1</v>
      </c>
      <c r="H83" s="1"/>
      <c r="I83" s="1"/>
      <c r="J83" s="1"/>
    </row>
    <row r="84" spans="1:10" x14ac:dyDescent="0.25">
      <c r="A84" s="6">
        <v>78</v>
      </c>
      <c r="B84" s="1" t="s">
        <v>0</v>
      </c>
      <c r="C84" s="1"/>
      <c r="D84" s="1">
        <v>39</v>
      </c>
      <c r="E84" s="1">
        <v>22</v>
      </c>
      <c r="F84" s="1">
        <v>123</v>
      </c>
      <c r="G84" s="3">
        <v>1</v>
      </c>
      <c r="H84" s="1"/>
      <c r="I84" s="1"/>
      <c r="J84" s="1"/>
    </row>
    <row r="85" spans="1:10" x14ac:dyDescent="0.25">
      <c r="A85" s="6">
        <v>79</v>
      </c>
      <c r="B85" s="1" t="s">
        <v>0</v>
      </c>
      <c r="C85" s="1"/>
      <c r="D85" s="1">
        <v>40</v>
      </c>
      <c r="E85" s="1">
        <v>28</v>
      </c>
      <c r="F85" s="1">
        <v>137</v>
      </c>
      <c r="G85" s="3">
        <v>-2</v>
      </c>
      <c r="H85" s="1"/>
      <c r="I85" s="1"/>
      <c r="J85" s="1"/>
    </row>
    <row r="86" spans="1:10" x14ac:dyDescent="0.25">
      <c r="A86" s="6">
        <v>80</v>
      </c>
      <c r="B86" s="1" t="s">
        <v>0</v>
      </c>
      <c r="C86" s="1"/>
      <c r="D86" s="1">
        <v>40</v>
      </c>
      <c r="E86" s="1">
        <v>15</v>
      </c>
      <c r="F86" s="1">
        <v>236</v>
      </c>
      <c r="G86" s="3">
        <v>2</v>
      </c>
      <c r="H86" s="1"/>
      <c r="I86" s="1"/>
      <c r="J86" s="1"/>
    </row>
    <row r="87" spans="1:10" x14ac:dyDescent="0.25">
      <c r="A87" s="6">
        <v>81</v>
      </c>
      <c r="B87" s="1" t="s">
        <v>0</v>
      </c>
      <c r="C87" s="1"/>
      <c r="D87" s="1">
        <v>41</v>
      </c>
      <c r="E87" s="1">
        <v>18</v>
      </c>
      <c r="F87" s="1">
        <v>218</v>
      </c>
      <c r="G87" s="3">
        <v>0</v>
      </c>
      <c r="H87" s="1"/>
      <c r="I87" s="1"/>
      <c r="J87" s="1"/>
    </row>
    <row r="88" spans="1:10" x14ac:dyDescent="0.25">
      <c r="A88" s="6">
        <v>82</v>
      </c>
      <c r="B88" s="1" t="s">
        <v>0</v>
      </c>
      <c r="C88" s="1"/>
      <c r="D88" s="1">
        <v>41</v>
      </c>
      <c r="E88" s="1">
        <v>22</v>
      </c>
      <c r="F88" s="1">
        <v>141</v>
      </c>
      <c r="G88" s="3">
        <v>1</v>
      </c>
      <c r="H88" s="1"/>
      <c r="I88" s="1"/>
      <c r="J88" s="1"/>
    </row>
    <row r="89" spans="1:10" x14ac:dyDescent="0.25">
      <c r="A89" s="6">
        <v>83</v>
      </c>
      <c r="B89" s="1" t="s">
        <v>0</v>
      </c>
      <c r="C89" s="1"/>
      <c r="D89" s="1">
        <v>42</v>
      </c>
      <c r="E89" s="1">
        <v>13</v>
      </c>
      <c r="F89" s="1">
        <v>144</v>
      </c>
      <c r="G89" s="3">
        <v>-1</v>
      </c>
      <c r="H89" s="1"/>
      <c r="I89" s="1"/>
      <c r="J89" s="1"/>
    </row>
    <row r="90" spans="1:10" x14ac:dyDescent="0.25">
      <c r="A90" s="6">
        <v>84</v>
      </c>
      <c r="B90" s="1" t="s">
        <v>0</v>
      </c>
      <c r="C90" s="1"/>
      <c r="D90" s="1">
        <v>42</v>
      </c>
      <c r="E90" s="1">
        <v>26</v>
      </c>
      <c r="F90" s="1">
        <v>185</v>
      </c>
      <c r="G90" s="3">
        <v>2</v>
      </c>
      <c r="H90" s="1"/>
      <c r="I90" s="1"/>
      <c r="J90" s="1"/>
    </row>
    <row r="91" spans="1:10" x14ac:dyDescent="0.25">
      <c r="A91" s="6">
        <v>85</v>
      </c>
      <c r="B91" s="1" t="s">
        <v>0</v>
      </c>
      <c r="C91" s="1"/>
      <c r="D91" s="1">
        <v>43</v>
      </c>
      <c r="E91" s="1">
        <v>14</v>
      </c>
      <c r="F91" s="1">
        <v>237</v>
      </c>
      <c r="G91" s="3">
        <v>0</v>
      </c>
      <c r="H91" s="1"/>
      <c r="I91" s="1"/>
      <c r="J91" s="1"/>
    </row>
    <row r="92" spans="1:10" x14ac:dyDescent="0.25">
      <c r="A92" s="6">
        <v>86</v>
      </c>
      <c r="B92" s="1" t="s">
        <v>0</v>
      </c>
      <c r="C92" s="1"/>
      <c r="D92" s="1">
        <v>43</v>
      </c>
      <c r="E92" s="1">
        <v>11</v>
      </c>
      <c r="F92" s="1">
        <v>130</v>
      </c>
      <c r="G92" s="3">
        <v>1</v>
      </c>
      <c r="H92" s="1"/>
      <c r="I92" s="1"/>
      <c r="J92" s="1"/>
    </row>
    <row r="93" spans="1:10" x14ac:dyDescent="0.25">
      <c r="A93" s="6">
        <v>87</v>
      </c>
      <c r="B93" s="1" t="s">
        <v>0</v>
      </c>
      <c r="C93" s="1"/>
      <c r="D93" s="1">
        <v>44</v>
      </c>
      <c r="E93" s="1">
        <v>17</v>
      </c>
      <c r="F93" s="1">
        <v>227</v>
      </c>
      <c r="G93" s="3">
        <v>0</v>
      </c>
      <c r="H93" s="1"/>
      <c r="I93" s="1"/>
      <c r="J93" s="1"/>
    </row>
    <row r="94" spans="1:10" x14ac:dyDescent="0.25">
      <c r="A94" s="6">
        <v>88</v>
      </c>
      <c r="B94" s="1" t="s">
        <v>0</v>
      </c>
      <c r="C94" s="1"/>
      <c r="D94" s="1">
        <v>44</v>
      </c>
      <c r="E94" s="1">
        <v>13</v>
      </c>
      <c r="F94" s="1">
        <v>236</v>
      </c>
      <c r="G94" s="3">
        <v>0</v>
      </c>
      <c r="H94" s="1"/>
      <c r="I94" s="1"/>
      <c r="J94" s="1"/>
    </row>
    <row r="95" spans="1:10" x14ac:dyDescent="0.25">
      <c r="A95" s="6">
        <v>89</v>
      </c>
      <c r="B95" s="1" t="s">
        <v>0</v>
      </c>
      <c r="C95" s="1"/>
      <c r="D95" s="1">
        <v>45</v>
      </c>
      <c r="E95" s="1">
        <v>20</v>
      </c>
      <c r="F95" s="1">
        <v>158</v>
      </c>
      <c r="G95" s="3">
        <v>0</v>
      </c>
      <c r="H95" s="1"/>
      <c r="I95" s="1"/>
      <c r="J95" s="1"/>
    </row>
    <row r="96" spans="1:10" x14ac:dyDescent="0.25">
      <c r="A96" s="6">
        <v>90</v>
      </c>
      <c r="B96" s="1" t="s">
        <v>0</v>
      </c>
      <c r="C96" s="1"/>
      <c r="D96" s="1">
        <v>45</v>
      </c>
      <c r="E96" s="1">
        <v>14</v>
      </c>
      <c r="F96" s="1">
        <v>189</v>
      </c>
      <c r="G96" s="3">
        <v>1</v>
      </c>
      <c r="H96" s="1"/>
      <c r="I96" s="1"/>
      <c r="J96" s="1"/>
    </row>
    <row r="97" spans="1:10" x14ac:dyDescent="0.25">
      <c r="A97" s="6">
        <v>91</v>
      </c>
      <c r="B97" s="1" t="s">
        <v>0</v>
      </c>
      <c r="C97" s="1"/>
      <c r="D97" s="1">
        <v>46</v>
      </c>
      <c r="E97" s="1">
        <v>15</v>
      </c>
      <c r="F97" s="1">
        <v>183</v>
      </c>
      <c r="G97" s="3">
        <v>0</v>
      </c>
      <c r="H97" s="1"/>
      <c r="I97" s="1"/>
      <c r="J97" s="1"/>
    </row>
    <row r="98" spans="1:10" x14ac:dyDescent="0.25">
      <c r="A98" s="6">
        <v>92</v>
      </c>
      <c r="B98" s="1" t="s">
        <v>0</v>
      </c>
      <c r="C98" s="1"/>
      <c r="D98" s="1">
        <v>46</v>
      </c>
      <c r="E98" s="1">
        <v>28</v>
      </c>
      <c r="F98" s="1">
        <v>230</v>
      </c>
      <c r="G98" s="3">
        <v>2</v>
      </c>
      <c r="H98" s="1"/>
      <c r="I98" s="1"/>
      <c r="J98" s="1"/>
    </row>
    <row r="99" spans="1:10" x14ac:dyDescent="0.25">
      <c r="A99" s="6">
        <v>93</v>
      </c>
      <c r="B99" s="1" t="s">
        <v>0</v>
      </c>
      <c r="C99" s="1"/>
      <c r="D99" s="1">
        <v>47</v>
      </c>
      <c r="E99" s="1">
        <v>28</v>
      </c>
      <c r="F99" s="1">
        <v>138</v>
      </c>
      <c r="G99" s="3">
        <v>-1</v>
      </c>
      <c r="H99" s="1"/>
      <c r="I99" s="1"/>
      <c r="J99" s="1"/>
    </row>
    <row r="100" spans="1:10" x14ac:dyDescent="0.25">
      <c r="A100" s="6">
        <v>94</v>
      </c>
      <c r="B100" s="1" t="s">
        <v>0</v>
      </c>
      <c r="C100" s="1"/>
      <c r="D100" s="1">
        <v>47</v>
      </c>
      <c r="E100" s="1">
        <v>12</v>
      </c>
      <c r="F100" s="1">
        <v>148</v>
      </c>
      <c r="G100" s="3">
        <v>2</v>
      </c>
      <c r="H100" s="1"/>
      <c r="I100" s="1"/>
      <c r="J100" s="1"/>
    </row>
    <row r="101" spans="1:10" x14ac:dyDescent="0.25">
      <c r="A101" s="6">
        <v>95</v>
      </c>
      <c r="B101" s="1" t="s">
        <v>0</v>
      </c>
      <c r="C101" s="1"/>
      <c r="D101" s="1">
        <v>48</v>
      </c>
      <c r="E101" s="1">
        <v>17</v>
      </c>
      <c r="F101" s="1">
        <v>214</v>
      </c>
      <c r="G101" s="3">
        <v>-1</v>
      </c>
      <c r="H101" s="1"/>
      <c r="I101" s="1"/>
      <c r="J101" s="1"/>
    </row>
    <row r="102" spans="1:10" x14ac:dyDescent="0.25">
      <c r="A102" s="6">
        <v>96</v>
      </c>
      <c r="B102" s="1" t="s">
        <v>0</v>
      </c>
      <c r="C102" s="1"/>
      <c r="D102" s="1">
        <v>48</v>
      </c>
      <c r="E102" s="1">
        <v>12</v>
      </c>
      <c r="F102" s="1">
        <v>172</v>
      </c>
      <c r="G102" s="3">
        <v>2</v>
      </c>
      <c r="H102" s="1"/>
      <c r="I102" s="1"/>
      <c r="J102" s="1"/>
    </row>
    <row r="103" spans="1:10" x14ac:dyDescent="0.25">
      <c r="A103" s="6">
        <v>97</v>
      </c>
      <c r="B103" s="1" t="s">
        <v>0</v>
      </c>
      <c r="C103" s="1"/>
      <c r="D103" s="1">
        <v>49</v>
      </c>
      <c r="E103" s="1">
        <v>22</v>
      </c>
      <c r="F103" s="1">
        <v>139</v>
      </c>
      <c r="G103" s="3">
        <v>0</v>
      </c>
      <c r="H103" s="1"/>
      <c r="I103" s="1"/>
      <c r="J103" s="1"/>
    </row>
    <row r="104" spans="1:10" x14ac:dyDescent="0.25">
      <c r="A104" s="6">
        <v>98</v>
      </c>
      <c r="B104" s="1" t="s">
        <v>0</v>
      </c>
      <c r="C104" s="1"/>
      <c r="D104" s="1">
        <v>49</v>
      </c>
      <c r="E104" s="1">
        <v>23</v>
      </c>
      <c r="F104" s="1">
        <v>227</v>
      </c>
      <c r="G104" s="3">
        <v>2</v>
      </c>
      <c r="H104" s="1"/>
      <c r="I104" s="1"/>
      <c r="J104" s="1"/>
    </row>
    <row r="105" spans="1:10" x14ac:dyDescent="0.25">
      <c r="A105" s="6">
        <v>99</v>
      </c>
      <c r="B105" s="1" t="s">
        <v>0</v>
      </c>
      <c r="C105" s="1"/>
      <c r="D105" s="1">
        <v>50</v>
      </c>
      <c r="E105" s="1">
        <v>21</v>
      </c>
      <c r="F105" s="1">
        <v>225</v>
      </c>
      <c r="G105" s="3">
        <v>-2</v>
      </c>
      <c r="H105" s="1"/>
      <c r="I105" s="1"/>
      <c r="J105" s="1"/>
    </row>
    <row r="106" spans="1:10" x14ac:dyDescent="0.25">
      <c r="A106" s="6">
        <v>100</v>
      </c>
      <c r="B106" s="1" t="s">
        <v>0</v>
      </c>
      <c r="C106" s="1"/>
      <c r="D106" s="1">
        <v>50</v>
      </c>
      <c r="E106" s="1">
        <v>18</v>
      </c>
      <c r="F106" s="1">
        <v>203</v>
      </c>
      <c r="G106" s="3">
        <v>0</v>
      </c>
      <c r="H106" s="1"/>
      <c r="I106" s="1"/>
      <c r="J106" s="1"/>
    </row>
    <row r="107" spans="1:10" x14ac:dyDescent="0.25">
      <c r="A107" s="6">
        <v>101</v>
      </c>
      <c r="B107" s="1" t="s">
        <v>0</v>
      </c>
      <c r="C107" s="1"/>
      <c r="D107" s="1">
        <v>51</v>
      </c>
      <c r="E107" s="1">
        <v>14</v>
      </c>
      <c r="F107" s="1">
        <v>165</v>
      </c>
      <c r="G107" s="3">
        <v>-1</v>
      </c>
      <c r="H107" s="1"/>
      <c r="I107" s="1"/>
      <c r="J107" s="1"/>
    </row>
    <row r="108" spans="1:10" x14ac:dyDescent="0.25">
      <c r="A108" s="6">
        <v>102</v>
      </c>
      <c r="B108" s="1" t="s">
        <v>0</v>
      </c>
      <c r="C108" s="1"/>
      <c r="D108" s="1">
        <v>51</v>
      </c>
      <c r="E108" s="1">
        <v>12</v>
      </c>
      <c r="F108" s="1">
        <v>169</v>
      </c>
      <c r="G108" s="3">
        <v>2</v>
      </c>
      <c r="H108" s="1"/>
      <c r="I108" s="1"/>
      <c r="J108" s="1"/>
    </row>
    <row r="109" spans="1:10" x14ac:dyDescent="0.25">
      <c r="A109" s="6">
        <v>103</v>
      </c>
      <c r="B109" s="1" t="s">
        <v>0</v>
      </c>
      <c r="C109" s="1"/>
      <c r="D109" s="1">
        <v>52</v>
      </c>
      <c r="E109" s="1">
        <v>14</v>
      </c>
      <c r="F109" s="1">
        <v>136</v>
      </c>
      <c r="G109" s="3">
        <v>-2</v>
      </c>
      <c r="H109" s="1"/>
      <c r="I109" s="1"/>
      <c r="J109" s="1"/>
    </row>
    <row r="110" spans="1:10" x14ac:dyDescent="0.25">
      <c r="A110" s="6">
        <v>104</v>
      </c>
      <c r="B110" s="1" t="s">
        <v>0</v>
      </c>
      <c r="C110" s="1"/>
      <c r="D110" s="1">
        <v>52</v>
      </c>
      <c r="E110" s="1">
        <v>19</v>
      </c>
      <c r="F110" s="1">
        <v>157</v>
      </c>
      <c r="G110" s="3">
        <v>1</v>
      </c>
      <c r="H110" s="1"/>
      <c r="I110" s="1"/>
      <c r="J110" s="1"/>
    </row>
    <row r="111" spans="1:10" x14ac:dyDescent="0.25">
      <c r="A111" s="6">
        <v>105</v>
      </c>
      <c r="B111" s="1" t="s">
        <v>0</v>
      </c>
      <c r="C111" s="1"/>
      <c r="D111" s="1">
        <v>53</v>
      </c>
      <c r="E111" s="1">
        <v>12</v>
      </c>
      <c r="F111" s="1">
        <v>144</v>
      </c>
      <c r="G111" s="3">
        <v>-2</v>
      </c>
      <c r="H111" s="1"/>
      <c r="I111" s="1"/>
      <c r="J111" s="1"/>
    </row>
    <row r="112" spans="1:10" x14ac:dyDescent="0.25">
      <c r="A112" s="6">
        <v>106</v>
      </c>
      <c r="B112" s="1" t="s">
        <v>0</v>
      </c>
      <c r="C112" s="1"/>
      <c r="D112" s="1">
        <v>53</v>
      </c>
      <c r="E112" s="1">
        <v>28</v>
      </c>
      <c r="F112" s="1">
        <v>121</v>
      </c>
      <c r="G112" s="3">
        <v>1</v>
      </c>
      <c r="H112" s="1"/>
      <c r="I112" s="1"/>
      <c r="J112" s="1"/>
    </row>
    <row r="113" spans="1:10" x14ac:dyDescent="0.25">
      <c r="A113" s="6">
        <v>107</v>
      </c>
      <c r="B113" s="1" t="s">
        <v>0</v>
      </c>
      <c r="C113" s="1"/>
      <c r="D113" s="1">
        <v>54</v>
      </c>
      <c r="E113" s="1">
        <v>25</v>
      </c>
      <c r="F113" s="1">
        <v>172</v>
      </c>
      <c r="G113" s="3">
        <v>0</v>
      </c>
      <c r="H113" s="1"/>
      <c r="I113" s="1"/>
      <c r="J113" s="1"/>
    </row>
    <row r="114" spans="1:10" x14ac:dyDescent="0.25">
      <c r="A114" s="6">
        <v>108</v>
      </c>
      <c r="B114" s="1" t="s">
        <v>0</v>
      </c>
      <c r="C114" s="1"/>
      <c r="D114" s="1">
        <v>54</v>
      </c>
      <c r="E114" s="1">
        <v>14</v>
      </c>
      <c r="F114" s="1">
        <v>160</v>
      </c>
      <c r="G114" s="3">
        <v>2</v>
      </c>
      <c r="H114" s="1"/>
      <c r="I114" s="1"/>
      <c r="J114" s="1"/>
    </row>
    <row r="115" spans="1:10" x14ac:dyDescent="0.25">
      <c r="A115" s="6">
        <v>109</v>
      </c>
      <c r="B115" s="1" t="s">
        <v>0</v>
      </c>
      <c r="C115" s="1"/>
      <c r="D115" s="1">
        <v>55</v>
      </c>
      <c r="E115" s="1">
        <v>27</v>
      </c>
      <c r="F115" s="1">
        <v>209</v>
      </c>
      <c r="G115" s="3">
        <v>0</v>
      </c>
      <c r="H115" s="1"/>
      <c r="I115" s="1"/>
      <c r="J115" s="1"/>
    </row>
    <row r="116" spans="1:10" x14ac:dyDescent="0.25">
      <c r="A116" s="6">
        <v>110</v>
      </c>
      <c r="B116" s="1" t="s">
        <v>0</v>
      </c>
      <c r="C116" s="1"/>
      <c r="D116" s="1">
        <v>55</v>
      </c>
      <c r="E116" s="1">
        <v>25</v>
      </c>
      <c r="F116" s="1">
        <v>192</v>
      </c>
      <c r="G116" s="3">
        <v>0</v>
      </c>
      <c r="H116" s="1"/>
      <c r="I116" s="1"/>
      <c r="J116" s="1"/>
    </row>
    <row r="117" spans="1:10" x14ac:dyDescent="0.25">
      <c r="A117" s="6">
        <v>111</v>
      </c>
      <c r="B117" s="1" t="s">
        <v>0</v>
      </c>
      <c r="C117" s="1"/>
      <c r="D117" s="1">
        <v>56</v>
      </c>
      <c r="E117" s="1">
        <v>17</v>
      </c>
      <c r="F117" s="1">
        <v>230</v>
      </c>
      <c r="G117" s="3">
        <v>-2</v>
      </c>
      <c r="H117" s="1"/>
      <c r="I117" s="1"/>
      <c r="J117" s="1"/>
    </row>
    <row r="118" spans="1:10" x14ac:dyDescent="0.25">
      <c r="A118" s="6">
        <v>112</v>
      </c>
      <c r="B118" s="1" t="s">
        <v>0</v>
      </c>
      <c r="C118" s="1"/>
      <c r="D118" s="1">
        <v>56</v>
      </c>
      <c r="E118" s="1">
        <v>15</v>
      </c>
      <c r="F118" s="1">
        <v>176</v>
      </c>
      <c r="G118" s="3">
        <v>2</v>
      </c>
      <c r="H118" s="1"/>
      <c r="I118" s="1"/>
      <c r="J118" s="1"/>
    </row>
    <row r="119" spans="1:10" x14ac:dyDescent="0.25">
      <c r="A119" s="6">
        <v>113</v>
      </c>
      <c r="B119" s="1" t="s">
        <v>0</v>
      </c>
      <c r="C119" s="1"/>
      <c r="D119" s="1">
        <v>57</v>
      </c>
      <c r="E119" s="1">
        <v>24</v>
      </c>
      <c r="F119" s="1">
        <v>190</v>
      </c>
      <c r="G119" s="3">
        <v>-1</v>
      </c>
      <c r="H119" s="1"/>
      <c r="I119" s="1"/>
      <c r="J119" s="1"/>
    </row>
    <row r="120" spans="1:10" x14ac:dyDescent="0.25">
      <c r="A120" s="6">
        <v>114</v>
      </c>
      <c r="B120" s="1" t="s">
        <v>0</v>
      </c>
      <c r="C120" s="1"/>
      <c r="D120" s="1">
        <v>57</v>
      </c>
      <c r="E120" s="1">
        <v>19</v>
      </c>
      <c r="F120" s="1">
        <v>180</v>
      </c>
      <c r="G120" s="3">
        <v>0</v>
      </c>
      <c r="H120" s="1"/>
      <c r="I120" s="1"/>
      <c r="J120" s="1"/>
    </row>
    <row r="121" spans="1:10" x14ac:dyDescent="0.25">
      <c r="A121" s="6">
        <v>115</v>
      </c>
      <c r="B121" s="1" t="s">
        <v>0</v>
      </c>
      <c r="C121" s="1"/>
      <c r="D121" s="1">
        <v>58</v>
      </c>
      <c r="E121" s="1">
        <v>28</v>
      </c>
      <c r="F121" s="1">
        <v>209</v>
      </c>
      <c r="G121" s="3">
        <v>0</v>
      </c>
      <c r="H121" s="1"/>
      <c r="I121" s="1"/>
      <c r="J121" s="1"/>
    </row>
    <row r="122" spans="1:10" x14ac:dyDescent="0.25">
      <c r="A122" s="6">
        <v>116</v>
      </c>
      <c r="B122" s="1" t="s">
        <v>0</v>
      </c>
      <c r="C122" s="1"/>
      <c r="D122" s="1">
        <v>58</v>
      </c>
      <c r="E122" s="1">
        <v>23</v>
      </c>
      <c r="F122" s="1">
        <v>147</v>
      </c>
      <c r="G122" s="3">
        <v>1</v>
      </c>
      <c r="H122" s="1"/>
      <c r="I122" s="1"/>
      <c r="J122" s="1"/>
    </row>
    <row r="123" spans="1:10" x14ac:dyDescent="0.25">
      <c r="A123" s="6">
        <v>117</v>
      </c>
      <c r="B123" s="1" t="s">
        <v>0</v>
      </c>
      <c r="C123" s="1"/>
      <c r="D123" s="1">
        <v>59</v>
      </c>
      <c r="E123" s="1">
        <v>16</v>
      </c>
      <c r="F123" s="1">
        <v>192</v>
      </c>
      <c r="G123" s="3">
        <v>0</v>
      </c>
      <c r="H123" s="1"/>
      <c r="I123" s="1"/>
      <c r="J123" s="1"/>
    </row>
    <row r="124" spans="1:10" x14ac:dyDescent="0.25">
      <c r="A124" s="6">
        <v>118</v>
      </c>
      <c r="B124" s="1" t="s">
        <v>0</v>
      </c>
      <c r="C124" s="1"/>
      <c r="D124" s="1">
        <v>59</v>
      </c>
      <c r="E124" s="1">
        <v>17</v>
      </c>
      <c r="F124" s="1">
        <v>197</v>
      </c>
      <c r="G124" s="3">
        <v>2</v>
      </c>
      <c r="H124" s="1"/>
      <c r="I124" s="1"/>
      <c r="J124" s="1"/>
    </row>
    <row r="125" spans="1:10" x14ac:dyDescent="0.25">
      <c r="A125" s="6">
        <v>119</v>
      </c>
      <c r="B125" s="1" t="s">
        <v>0</v>
      </c>
      <c r="C125" s="1"/>
      <c r="D125" s="1">
        <v>60</v>
      </c>
      <c r="E125" s="1">
        <v>27</v>
      </c>
      <c r="F125" s="1">
        <v>136</v>
      </c>
      <c r="G125" s="3">
        <v>-2</v>
      </c>
      <c r="H125" s="1"/>
      <c r="I125" s="1"/>
      <c r="J125" s="1"/>
    </row>
    <row r="126" spans="1:10" x14ac:dyDescent="0.25">
      <c r="A126" s="6">
        <v>120</v>
      </c>
      <c r="B126" s="1" t="s">
        <v>0</v>
      </c>
      <c r="C126" s="1"/>
      <c r="D126" s="1">
        <v>60</v>
      </c>
      <c r="E126" s="1">
        <v>17</v>
      </c>
      <c r="F126" s="1">
        <v>162</v>
      </c>
      <c r="G126" s="3">
        <v>1</v>
      </c>
      <c r="H126" s="1"/>
      <c r="I126" s="1"/>
      <c r="J126" s="1"/>
    </row>
    <row r="127" spans="1:10" x14ac:dyDescent="0.25">
      <c r="A127" s="6">
        <v>121</v>
      </c>
      <c r="B127" s="1" t="s">
        <v>0</v>
      </c>
      <c r="C127" s="1"/>
      <c r="D127" s="1">
        <v>61</v>
      </c>
      <c r="E127" s="1">
        <v>27</v>
      </c>
      <c r="F127" s="1">
        <v>133</v>
      </c>
      <c r="G127" s="3">
        <v>0</v>
      </c>
      <c r="H127" s="1"/>
      <c r="I127" s="1"/>
      <c r="J127" s="1"/>
    </row>
    <row r="128" spans="1:10" x14ac:dyDescent="0.25">
      <c r="A128" s="6">
        <v>122</v>
      </c>
      <c r="B128" s="1" t="s">
        <v>0</v>
      </c>
      <c r="C128" s="1"/>
      <c r="D128" s="1">
        <v>61</v>
      </c>
      <c r="E128" s="1">
        <v>11</v>
      </c>
      <c r="F128" s="1">
        <v>238</v>
      </c>
      <c r="G128" s="3">
        <v>1</v>
      </c>
      <c r="H128" s="1"/>
      <c r="I128" s="1"/>
      <c r="J128" s="1"/>
    </row>
    <row r="129" spans="1:10" x14ac:dyDescent="0.25">
      <c r="A129" s="6">
        <v>123</v>
      </c>
      <c r="B129" s="1" t="s">
        <v>0</v>
      </c>
      <c r="C129" s="1"/>
      <c r="D129" s="1">
        <v>62</v>
      </c>
      <c r="E129" s="1">
        <v>24</v>
      </c>
      <c r="F129" s="1">
        <v>193</v>
      </c>
      <c r="G129" s="3">
        <v>-2</v>
      </c>
      <c r="H129" s="1"/>
      <c r="I129" s="1"/>
      <c r="J129" s="1"/>
    </row>
    <row r="130" spans="1:10" x14ac:dyDescent="0.25">
      <c r="A130" s="6">
        <v>124</v>
      </c>
      <c r="B130" s="1" t="s">
        <v>0</v>
      </c>
      <c r="C130" s="1"/>
      <c r="D130" s="1">
        <v>62</v>
      </c>
      <c r="E130" s="1">
        <v>23</v>
      </c>
      <c r="F130" s="1">
        <v>224</v>
      </c>
      <c r="G130" s="3">
        <v>2</v>
      </c>
      <c r="H130" s="1"/>
      <c r="I130" s="1"/>
      <c r="J130" s="1"/>
    </row>
    <row r="131" spans="1:10" x14ac:dyDescent="0.25">
      <c r="A131" s="6">
        <v>125</v>
      </c>
      <c r="B131" s="1" t="s">
        <v>0</v>
      </c>
      <c r="C131" s="1"/>
      <c r="D131" s="1">
        <v>63</v>
      </c>
      <c r="E131" s="1">
        <v>10</v>
      </c>
      <c r="F131" s="1">
        <v>172</v>
      </c>
      <c r="G131" s="3">
        <v>0</v>
      </c>
      <c r="H131" s="1"/>
      <c r="I131" s="1"/>
      <c r="J131" s="1"/>
    </row>
    <row r="132" spans="1:10" x14ac:dyDescent="0.25">
      <c r="A132" s="6">
        <v>126</v>
      </c>
      <c r="B132" s="1" t="s">
        <v>0</v>
      </c>
      <c r="C132" s="1"/>
      <c r="D132" s="1">
        <v>63</v>
      </c>
      <c r="E132" s="1">
        <v>14</v>
      </c>
      <c r="F132" s="1">
        <v>163</v>
      </c>
      <c r="G132" s="3">
        <v>2</v>
      </c>
      <c r="H132" s="1"/>
      <c r="I132" s="1"/>
      <c r="J132" s="1"/>
    </row>
    <row r="133" spans="1:10" x14ac:dyDescent="0.25">
      <c r="A133" s="6">
        <v>127</v>
      </c>
      <c r="B133" s="1" t="s">
        <v>0</v>
      </c>
      <c r="C133" s="1"/>
      <c r="D133" s="1">
        <v>64</v>
      </c>
      <c r="E133" s="1">
        <v>19</v>
      </c>
      <c r="F133" s="1">
        <v>138</v>
      </c>
      <c r="G133" s="3">
        <v>-1</v>
      </c>
      <c r="H133" s="1"/>
      <c r="I133" s="1"/>
      <c r="J133" s="1"/>
    </row>
    <row r="134" spans="1:10" x14ac:dyDescent="0.25">
      <c r="A134" s="6">
        <v>128</v>
      </c>
      <c r="B134" s="1" t="s">
        <v>0</v>
      </c>
      <c r="C134" s="1"/>
      <c r="D134" s="1">
        <v>64</v>
      </c>
      <c r="E134" s="1">
        <v>10</v>
      </c>
      <c r="F134" s="1">
        <v>217</v>
      </c>
      <c r="G134" s="3">
        <v>1</v>
      </c>
      <c r="H134" s="1"/>
      <c r="I134" s="1"/>
      <c r="J134" s="1"/>
    </row>
    <row r="135" spans="1:10" x14ac:dyDescent="0.25">
      <c r="A135" s="6">
        <v>129</v>
      </c>
      <c r="B135" s="1" t="s">
        <v>0</v>
      </c>
      <c r="C135" s="1"/>
      <c r="D135" s="1">
        <v>65</v>
      </c>
      <c r="E135" s="1">
        <v>12</v>
      </c>
      <c r="F135" s="1">
        <v>152</v>
      </c>
      <c r="G135" s="3">
        <v>-1</v>
      </c>
      <c r="H135" s="1"/>
      <c r="I135" s="1"/>
      <c r="J135" s="1"/>
    </row>
    <row r="136" spans="1:10" x14ac:dyDescent="0.25">
      <c r="A136" s="6">
        <v>130</v>
      </c>
      <c r="B136" s="1" t="s">
        <v>0</v>
      </c>
      <c r="C136" s="1"/>
      <c r="D136" s="1">
        <v>65</v>
      </c>
      <c r="E136" s="1">
        <v>21</v>
      </c>
      <c r="F136" s="1">
        <v>168</v>
      </c>
      <c r="G136" s="3">
        <v>1</v>
      </c>
      <c r="H136" s="1"/>
      <c r="I136" s="1"/>
      <c r="J136" s="1"/>
    </row>
    <row r="137" spans="1:10" x14ac:dyDescent="0.25">
      <c r="A137" s="6">
        <v>131</v>
      </c>
      <c r="B137" s="1" t="s">
        <v>0</v>
      </c>
      <c r="C137" s="1"/>
      <c r="D137" s="1">
        <v>66</v>
      </c>
      <c r="E137" s="1">
        <v>12</v>
      </c>
      <c r="F137" s="1">
        <v>213</v>
      </c>
      <c r="G137" s="3">
        <v>-1</v>
      </c>
      <c r="H137" s="1"/>
      <c r="I137" s="1"/>
      <c r="J137" s="1"/>
    </row>
    <row r="138" spans="1:10" x14ac:dyDescent="0.25">
      <c r="A138" s="6">
        <v>132</v>
      </c>
      <c r="B138" s="1" t="s">
        <v>0</v>
      </c>
      <c r="C138" s="1"/>
      <c r="D138" s="1">
        <v>66</v>
      </c>
      <c r="E138" s="1">
        <v>14</v>
      </c>
      <c r="F138" s="1">
        <v>192</v>
      </c>
      <c r="G138" s="3">
        <v>1</v>
      </c>
      <c r="H138" s="1"/>
      <c r="I138" s="1"/>
      <c r="J138" s="1"/>
    </row>
    <row r="139" spans="1:10" x14ac:dyDescent="0.25">
      <c r="A139" s="6">
        <v>133</v>
      </c>
      <c r="B139" s="1" t="s">
        <v>0</v>
      </c>
      <c r="C139" s="1"/>
      <c r="D139" s="1">
        <v>67</v>
      </c>
      <c r="E139" s="1">
        <v>13</v>
      </c>
      <c r="F139" s="1">
        <v>204</v>
      </c>
      <c r="G139" s="3">
        <v>-1</v>
      </c>
      <c r="H139" s="1"/>
      <c r="I139" s="1"/>
      <c r="J139" s="1"/>
    </row>
    <row r="140" spans="1:10" x14ac:dyDescent="0.25">
      <c r="A140" s="6">
        <v>134</v>
      </c>
      <c r="B140" s="1" t="s">
        <v>0</v>
      </c>
      <c r="C140" s="1"/>
      <c r="D140" s="1">
        <v>67</v>
      </c>
      <c r="E140" s="1">
        <v>15</v>
      </c>
      <c r="F140" s="1">
        <v>194</v>
      </c>
      <c r="G140" s="3">
        <v>0</v>
      </c>
      <c r="H140" s="1"/>
      <c r="I140" s="1"/>
      <c r="J140" s="1"/>
    </row>
    <row r="141" spans="1:10" x14ac:dyDescent="0.25">
      <c r="A141" s="6">
        <v>135</v>
      </c>
      <c r="B141" s="1" t="s">
        <v>0</v>
      </c>
      <c r="C141" s="1"/>
      <c r="D141" s="1">
        <v>68</v>
      </c>
      <c r="E141" s="1">
        <v>12</v>
      </c>
      <c r="F141" s="1">
        <v>150</v>
      </c>
      <c r="G141" s="3">
        <v>-1</v>
      </c>
      <c r="H141" s="1"/>
      <c r="I141" s="1"/>
      <c r="J141" s="1"/>
    </row>
    <row r="142" spans="1:10" x14ac:dyDescent="0.25">
      <c r="A142" s="6">
        <v>136</v>
      </c>
      <c r="B142" s="1" t="s">
        <v>0</v>
      </c>
      <c r="C142" s="1"/>
      <c r="D142" s="1">
        <v>68</v>
      </c>
      <c r="E142" s="1">
        <v>10</v>
      </c>
      <c r="F142" s="1">
        <v>210</v>
      </c>
      <c r="G142" s="3">
        <v>2</v>
      </c>
      <c r="H142" s="1"/>
      <c r="I142" s="1"/>
      <c r="J142" s="1"/>
    </row>
    <row r="143" spans="1:10" x14ac:dyDescent="0.25">
      <c r="A143" s="6">
        <v>137</v>
      </c>
      <c r="B143" s="1" t="s">
        <v>0</v>
      </c>
      <c r="C143" s="1"/>
      <c r="D143" s="1">
        <v>69</v>
      </c>
      <c r="E143" s="1">
        <v>23</v>
      </c>
      <c r="F143" s="1">
        <v>218</v>
      </c>
      <c r="G143" s="3">
        <v>-1</v>
      </c>
      <c r="H143" s="1"/>
      <c r="I143" s="1"/>
      <c r="J143" s="1"/>
    </row>
    <row r="144" spans="1:10" x14ac:dyDescent="0.25">
      <c r="A144" s="6">
        <v>138</v>
      </c>
      <c r="B144" s="1" t="s">
        <v>0</v>
      </c>
      <c r="C144" s="1"/>
      <c r="D144" s="1">
        <v>69</v>
      </c>
      <c r="E144" s="1">
        <v>26</v>
      </c>
      <c r="F144" s="1">
        <v>183</v>
      </c>
      <c r="G144" s="3">
        <v>1</v>
      </c>
      <c r="H144" s="1"/>
      <c r="I144" s="1"/>
      <c r="J144" s="1"/>
    </row>
    <row r="145" spans="1:10" x14ac:dyDescent="0.25">
      <c r="A145" s="6">
        <v>139</v>
      </c>
      <c r="B145" s="1" t="s">
        <v>0</v>
      </c>
      <c r="C145" s="1"/>
      <c r="D145" s="1">
        <v>70</v>
      </c>
      <c r="E145" s="1">
        <v>20</v>
      </c>
      <c r="F145" s="1">
        <v>234</v>
      </c>
      <c r="G145" s="3">
        <v>0</v>
      </c>
      <c r="H145" s="1"/>
      <c r="I145" s="1"/>
      <c r="J145" s="1"/>
    </row>
    <row r="146" spans="1:10" x14ac:dyDescent="0.25">
      <c r="A146" s="6">
        <v>140</v>
      </c>
      <c r="B146" s="1" t="s">
        <v>0</v>
      </c>
      <c r="C146" s="1"/>
      <c r="D146" s="1">
        <v>70</v>
      </c>
      <c r="E146" s="1">
        <v>11</v>
      </c>
      <c r="F146" s="1">
        <v>205</v>
      </c>
      <c r="G146" s="3">
        <v>2</v>
      </c>
      <c r="H146" s="1"/>
      <c r="I146" s="1"/>
      <c r="J146" s="1"/>
    </row>
    <row r="147" spans="1:10" x14ac:dyDescent="0.25">
      <c r="A147" s="6">
        <v>141</v>
      </c>
      <c r="B147" s="1" t="s">
        <v>0</v>
      </c>
      <c r="C147" s="1"/>
      <c r="D147" s="1">
        <v>71</v>
      </c>
      <c r="E147" s="1">
        <v>12</v>
      </c>
      <c r="F147" s="1">
        <v>218</v>
      </c>
      <c r="G147" s="3">
        <v>0</v>
      </c>
      <c r="H147" s="1"/>
      <c r="I147" s="1"/>
      <c r="J147" s="1"/>
    </row>
    <row r="148" spans="1:10" x14ac:dyDescent="0.25">
      <c r="A148" s="6">
        <v>142</v>
      </c>
      <c r="B148" s="1" t="s">
        <v>0</v>
      </c>
      <c r="C148" s="1"/>
      <c r="D148" s="1">
        <v>71</v>
      </c>
      <c r="E148" s="1">
        <v>21</v>
      </c>
      <c r="F148" s="1">
        <v>205</v>
      </c>
      <c r="G148" s="3">
        <v>0</v>
      </c>
      <c r="H148" s="1"/>
      <c r="I148" s="1"/>
      <c r="J148" s="1"/>
    </row>
    <row r="149" spans="1:10" x14ac:dyDescent="0.25">
      <c r="A149" s="6">
        <v>143</v>
      </c>
      <c r="B149" s="1" t="s">
        <v>0</v>
      </c>
      <c r="C149" s="1"/>
      <c r="D149" s="1">
        <v>72</v>
      </c>
      <c r="E149" s="1">
        <v>26</v>
      </c>
      <c r="F149" s="1">
        <v>238</v>
      </c>
      <c r="G149" s="3">
        <v>-2</v>
      </c>
      <c r="H149" s="1"/>
      <c r="I149" s="1"/>
      <c r="J149" s="1"/>
    </row>
    <row r="150" spans="1:10" x14ac:dyDescent="0.25">
      <c r="A150" s="6">
        <v>144</v>
      </c>
      <c r="B150" s="1" t="s">
        <v>0</v>
      </c>
      <c r="C150" s="1"/>
      <c r="D150" s="1">
        <v>72</v>
      </c>
      <c r="E150" s="1">
        <v>23</v>
      </c>
      <c r="F150" s="1">
        <v>187</v>
      </c>
      <c r="G150" s="3">
        <v>2</v>
      </c>
      <c r="H150" s="1"/>
      <c r="I150" s="1"/>
      <c r="J150" s="1"/>
    </row>
    <row r="151" spans="1:10" x14ac:dyDescent="0.25">
      <c r="A151" s="6">
        <v>145</v>
      </c>
      <c r="B151" s="1" t="s">
        <v>0</v>
      </c>
      <c r="C151" s="1"/>
      <c r="D151" s="1">
        <v>73</v>
      </c>
      <c r="E151" s="1">
        <v>23</v>
      </c>
      <c r="F151" s="1">
        <v>195</v>
      </c>
      <c r="G151" s="3">
        <v>-1</v>
      </c>
      <c r="H151" s="1"/>
      <c r="I151" s="1"/>
      <c r="J151" s="1"/>
    </row>
    <row r="152" spans="1:10" x14ac:dyDescent="0.25">
      <c r="A152" s="6">
        <v>146</v>
      </c>
      <c r="B152" s="1" t="s">
        <v>0</v>
      </c>
      <c r="C152" s="1"/>
      <c r="D152" s="1">
        <v>73</v>
      </c>
      <c r="E152" s="1">
        <v>20</v>
      </c>
      <c r="F152" s="1">
        <v>135</v>
      </c>
      <c r="G152" s="3">
        <v>0</v>
      </c>
      <c r="H152" s="1"/>
      <c r="I152" s="1"/>
      <c r="J152" s="1"/>
    </row>
    <row r="153" spans="1:10" x14ac:dyDescent="0.25">
      <c r="A153" s="6">
        <v>147</v>
      </c>
      <c r="B153" s="1" t="s">
        <v>0</v>
      </c>
      <c r="C153" s="1"/>
      <c r="D153" s="1">
        <v>74</v>
      </c>
      <c r="E153" s="1">
        <v>17</v>
      </c>
      <c r="F153" s="1">
        <v>137</v>
      </c>
      <c r="G153" s="3">
        <v>0</v>
      </c>
      <c r="H153" s="1"/>
      <c r="I153" s="1"/>
      <c r="J153" s="1"/>
    </row>
    <row r="154" spans="1:10" x14ac:dyDescent="0.25">
      <c r="A154" s="6">
        <v>148</v>
      </c>
      <c r="B154" s="1" t="s">
        <v>0</v>
      </c>
      <c r="C154" s="1"/>
      <c r="D154" s="1">
        <v>74</v>
      </c>
      <c r="E154" s="1">
        <v>13</v>
      </c>
      <c r="F154" s="1">
        <v>215</v>
      </c>
      <c r="G154" s="3">
        <v>2</v>
      </c>
      <c r="H154" s="1"/>
      <c r="I154" s="1"/>
      <c r="J154" s="1"/>
    </row>
    <row r="155" spans="1:10" x14ac:dyDescent="0.25">
      <c r="A155" s="6">
        <v>149</v>
      </c>
      <c r="B155" s="1" t="s">
        <v>0</v>
      </c>
      <c r="C155" s="1"/>
      <c r="D155" s="1">
        <v>75</v>
      </c>
      <c r="E155" s="1">
        <v>27</v>
      </c>
      <c r="F155" s="1">
        <v>214</v>
      </c>
      <c r="G155" s="3">
        <v>-1</v>
      </c>
      <c r="H155" s="1"/>
      <c r="I155" s="1"/>
      <c r="J155" s="1"/>
    </row>
    <row r="156" spans="1:10" x14ac:dyDescent="0.25">
      <c r="A156" s="6">
        <v>150</v>
      </c>
      <c r="B156" s="1" t="s">
        <v>0</v>
      </c>
      <c r="C156" s="1"/>
      <c r="D156" s="1">
        <v>75</v>
      </c>
      <c r="E156" s="1">
        <v>16</v>
      </c>
      <c r="F156" s="1">
        <v>128</v>
      </c>
      <c r="G156" s="3">
        <v>0</v>
      </c>
      <c r="H156" s="1"/>
      <c r="I156" s="1"/>
      <c r="J156" s="1"/>
    </row>
    <row r="157" spans="1:10" x14ac:dyDescent="0.25">
      <c r="A157" s="6">
        <v>151</v>
      </c>
      <c r="B157" s="1" t="s">
        <v>0</v>
      </c>
      <c r="C157" s="1"/>
      <c r="D157" s="1">
        <v>76</v>
      </c>
      <c r="E157" s="1">
        <v>16</v>
      </c>
      <c r="F157" s="1">
        <v>157</v>
      </c>
      <c r="G157" s="3">
        <v>-2</v>
      </c>
      <c r="H157" s="1"/>
      <c r="I157" s="1"/>
      <c r="J157" s="1"/>
    </row>
    <row r="158" spans="1:10" x14ac:dyDescent="0.25">
      <c r="A158" s="6">
        <v>152</v>
      </c>
      <c r="B158" s="1" t="s">
        <v>0</v>
      </c>
      <c r="C158" s="1"/>
      <c r="D158" s="1">
        <v>76</v>
      </c>
      <c r="E158" s="1">
        <v>22</v>
      </c>
      <c r="F158" s="1">
        <v>184</v>
      </c>
      <c r="G158" s="3">
        <v>0</v>
      </c>
      <c r="H158" s="1"/>
      <c r="I158" s="1"/>
      <c r="J158" s="1"/>
    </row>
    <row r="159" spans="1:10" x14ac:dyDescent="0.25">
      <c r="A159" s="6">
        <v>153</v>
      </c>
      <c r="B159" s="1" t="s">
        <v>0</v>
      </c>
      <c r="C159" s="1"/>
      <c r="D159" s="1">
        <v>77</v>
      </c>
      <c r="E159" s="1">
        <v>16</v>
      </c>
      <c r="F159" s="1">
        <v>199</v>
      </c>
      <c r="G159" s="3">
        <v>-1</v>
      </c>
      <c r="H159" s="1"/>
      <c r="I159" s="1"/>
      <c r="J159" s="1"/>
    </row>
    <row r="160" spans="1:10" x14ac:dyDescent="0.25">
      <c r="A160" s="6">
        <v>154</v>
      </c>
      <c r="B160" s="1" t="s">
        <v>0</v>
      </c>
      <c r="C160" s="1"/>
      <c r="D160" s="1">
        <v>77</v>
      </c>
      <c r="E160" s="1">
        <v>19</v>
      </c>
      <c r="F160" s="1">
        <v>133</v>
      </c>
      <c r="G160" s="3">
        <v>2</v>
      </c>
      <c r="H160" s="1"/>
      <c r="I160" s="1"/>
      <c r="J160" s="1"/>
    </row>
    <row r="161" spans="1:10" x14ac:dyDescent="0.25">
      <c r="A161" s="6">
        <v>155</v>
      </c>
      <c r="B161" s="1" t="s">
        <v>0</v>
      </c>
      <c r="C161" s="1"/>
      <c r="D161" s="1">
        <v>78</v>
      </c>
      <c r="E161" s="1">
        <v>28</v>
      </c>
      <c r="F161" s="1">
        <v>211</v>
      </c>
      <c r="G161" s="3">
        <v>-1</v>
      </c>
      <c r="H161" s="1"/>
      <c r="I161" s="1"/>
      <c r="J161" s="1"/>
    </row>
    <row r="162" spans="1:10" x14ac:dyDescent="0.25">
      <c r="A162" s="6">
        <v>156</v>
      </c>
      <c r="B162" s="1" t="s">
        <v>0</v>
      </c>
      <c r="C162" s="1"/>
      <c r="D162" s="1">
        <v>78</v>
      </c>
      <c r="E162" s="1">
        <v>21</v>
      </c>
      <c r="F162" s="1">
        <v>211</v>
      </c>
      <c r="G162" s="3">
        <v>0</v>
      </c>
      <c r="H162" s="1"/>
      <c r="I162" s="1"/>
      <c r="J162" s="1"/>
    </row>
    <row r="163" spans="1:10" x14ac:dyDescent="0.25">
      <c r="A163" s="6">
        <v>157</v>
      </c>
      <c r="B163" s="1" t="s">
        <v>0</v>
      </c>
      <c r="C163" s="1"/>
      <c r="D163" s="1">
        <v>79</v>
      </c>
      <c r="E163" s="1">
        <v>28</v>
      </c>
      <c r="F163" s="1">
        <v>169</v>
      </c>
      <c r="G163" s="3">
        <v>0</v>
      </c>
      <c r="H163" s="1"/>
      <c r="I163" s="1"/>
      <c r="J163" s="1"/>
    </row>
    <row r="164" spans="1:10" x14ac:dyDescent="0.25">
      <c r="A164" s="6">
        <v>158</v>
      </c>
      <c r="B164" s="1" t="s">
        <v>0</v>
      </c>
      <c r="C164" s="1"/>
      <c r="D164" s="1">
        <v>79</v>
      </c>
      <c r="E164" s="1">
        <v>10</v>
      </c>
      <c r="F164" s="1">
        <v>122</v>
      </c>
      <c r="G164" s="3">
        <v>1</v>
      </c>
      <c r="H164" s="1"/>
      <c r="I164" s="1"/>
      <c r="J164" s="1"/>
    </row>
    <row r="165" spans="1:10" x14ac:dyDescent="0.25">
      <c r="A165" s="6">
        <v>159</v>
      </c>
      <c r="B165" s="1" t="s">
        <v>0</v>
      </c>
      <c r="C165" s="1"/>
      <c r="D165" s="1">
        <v>80</v>
      </c>
      <c r="E165" s="1">
        <v>15</v>
      </c>
      <c r="F165" s="1">
        <v>204</v>
      </c>
      <c r="G165" s="3">
        <v>-2</v>
      </c>
      <c r="H165" s="1"/>
      <c r="I165" s="1"/>
      <c r="J165" s="1"/>
    </row>
    <row r="166" spans="1:10" x14ac:dyDescent="0.25">
      <c r="A166" s="6">
        <v>160</v>
      </c>
      <c r="B166" s="1" t="s">
        <v>0</v>
      </c>
      <c r="C166" s="1"/>
      <c r="D166" s="1">
        <v>80</v>
      </c>
      <c r="E166" s="1">
        <v>12</v>
      </c>
      <c r="F166" s="1">
        <v>121</v>
      </c>
      <c r="G166" s="3">
        <v>0</v>
      </c>
      <c r="H166" s="1"/>
      <c r="I166" s="1"/>
      <c r="J166" s="1"/>
    </row>
    <row r="167" spans="1:10" x14ac:dyDescent="0.25">
      <c r="A167" s="6">
        <v>161</v>
      </c>
      <c r="B167" s="1" t="s">
        <v>0</v>
      </c>
      <c r="C167" s="1"/>
      <c r="D167" s="1">
        <v>81</v>
      </c>
      <c r="E167" s="1">
        <v>11</v>
      </c>
      <c r="F167" s="1">
        <v>191</v>
      </c>
      <c r="G167" s="3">
        <v>-1</v>
      </c>
      <c r="H167" s="1"/>
      <c r="I167" s="1"/>
      <c r="J167" s="1"/>
    </row>
    <row r="168" spans="1:10" x14ac:dyDescent="0.25">
      <c r="A168" s="6">
        <v>162</v>
      </c>
      <c r="B168" s="1" t="s">
        <v>0</v>
      </c>
      <c r="C168" s="1"/>
      <c r="D168" s="1">
        <v>81</v>
      </c>
      <c r="E168" s="1">
        <v>21</v>
      </c>
      <c r="F168" s="1">
        <v>215</v>
      </c>
      <c r="G168" s="3">
        <v>2</v>
      </c>
      <c r="H168" s="1"/>
      <c r="I168" s="1"/>
      <c r="J168" s="1"/>
    </row>
    <row r="169" spans="1:10" x14ac:dyDescent="0.25">
      <c r="A169" s="6">
        <v>163</v>
      </c>
      <c r="B169" s="1" t="s">
        <v>0</v>
      </c>
      <c r="C169" s="1"/>
      <c r="D169" s="1">
        <v>82</v>
      </c>
      <c r="E169" s="1">
        <v>16</v>
      </c>
      <c r="F169" s="1">
        <v>190</v>
      </c>
      <c r="G169" s="3">
        <v>-2</v>
      </c>
      <c r="H169" s="1"/>
      <c r="I169" s="1"/>
      <c r="J169" s="1"/>
    </row>
    <row r="170" spans="1:10" x14ac:dyDescent="0.25">
      <c r="A170" s="6">
        <v>164</v>
      </c>
      <c r="B170" s="1" t="s">
        <v>0</v>
      </c>
      <c r="C170" s="1"/>
      <c r="D170" s="1">
        <v>82</v>
      </c>
      <c r="E170" s="1">
        <v>11</v>
      </c>
      <c r="F170" s="1">
        <v>129</v>
      </c>
      <c r="G170" s="3">
        <v>2</v>
      </c>
      <c r="H170" s="1"/>
      <c r="I170" s="1"/>
      <c r="J170" s="1"/>
    </row>
    <row r="171" spans="1:10" x14ac:dyDescent="0.25">
      <c r="A171" s="6">
        <v>165</v>
      </c>
      <c r="B171" s="1" t="s">
        <v>0</v>
      </c>
      <c r="C171" s="1"/>
      <c r="D171" s="1">
        <v>83</v>
      </c>
      <c r="E171" s="1">
        <v>19</v>
      </c>
      <c r="F171" s="1">
        <v>222</v>
      </c>
      <c r="G171" s="3">
        <v>-2</v>
      </c>
      <c r="H171" s="1"/>
      <c r="I171" s="1"/>
      <c r="J171" s="1"/>
    </row>
    <row r="172" spans="1:10" x14ac:dyDescent="0.25">
      <c r="A172" s="6">
        <v>166</v>
      </c>
      <c r="B172" s="1" t="s">
        <v>0</v>
      </c>
      <c r="C172" s="1"/>
      <c r="D172" s="1">
        <v>83</v>
      </c>
      <c r="E172" s="1">
        <v>24</v>
      </c>
      <c r="F172" s="1">
        <v>211</v>
      </c>
      <c r="G172" s="3">
        <v>0</v>
      </c>
      <c r="H172" s="1"/>
      <c r="I172" s="1"/>
      <c r="J172" s="1"/>
    </row>
    <row r="173" spans="1:10" x14ac:dyDescent="0.25">
      <c r="A173" s="6">
        <v>167</v>
      </c>
      <c r="B173" s="1" t="s">
        <v>0</v>
      </c>
      <c r="C173" s="1"/>
      <c r="D173" s="1">
        <v>84</v>
      </c>
      <c r="E173" s="1">
        <v>10</v>
      </c>
      <c r="F173" s="1">
        <v>215</v>
      </c>
      <c r="G173" s="3">
        <v>0</v>
      </c>
      <c r="H173" s="1"/>
      <c r="I173" s="1"/>
      <c r="J173" s="1"/>
    </row>
    <row r="174" spans="1:10" x14ac:dyDescent="0.25">
      <c r="A174" s="6">
        <v>168</v>
      </c>
      <c r="B174" s="1" t="s">
        <v>0</v>
      </c>
      <c r="C174" s="1"/>
      <c r="D174" s="1">
        <v>84</v>
      </c>
      <c r="E174" s="1">
        <v>23</v>
      </c>
      <c r="F174" s="1">
        <v>226</v>
      </c>
      <c r="G174" s="3">
        <v>0</v>
      </c>
      <c r="H174" s="1"/>
      <c r="I174" s="1"/>
      <c r="J174" s="1"/>
    </row>
    <row r="175" spans="1:10" x14ac:dyDescent="0.25">
      <c r="A175" s="6">
        <v>169</v>
      </c>
      <c r="B175" s="1" t="s">
        <v>0</v>
      </c>
      <c r="C175" s="1"/>
      <c r="D175" s="1">
        <v>85</v>
      </c>
      <c r="E175" s="1">
        <v>19</v>
      </c>
      <c r="F175" s="1">
        <v>220</v>
      </c>
      <c r="G175" s="3">
        <v>-2</v>
      </c>
      <c r="H175" s="1"/>
      <c r="I175" s="1"/>
      <c r="J175" s="1"/>
    </row>
    <row r="176" spans="1:10" x14ac:dyDescent="0.25">
      <c r="A176" s="6">
        <v>170</v>
      </c>
      <c r="B176" s="1" t="s">
        <v>0</v>
      </c>
      <c r="C176" s="1"/>
      <c r="D176" s="1">
        <v>85</v>
      </c>
      <c r="E176" s="1">
        <v>24</v>
      </c>
      <c r="F176" s="1">
        <v>193</v>
      </c>
      <c r="G176" s="3">
        <v>2</v>
      </c>
      <c r="H176" s="1"/>
      <c r="I176" s="1"/>
      <c r="J176" s="1"/>
    </row>
    <row r="177" spans="1:10" x14ac:dyDescent="0.25">
      <c r="A177" s="6">
        <v>171</v>
      </c>
      <c r="B177" s="1" t="s">
        <v>0</v>
      </c>
      <c r="C177" s="1"/>
      <c r="D177" s="1">
        <v>86</v>
      </c>
      <c r="E177" s="1">
        <v>17</v>
      </c>
      <c r="F177" s="1">
        <v>153</v>
      </c>
      <c r="G177" s="3">
        <v>0</v>
      </c>
      <c r="H177" s="1"/>
      <c r="I177" s="1"/>
      <c r="J177" s="1"/>
    </row>
    <row r="178" spans="1:10" x14ac:dyDescent="0.25">
      <c r="A178" s="6">
        <v>172</v>
      </c>
      <c r="B178" s="1" t="s">
        <v>0</v>
      </c>
      <c r="C178" s="1"/>
      <c r="D178" s="1">
        <v>86</v>
      </c>
      <c r="E178" s="1">
        <v>23</v>
      </c>
      <c r="F178" s="1">
        <v>210</v>
      </c>
      <c r="G178" s="3">
        <v>0</v>
      </c>
      <c r="H178" s="1"/>
      <c r="I178" s="1"/>
      <c r="J178" s="1"/>
    </row>
    <row r="179" spans="1:10" x14ac:dyDescent="0.25">
      <c r="A179" s="6">
        <v>173</v>
      </c>
      <c r="B179" s="1" t="s">
        <v>0</v>
      </c>
      <c r="C179" s="1"/>
      <c r="D179" s="1">
        <v>87</v>
      </c>
      <c r="E179" s="1">
        <v>13</v>
      </c>
      <c r="F179" s="1">
        <v>209</v>
      </c>
      <c r="G179" s="3">
        <v>-2</v>
      </c>
      <c r="H179" s="1"/>
      <c r="I179" s="1"/>
      <c r="J179" s="1"/>
    </row>
    <row r="180" spans="1:10" x14ac:dyDescent="0.25">
      <c r="A180" s="6">
        <v>174</v>
      </c>
      <c r="B180" s="1" t="s">
        <v>0</v>
      </c>
      <c r="C180" s="1"/>
      <c r="D180" s="1">
        <v>87</v>
      </c>
      <c r="E180" s="1">
        <v>19</v>
      </c>
      <c r="F180" s="1">
        <v>156</v>
      </c>
      <c r="G180" s="3">
        <v>2</v>
      </c>
      <c r="H180" s="1"/>
      <c r="I180" s="1"/>
      <c r="J180" s="1"/>
    </row>
    <row r="181" spans="1:10" x14ac:dyDescent="0.25">
      <c r="A181" s="6">
        <v>175</v>
      </c>
      <c r="B181" s="1" t="s">
        <v>0</v>
      </c>
      <c r="C181" s="1"/>
      <c r="D181" s="1">
        <v>88</v>
      </c>
      <c r="E181" s="1">
        <v>21</v>
      </c>
      <c r="F181" s="1">
        <v>142</v>
      </c>
      <c r="G181" s="3">
        <v>-1</v>
      </c>
      <c r="H181" s="1"/>
      <c r="I181" s="1"/>
      <c r="J181" s="1"/>
    </row>
    <row r="182" spans="1:10" x14ac:dyDescent="0.25">
      <c r="A182" s="6">
        <v>176</v>
      </c>
      <c r="B182" s="1" t="s">
        <v>0</v>
      </c>
      <c r="C182" s="1"/>
      <c r="D182" s="1">
        <v>88</v>
      </c>
      <c r="E182" s="1">
        <v>20</v>
      </c>
      <c r="F182" s="1">
        <v>184</v>
      </c>
      <c r="G182" s="3">
        <v>1</v>
      </c>
      <c r="H182" s="1"/>
      <c r="I182" s="1"/>
      <c r="J182" s="1"/>
    </row>
    <row r="183" spans="1:10" x14ac:dyDescent="0.25">
      <c r="A183" s="6">
        <v>177</v>
      </c>
      <c r="B183" s="1" t="s">
        <v>0</v>
      </c>
      <c r="C183" s="1"/>
      <c r="D183" s="1">
        <v>89</v>
      </c>
      <c r="E183" s="1">
        <v>21</v>
      </c>
      <c r="F183" s="1">
        <v>230</v>
      </c>
      <c r="G183" s="3">
        <v>0</v>
      </c>
      <c r="H183" s="1"/>
      <c r="I183" s="1"/>
      <c r="J183" s="1"/>
    </row>
    <row r="184" spans="1:10" x14ac:dyDescent="0.25">
      <c r="A184" s="6">
        <v>178</v>
      </c>
      <c r="B184" s="1" t="s">
        <v>0</v>
      </c>
      <c r="C184" s="1"/>
      <c r="D184" s="1">
        <v>89</v>
      </c>
      <c r="E184" s="1">
        <v>27</v>
      </c>
      <c r="F184" s="1">
        <v>137</v>
      </c>
      <c r="G184" s="3">
        <v>0</v>
      </c>
      <c r="H184" s="1"/>
      <c r="I184" s="1"/>
      <c r="J184" s="1"/>
    </row>
    <row r="185" spans="1:10" x14ac:dyDescent="0.25">
      <c r="A185" s="6">
        <v>179</v>
      </c>
      <c r="B185" s="1" t="s">
        <v>0</v>
      </c>
      <c r="C185" s="1"/>
      <c r="D185" s="1">
        <v>90</v>
      </c>
      <c r="E185" s="1">
        <v>18</v>
      </c>
      <c r="F185" s="1">
        <v>126</v>
      </c>
      <c r="G185" s="3">
        <v>-1</v>
      </c>
      <c r="H185" s="1"/>
      <c r="I185" s="1"/>
      <c r="J185" s="1"/>
    </row>
    <row r="186" spans="1:10" x14ac:dyDescent="0.25">
      <c r="A186" s="6">
        <v>180</v>
      </c>
      <c r="B186" s="1" t="s">
        <v>0</v>
      </c>
      <c r="C186" s="1"/>
      <c r="D186" s="1">
        <v>90</v>
      </c>
      <c r="E186" s="1">
        <v>18</v>
      </c>
      <c r="F186" s="1">
        <v>220</v>
      </c>
      <c r="G186" s="3">
        <v>0</v>
      </c>
      <c r="H186" s="1"/>
      <c r="I186" s="1"/>
      <c r="J186" s="1"/>
    </row>
    <row r="187" spans="1:10" x14ac:dyDescent="0.25">
      <c r="A187" s="6">
        <v>181</v>
      </c>
      <c r="B187" s="1" t="s">
        <v>1</v>
      </c>
      <c r="C187" s="1"/>
      <c r="D187" s="1">
        <v>91</v>
      </c>
      <c r="E187" s="1">
        <v>15</v>
      </c>
      <c r="F187" s="1">
        <v>191</v>
      </c>
      <c r="G187" s="3">
        <v>0</v>
      </c>
      <c r="H187" s="1"/>
      <c r="I187" s="1"/>
      <c r="J187" s="1"/>
    </row>
    <row r="188" spans="1:10" x14ac:dyDescent="0.25">
      <c r="A188" s="6">
        <v>182</v>
      </c>
      <c r="B188" s="1" t="s">
        <v>1</v>
      </c>
      <c r="C188" s="1"/>
      <c r="D188" s="1">
        <v>91</v>
      </c>
      <c r="E188" s="1">
        <v>20</v>
      </c>
      <c r="F188" s="1">
        <v>211</v>
      </c>
      <c r="G188" s="3">
        <v>2</v>
      </c>
      <c r="H188" s="1"/>
      <c r="I188" s="1"/>
      <c r="J188" s="1"/>
    </row>
    <row r="189" spans="1:10" x14ac:dyDescent="0.25">
      <c r="A189" s="6">
        <v>183</v>
      </c>
      <c r="B189" s="1" t="s">
        <v>1</v>
      </c>
      <c r="C189" s="1"/>
      <c r="D189" s="1">
        <v>92</v>
      </c>
      <c r="E189" s="1">
        <v>19</v>
      </c>
      <c r="F189" s="1">
        <v>212</v>
      </c>
      <c r="G189" s="3">
        <v>-2</v>
      </c>
      <c r="H189" s="1"/>
      <c r="I189" s="1"/>
      <c r="J189" s="1"/>
    </row>
    <row r="190" spans="1:10" x14ac:dyDescent="0.25">
      <c r="A190" s="6">
        <v>184</v>
      </c>
      <c r="B190" s="1" t="s">
        <v>1</v>
      </c>
      <c r="C190" s="1"/>
      <c r="D190" s="1">
        <v>92</v>
      </c>
      <c r="E190" s="1">
        <v>16</v>
      </c>
      <c r="F190" s="1">
        <v>205</v>
      </c>
      <c r="G190" s="3">
        <v>1</v>
      </c>
      <c r="H190" s="1"/>
      <c r="I190" s="1"/>
      <c r="J190" s="1"/>
    </row>
    <row r="191" spans="1:10" x14ac:dyDescent="0.25">
      <c r="A191" s="6">
        <v>185</v>
      </c>
      <c r="B191" s="1" t="s">
        <v>1</v>
      </c>
      <c r="C191" s="1"/>
      <c r="D191" s="1">
        <v>93</v>
      </c>
      <c r="E191" s="1">
        <v>26</v>
      </c>
      <c r="F191" s="1">
        <v>214</v>
      </c>
      <c r="G191" s="3">
        <v>-1</v>
      </c>
      <c r="H191" s="1"/>
      <c r="I191" s="1"/>
      <c r="J191" s="1"/>
    </row>
    <row r="192" spans="1:10" x14ac:dyDescent="0.25">
      <c r="A192" s="6">
        <v>186</v>
      </c>
      <c r="B192" s="1" t="s">
        <v>1</v>
      </c>
      <c r="C192" s="1"/>
      <c r="D192" s="1">
        <v>93</v>
      </c>
      <c r="E192" s="1">
        <v>23</v>
      </c>
      <c r="F192" s="1">
        <v>170</v>
      </c>
      <c r="G192" s="3">
        <v>2</v>
      </c>
      <c r="H192" s="1"/>
      <c r="I192" s="1"/>
      <c r="J192" s="1"/>
    </row>
    <row r="193" spans="1:10" x14ac:dyDescent="0.25">
      <c r="A193" s="6">
        <v>187</v>
      </c>
      <c r="B193" s="1" t="s">
        <v>1</v>
      </c>
      <c r="C193" s="1"/>
      <c r="D193" s="1">
        <v>94</v>
      </c>
      <c r="E193" s="1">
        <v>29</v>
      </c>
      <c r="F193" s="1">
        <v>224</v>
      </c>
      <c r="G193" s="3">
        <v>0</v>
      </c>
      <c r="H193" s="1"/>
      <c r="I193" s="1"/>
      <c r="J193" s="1"/>
    </row>
    <row r="194" spans="1:10" x14ac:dyDescent="0.25">
      <c r="A194" s="6">
        <v>188</v>
      </c>
      <c r="B194" s="1" t="s">
        <v>1</v>
      </c>
      <c r="C194" s="1"/>
      <c r="D194" s="1">
        <v>94</v>
      </c>
      <c r="E194" s="1">
        <v>18</v>
      </c>
      <c r="F194" s="1">
        <v>234</v>
      </c>
      <c r="G194" s="3">
        <v>0</v>
      </c>
      <c r="H194" s="1"/>
      <c r="I194" s="1"/>
      <c r="J194" s="1"/>
    </row>
    <row r="195" spans="1:10" x14ac:dyDescent="0.25">
      <c r="A195" s="6">
        <v>189</v>
      </c>
      <c r="B195" s="1" t="s">
        <v>1</v>
      </c>
      <c r="C195" s="1"/>
      <c r="D195" s="1">
        <v>95</v>
      </c>
      <c r="E195" s="1">
        <v>21</v>
      </c>
      <c r="F195" s="1">
        <v>198</v>
      </c>
      <c r="G195" s="3">
        <v>-1</v>
      </c>
      <c r="H195" s="1"/>
      <c r="I195" s="1"/>
      <c r="J195" s="1"/>
    </row>
    <row r="196" spans="1:10" x14ac:dyDescent="0.25">
      <c r="A196" s="6">
        <v>190</v>
      </c>
      <c r="B196" s="1" t="s">
        <v>1</v>
      </c>
      <c r="C196" s="1"/>
      <c r="D196" s="1">
        <v>95</v>
      </c>
      <c r="E196" s="1">
        <v>17</v>
      </c>
      <c r="F196" s="1">
        <v>230</v>
      </c>
      <c r="G196" s="3">
        <v>0</v>
      </c>
      <c r="H196" s="1"/>
      <c r="I196" s="1"/>
      <c r="J196" s="1"/>
    </row>
    <row r="197" spans="1:10" x14ac:dyDescent="0.25">
      <c r="A197" s="6">
        <v>191</v>
      </c>
      <c r="B197" s="1" t="s">
        <v>1</v>
      </c>
      <c r="C197" s="1"/>
      <c r="D197" s="1">
        <v>96</v>
      </c>
      <c r="E197" s="1">
        <v>21</v>
      </c>
      <c r="F197" s="1">
        <v>162</v>
      </c>
      <c r="G197" s="3">
        <v>-2</v>
      </c>
      <c r="H197" s="1"/>
      <c r="I197" s="1"/>
      <c r="J197" s="1"/>
    </row>
    <row r="198" spans="1:10" x14ac:dyDescent="0.25">
      <c r="A198" s="6">
        <v>192</v>
      </c>
      <c r="B198" s="1" t="s">
        <v>1</v>
      </c>
      <c r="C198" s="1"/>
      <c r="D198" s="1">
        <v>96</v>
      </c>
      <c r="E198" s="1">
        <v>20</v>
      </c>
      <c r="F198" s="1">
        <v>240</v>
      </c>
      <c r="G198" s="3">
        <v>0</v>
      </c>
      <c r="H198" s="1"/>
      <c r="I198" s="1"/>
      <c r="J198" s="1"/>
    </row>
    <row r="199" spans="1:10" x14ac:dyDescent="0.25">
      <c r="A199" s="6">
        <v>193</v>
      </c>
      <c r="B199" s="1" t="s">
        <v>1</v>
      </c>
      <c r="C199" s="1"/>
      <c r="D199" s="1">
        <v>97</v>
      </c>
      <c r="E199" s="1">
        <v>19</v>
      </c>
      <c r="F199" s="1">
        <v>197</v>
      </c>
      <c r="G199" s="3">
        <v>-2</v>
      </c>
      <c r="H199" s="1"/>
      <c r="I199" s="1"/>
      <c r="J199" s="1"/>
    </row>
    <row r="200" spans="1:10" x14ac:dyDescent="0.25">
      <c r="A200" s="6">
        <v>194</v>
      </c>
      <c r="B200" s="1" t="s">
        <v>1</v>
      </c>
      <c r="C200" s="1"/>
      <c r="D200" s="1">
        <v>97</v>
      </c>
      <c r="E200" s="1">
        <v>24</v>
      </c>
      <c r="F200" s="1">
        <v>225</v>
      </c>
      <c r="G200" s="3">
        <v>2</v>
      </c>
      <c r="H200" s="1"/>
      <c r="I200" s="1"/>
      <c r="J200" s="1"/>
    </row>
    <row r="201" spans="1:10" x14ac:dyDescent="0.25">
      <c r="A201" s="6">
        <v>195</v>
      </c>
      <c r="B201" s="1" t="s">
        <v>1</v>
      </c>
      <c r="C201" s="1"/>
      <c r="D201" s="1">
        <v>98</v>
      </c>
      <c r="E201" s="1">
        <v>19</v>
      </c>
      <c r="F201" s="1">
        <v>190</v>
      </c>
      <c r="G201" s="3">
        <v>-2</v>
      </c>
      <c r="H201" s="1"/>
      <c r="I201" s="1"/>
      <c r="J201" s="1"/>
    </row>
    <row r="202" spans="1:10" x14ac:dyDescent="0.25">
      <c r="A202" s="6">
        <v>196</v>
      </c>
      <c r="B202" s="1" t="s">
        <v>1</v>
      </c>
      <c r="C202" s="1"/>
      <c r="D202" s="1">
        <v>98</v>
      </c>
      <c r="E202" s="1">
        <v>26</v>
      </c>
      <c r="F202" s="1">
        <v>163</v>
      </c>
      <c r="G202" s="3">
        <v>2</v>
      </c>
      <c r="H202" s="1"/>
      <c r="I202" s="1"/>
      <c r="J202" s="1"/>
    </row>
    <row r="203" spans="1:10" x14ac:dyDescent="0.25">
      <c r="A203" s="6">
        <v>197</v>
      </c>
      <c r="B203" s="1" t="s">
        <v>1</v>
      </c>
      <c r="C203" s="1"/>
      <c r="D203" s="1">
        <v>99</v>
      </c>
      <c r="E203" s="1">
        <v>20</v>
      </c>
      <c r="F203" s="1">
        <v>196</v>
      </c>
      <c r="G203" s="3">
        <v>-2</v>
      </c>
      <c r="H203" s="1"/>
      <c r="I203" s="1"/>
      <c r="J203" s="1"/>
    </row>
    <row r="204" spans="1:10" x14ac:dyDescent="0.25">
      <c r="A204" s="6">
        <v>198</v>
      </c>
      <c r="B204" s="1" t="s">
        <v>1</v>
      </c>
      <c r="C204" s="1"/>
      <c r="D204" s="1">
        <v>99</v>
      </c>
      <c r="E204" s="1">
        <v>15</v>
      </c>
      <c r="F204" s="1">
        <v>190</v>
      </c>
      <c r="G204" s="3">
        <v>1</v>
      </c>
      <c r="H204" s="1"/>
      <c r="I204" s="1"/>
      <c r="J204" s="1"/>
    </row>
    <row r="205" spans="1:10" x14ac:dyDescent="0.25">
      <c r="A205" s="6">
        <v>199</v>
      </c>
      <c r="B205" s="1" t="s">
        <v>1</v>
      </c>
      <c r="C205" s="1"/>
      <c r="D205" s="1">
        <v>100</v>
      </c>
      <c r="E205" s="1">
        <v>27</v>
      </c>
      <c r="F205" s="1">
        <v>220</v>
      </c>
      <c r="G205" s="3">
        <v>0</v>
      </c>
      <c r="H205" s="1"/>
      <c r="I205" s="1"/>
      <c r="J205" s="1"/>
    </row>
    <row r="206" spans="1:10" x14ac:dyDescent="0.25">
      <c r="A206" s="6">
        <v>200</v>
      </c>
      <c r="B206" s="1" t="s">
        <v>1</v>
      </c>
      <c r="C206" s="1"/>
      <c r="D206" s="1">
        <v>100</v>
      </c>
      <c r="E206" s="1">
        <v>20</v>
      </c>
      <c r="F206" s="1">
        <v>202</v>
      </c>
      <c r="G206" s="3">
        <v>2</v>
      </c>
      <c r="H206" s="1"/>
      <c r="I206" s="1"/>
      <c r="J206" s="1"/>
    </row>
    <row r="207" spans="1:10" x14ac:dyDescent="0.25">
      <c r="A207" s="6">
        <v>201</v>
      </c>
      <c r="B207" s="1" t="s">
        <v>1</v>
      </c>
      <c r="C207" s="1"/>
      <c r="D207" s="1">
        <v>101</v>
      </c>
      <c r="E207" s="1">
        <v>21</v>
      </c>
      <c r="F207" s="1">
        <v>240</v>
      </c>
      <c r="G207" s="3">
        <v>0</v>
      </c>
      <c r="H207" s="1"/>
      <c r="I207" s="1"/>
      <c r="J207" s="1"/>
    </row>
    <row r="208" spans="1:10" x14ac:dyDescent="0.25">
      <c r="A208" s="6">
        <v>202</v>
      </c>
      <c r="B208" s="1" t="s">
        <v>1</v>
      </c>
      <c r="C208" s="1"/>
      <c r="D208" s="1">
        <v>101</v>
      </c>
      <c r="E208" s="1">
        <v>15</v>
      </c>
      <c r="F208" s="1">
        <v>230</v>
      </c>
      <c r="G208" s="3">
        <v>1</v>
      </c>
      <c r="H208" s="1"/>
      <c r="I208" s="1"/>
      <c r="J208" s="1"/>
    </row>
    <row r="209" spans="1:10" x14ac:dyDescent="0.25">
      <c r="A209" s="6">
        <v>203</v>
      </c>
      <c r="B209" s="1" t="s">
        <v>1</v>
      </c>
      <c r="C209" s="1"/>
      <c r="D209" s="1">
        <v>102</v>
      </c>
      <c r="E209" s="1">
        <v>22</v>
      </c>
      <c r="F209" s="1">
        <v>163</v>
      </c>
      <c r="G209" s="3">
        <v>-1</v>
      </c>
      <c r="H209" s="1"/>
      <c r="I209" s="1"/>
      <c r="J209" s="1"/>
    </row>
    <row r="210" spans="1:10" x14ac:dyDescent="0.25">
      <c r="A210" s="6">
        <v>204</v>
      </c>
      <c r="B210" s="1" t="s">
        <v>1</v>
      </c>
      <c r="C210" s="1"/>
      <c r="D210" s="1">
        <v>102</v>
      </c>
      <c r="E210" s="1">
        <v>19</v>
      </c>
      <c r="F210" s="1">
        <v>216</v>
      </c>
      <c r="G210" s="3">
        <v>2</v>
      </c>
      <c r="H210" s="1"/>
      <c r="I210" s="1"/>
      <c r="J210" s="1"/>
    </row>
    <row r="211" spans="1:10" x14ac:dyDescent="0.25">
      <c r="A211" s="6">
        <v>205</v>
      </c>
      <c r="B211" s="1" t="s">
        <v>1</v>
      </c>
      <c r="C211" s="1"/>
      <c r="D211" s="1">
        <v>103</v>
      </c>
      <c r="E211" s="1">
        <v>20</v>
      </c>
      <c r="F211" s="1">
        <v>237</v>
      </c>
      <c r="G211" s="3">
        <v>-2</v>
      </c>
      <c r="H211" s="1"/>
      <c r="I211" s="1"/>
      <c r="J211" s="1"/>
    </row>
    <row r="212" spans="1:10" x14ac:dyDescent="0.25">
      <c r="A212" s="6">
        <v>206</v>
      </c>
      <c r="B212" s="1" t="s">
        <v>1</v>
      </c>
      <c r="C212" s="1"/>
      <c r="D212" s="1">
        <v>103</v>
      </c>
      <c r="E212" s="1">
        <v>19</v>
      </c>
      <c r="F212" s="1">
        <v>157</v>
      </c>
      <c r="G212" s="3">
        <v>0</v>
      </c>
      <c r="H212" s="1"/>
      <c r="I212" s="1"/>
      <c r="J212" s="1"/>
    </row>
    <row r="213" spans="1:10" x14ac:dyDescent="0.25">
      <c r="A213" s="6">
        <v>207</v>
      </c>
      <c r="B213" s="1" t="s">
        <v>1</v>
      </c>
      <c r="C213" s="1"/>
      <c r="D213" s="1">
        <v>104</v>
      </c>
      <c r="E213" s="1">
        <v>16</v>
      </c>
      <c r="F213" s="1">
        <v>234</v>
      </c>
      <c r="G213" s="3">
        <v>0</v>
      </c>
      <c r="H213" s="1"/>
      <c r="I213" s="1"/>
      <c r="J213" s="1"/>
    </row>
    <row r="214" spans="1:10" x14ac:dyDescent="0.25">
      <c r="A214" s="6">
        <v>208</v>
      </c>
      <c r="B214" s="1" t="s">
        <v>1</v>
      </c>
      <c r="C214" s="1"/>
      <c r="D214" s="1">
        <v>104</v>
      </c>
      <c r="E214" s="1">
        <v>21</v>
      </c>
      <c r="F214" s="1">
        <v>184</v>
      </c>
      <c r="G214" s="3">
        <v>1</v>
      </c>
      <c r="H214" s="1"/>
      <c r="I214" s="1"/>
      <c r="J214" s="1"/>
    </row>
    <row r="215" spans="1:10" x14ac:dyDescent="0.25">
      <c r="A215" s="6">
        <v>209</v>
      </c>
      <c r="B215" s="1" t="s">
        <v>1</v>
      </c>
      <c r="C215" s="1"/>
      <c r="D215" s="1">
        <v>105</v>
      </c>
      <c r="E215" s="1">
        <v>19</v>
      </c>
      <c r="F215" s="1">
        <v>235</v>
      </c>
      <c r="G215" s="3">
        <v>-1</v>
      </c>
      <c r="H215" s="1"/>
      <c r="I215" s="1"/>
      <c r="J215" s="1"/>
    </row>
    <row r="216" spans="1:10" x14ac:dyDescent="0.25">
      <c r="A216" s="6">
        <v>210</v>
      </c>
      <c r="B216" s="1" t="s">
        <v>1</v>
      </c>
      <c r="C216" s="1"/>
      <c r="D216" s="1">
        <v>105</v>
      </c>
      <c r="E216" s="1">
        <v>27</v>
      </c>
      <c r="F216" s="1">
        <v>240</v>
      </c>
      <c r="G216" s="3">
        <v>2</v>
      </c>
      <c r="H216" s="1"/>
      <c r="I216" s="1"/>
      <c r="J216" s="1"/>
    </row>
    <row r="217" spans="1:10" x14ac:dyDescent="0.25">
      <c r="A217" s="6">
        <v>211</v>
      </c>
      <c r="B217" s="1" t="s">
        <v>1</v>
      </c>
      <c r="C217" s="1"/>
      <c r="D217" s="1">
        <v>106</v>
      </c>
      <c r="E217" s="1">
        <v>21</v>
      </c>
      <c r="F217" s="1">
        <v>167</v>
      </c>
      <c r="G217" s="3">
        <v>-1</v>
      </c>
      <c r="H217" s="1"/>
      <c r="I217" s="1"/>
      <c r="J217" s="1"/>
    </row>
    <row r="218" spans="1:10" x14ac:dyDescent="0.25">
      <c r="A218" s="6">
        <v>212</v>
      </c>
      <c r="B218" s="1" t="s">
        <v>1</v>
      </c>
      <c r="C218" s="1"/>
      <c r="D218" s="1">
        <v>106</v>
      </c>
      <c r="E218" s="1">
        <v>27</v>
      </c>
      <c r="F218" s="1">
        <v>234</v>
      </c>
      <c r="G218" s="3">
        <v>0</v>
      </c>
      <c r="H218" s="1"/>
      <c r="I218" s="1"/>
      <c r="J218" s="1"/>
    </row>
    <row r="219" spans="1:10" x14ac:dyDescent="0.25">
      <c r="A219" s="6">
        <v>213</v>
      </c>
      <c r="B219" s="1" t="s">
        <v>1</v>
      </c>
      <c r="C219" s="1"/>
      <c r="D219" s="1">
        <v>107</v>
      </c>
      <c r="E219" s="1">
        <v>19</v>
      </c>
      <c r="F219" s="1">
        <v>188</v>
      </c>
      <c r="G219" s="3">
        <v>0</v>
      </c>
      <c r="H219" s="1"/>
      <c r="I219" s="1"/>
      <c r="J219" s="1"/>
    </row>
    <row r="220" spans="1:10" x14ac:dyDescent="0.25">
      <c r="A220" s="6">
        <v>214</v>
      </c>
      <c r="B220" s="1" t="s">
        <v>1</v>
      </c>
      <c r="C220" s="1"/>
      <c r="D220" s="1">
        <v>107</v>
      </c>
      <c r="E220" s="1">
        <v>26</v>
      </c>
      <c r="F220" s="1">
        <v>226</v>
      </c>
      <c r="G220" s="3">
        <v>1</v>
      </c>
      <c r="H220" s="1"/>
      <c r="I220" s="1"/>
      <c r="J220" s="1"/>
    </row>
    <row r="221" spans="1:10" x14ac:dyDescent="0.25">
      <c r="A221" s="6">
        <v>215</v>
      </c>
      <c r="B221" s="1" t="s">
        <v>1</v>
      </c>
      <c r="C221" s="1"/>
      <c r="D221" s="1">
        <v>108</v>
      </c>
      <c r="E221" s="1">
        <v>24</v>
      </c>
      <c r="F221" s="1">
        <v>220</v>
      </c>
      <c r="G221" s="3">
        <v>-2</v>
      </c>
      <c r="H221" s="1"/>
      <c r="I221" s="1"/>
      <c r="J221" s="1"/>
    </row>
    <row r="222" spans="1:10" x14ac:dyDescent="0.25">
      <c r="A222" s="6">
        <v>216</v>
      </c>
      <c r="B222" s="1" t="s">
        <v>1</v>
      </c>
      <c r="C222" s="1"/>
      <c r="D222" s="1">
        <v>108</v>
      </c>
      <c r="E222" s="1">
        <v>23</v>
      </c>
      <c r="F222" s="1">
        <v>213</v>
      </c>
      <c r="G222" s="3">
        <v>0</v>
      </c>
      <c r="H222" s="1"/>
      <c r="I222" s="1"/>
      <c r="J222" s="1"/>
    </row>
    <row r="223" spans="1:10" x14ac:dyDescent="0.25">
      <c r="A223" s="6">
        <v>217</v>
      </c>
      <c r="B223" s="1" t="s">
        <v>1</v>
      </c>
      <c r="C223" s="1"/>
      <c r="D223" s="1">
        <v>109</v>
      </c>
      <c r="E223" s="1">
        <v>15</v>
      </c>
      <c r="F223" s="1">
        <v>232</v>
      </c>
      <c r="G223" s="3">
        <v>0</v>
      </c>
      <c r="H223" s="1"/>
      <c r="I223" s="1"/>
      <c r="J223" s="1"/>
    </row>
    <row r="224" spans="1:10" x14ac:dyDescent="0.25">
      <c r="A224" s="6">
        <v>218</v>
      </c>
      <c r="B224" s="1" t="s">
        <v>1</v>
      </c>
      <c r="C224" s="1"/>
      <c r="D224" s="1">
        <v>109</v>
      </c>
      <c r="E224" s="1">
        <v>28</v>
      </c>
      <c r="F224" s="1">
        <v>224</v>
      </c>
      <c r="G224" s="3">
        <v>0</v>
      </c>
      <c r="H224" s="1"/>
      <c r="I224" s="1"/>
      <c r="J224" s="1"/>
    </row>
    <row r="225" spans="1:10" x14ac:dyDescent="0.25">
      <c r="A225" s="6">
        <v>219</v>
      </c>
      <c r="B225" s="1" t="s">
        <v>1</v>
      </c>
      <c r="C225" s="1"/>
      <c r="D225" s="1">
        <v>110</v>
      </c>
      <c r="E225" s="1">
        <v>20</v>
      </c>
      <c r="F225" s="1">
        <v>206</v>
      </c>
      <c r="G225" s="3">
        <v>-2</v>
      </c>
      <c r="H225" s="1"/>
      <c r="I225" s="1"/>
      <c r="J225" s="1"/>
    </row>
    <row r="226" spans="1:10" x14ac:dyDescent="0.25">
      <c r="A226" s="6">
        <v>220</v>
      </c>
      <c r="B226" s="1" t="s">
        <v>1</v>
      </c>
      <c r="C226" s="1"/>
      <c r="D226" s="1">
        <v>110</v>
      </c>
      <c r="E226" s="1">
        <v>20</v>
      </c>
      <c r="F226" s="1">
        <v>233</v>
      </c>
      <c r="G226" s="3">
        <v>0</v>
      </c>
      <c r="H226" s="1"/>
      <c r="I226" s="1"/>
      <c r="J226" s="1"/>
    </row>
    <row r="227" spans="1:10" x14ac:dyDescent="0.25">
      <c r="A227" s="6">
        <v>221</v>
      </c>
      <c r="B227" s="1" t="s">
        <v>1</v>
      </c>
      <c r="C227" s="1"/>
      <c r="D227" s="1">
        <v>111</v>
      </c>
      <c r="E227" s="1">
        <v>26</v>
      </c>
      <c r="F227" s="1">
        <v>202</v>
      </c>
      <c r="G227" s="3">
        <v>0</v>
      </c>
      <c r="H227" s="1"/>
      <c r="I227" s="1"/>
      <c r="J227" s="1"/>
    </row>
    <row r="228" spans="1:10" x14ac:dyDescent="0.25">
      <c r="A228" s="6">
        <v>222</v>
      </c>
      <c r="B228" s="1" t="s">
        <v>1</v>
      </c>
      <c r="C228" s="1"/>
      <c r="D228" s="1">
        <v>111</v>
      </c>
      <c r="E228" s="1">
        <v>15</v>
      </c>
      <c r="F228" s="1">
        <v>182</v>
      </c>
      <c r="G228" s="3">
        <v>1</v>
      </c>
      <c r="H228" s="1"/>
      <c r="I228" s="1"/>
      <c r="J228" s="1"/>
    </row>
    <row r="229" spans="1:10" x14ac:dyDescent="0.25">
      <c r="A229" s="6">
        <v>223</v>
      </c>
      <c r="B229" s="1" t="s">
        <v>1</v>
      </c>
      <c r="C229" s="1"/>
      <c r="D229" s="1">
        <v>112</v>
      </c>
      <c r="E229" s="1">
        <v>15</v>
      </c>
      <c r="F229" s="1">
        <v>188</v>
      </c>
      <c r="G229" s="3">
        <v>0</v>
      </c>
      <c r="H229" s="1"/>
      <c r="I229" s="1"/>
      <c r="J229" s="1"/>
    </row>
    <row r="230" spans="1:10" x14ac:dyDescent="0.25">
      <c r="A230" s="6">
        <v>224</v>
      </c>
      <c r="B230" s="1" t="s">
        <v>1</v>
      </c>
      <c r="C230" s="1"/>
      <c r="D230" s="1">
        <v>112</v>
      </c>
      <c r="E230" s="1">
        <v>19</v>
      </c>
      <c r="F230" s="1">
        <v>204</v>
      </c>
      <c r="G230" s="3">
        <v>0</v>
      </c>
      <c r="H230" s="1"/>
      <c r="I230" s="1"/>
      <c r="J230" s="1"/>
    </row>
    <row r="231" spans="1:10" x14ac:dyDescent="0.25">
      <c r="A231" s="6">
        <v>225</v>
      </c>
      <c r="B231" s="1" t="s">
        <v>1</v>
      </c>
      <c r="C231" s="1"/>
      <c r="D231" s="1">
        <v>113</v>
      </c>
      <c r="E231" s="1">
        <v>18</v>
      </c>
      <c r="F231" s="1">
        <v>155</v>
      </c>
      <c r="G231" s="3">
        <v>0</v>
      </c>
      <c r="H231" s="1"/>
      <c r="I231" s="1"/>
      <c r="J231" s="1"/>
    </row>
    <row r="232" spans="1:10" x14ac:dyDescent="0.25">
      <c r="A232" s="6">
        <v>226</v>
      </c>
      <c r="B232" s="1" t="s">
        <v>1</v>
      </c>
      <c r="C232" s="1"/>
      <c r="D232" s="1">
        <v>113</v>
      </c>
      <c r="E232" s="1">
        <v>28</v>
      </c>
      <c r="F232" s="1">
        <v>232</v>
      </c>
      <c r="G232" s="3">
        <v>1</v>
      </c>
      <c r="H232" s="1"/>
      <c r="I232" s="1"/>
      <c r="J232" s="1"/>
    </row>
    <row r="233" spans="1:10" x14ac:dyDescent="0.25">
      <c r="A233" s="6">
        <v>227</v>
      </c>
      <c r="B233" s="1" t="s">
        <v>1</v>
      </c>
      <c r="C233" s="1"/>
      <c r="D233" s="1">
        <v>114</v>
      </c>
      <c r="E233" s="1">
        <v>22</v>
      </c>
      <c r="F233" s="1">
        <v>169</v>
      </c>
      <c r="G233" s="3">
        <v>-2</v>
      </c>
      <c r="H233" s="1"/>
      <c r="I233" s="1"/>
      <c r="J233" s="1"/>
    </row>
    <row r="234" spans="1:10" x14ac:dyDescent="0.25">
      <c r="A234" s="6">
        <v>228</v>
      </c>
      <c r="B234" s="1" t="s">
        <v>1</v>
      </c>
      <c r="C234" s="1"/>
      <c r="D234" s="1">
        <v>114</v>
      </c>
      <c r="E234" s="1">
        <v>23</v>
      </c>
      <c r="F234" s="1">
        <v>198</v>
      </c>
      <c r="G234" s="3">
        <v>1</v>
      </c>
      <c r="H234" s="1"/>
      <c r="I234" s="1"/>
      <c r="J234" s="1"/>
    </row>
    <row r="235" spans="1:10" x14ac:dyDescent="0.25">
      <c r="A235" s="6">
        <v>229</v>
      </c>
      <c r="B235" s="1" t="s">
        <v>1</v>
      </c>
      <c r="C235" s="1"/>
      <c r="D235" s="1">
        <v>115</v>
      </c>
      <c r="E235" s="1">
        <v>27</v>
      </c>
      <c r="F235" s="1">
        <v>163</v>
      </c>
      <c r="G235" s="3">
        <v>-2</v>
      </c>
      <c r="H235" s="1"/>
      <c r="I235" s="1"/>
      <c r="J235" s="1"/>
    </row>
    <row r="236" spans="1:10" x14ac:dyDescent="0.25">
      <c r="A236" s="6">
        <v>230</v>
      </c>
      <c r="B236" s="1" t="s">
        <v>1</v>
      </c>
      <c r="C236" s="1"/>
      <c r="D236" s="1">
        <v>115</v>
      </c>
      <c r="E236" s="1">
        <v>28</v>
      </c>
      <c r="F236" s="1">
        <v>169</v>
      </c>
      <c r="G236" s="3">
        <v>0</v>
      </c>
      <c r="H236" s="1"/>
      <c r="I236" s="1"/>
      <c r="J236" s="1"/>
    </row>
    <row r="237" spans="1:10" x14ac:dyDescent="0.25">
      <c r="A237" s="6">
        <v>231</v>
      </c>
      <c r="B237" s="1" t="s">
        <v>1</v>
      </c>
      <c r="C237" s="1"/>
      <c r="D237" s="1">
        <v>116</v>
      </c>
      <c r="E237" s="1">
        <v>17</v>
      </c>
      <c r="F237" s="1">
        <v>193</v>
      </c>
      <c r="G237" s="3">
        <v>-2</v>
      </c>
      <c r="H237" s="1"/>
      <c r="I237" s="1"/>
      <c r="J237" s="1"/>
    </row>
    <row r="238" spans="1:10" x14ac:dyDescent="0.25">
      <c r="A238" s="6">
        <v>232</v>
      </c>
      <c r="B238" s="1" t="s">
        <v>1</v>
      </c>
      <c r="C238" s="1"/>
      <c r="D238" s="1">
        <v>116</v>
      </c>
      <c r="E238" s="1">
        <v>16</v>
      </c>
      <c r="F238" s="1">
        <v>197</v>
      </c>
      <c r="G238" s="3">
        <v>1</v>
      </c>
      <c r="H238" s="1"/>
      <c r="I238" s="1"/>
      <c r="J238" s="1"/>
    </row>
    <row r="239" spans="1:10" x14ac:dyDescent="0.25">
      <c r="A239" s="6">
        <v>233</v>
      </c>
      <c r="B239" s="1" t="s">
        <v>1</v>
      </c>
      <c r="C239" s="1"/>
      <c r="D239" s="1">
        <v>117</v>
      </c>
      <c r="E239" s="1">
        <v>17</v>
      </c>
      <c r="F239" s="1">
        <v>229</v>
      </c>
      <c r="G239" s="3">
        <v>-2</v>
      </c>
      <c r="H239" s="1"/>
      <c r="I239" s="1"/>
      <c r="J239" s="1"/>
    </row>
    <row r="240" spans="1:10" x14ac:dyDescent="0.25">
      <c r="A240" s="6">
        <v>234</v>
      </c>
      <c r="B240" s="1" t="s">
        <v>1</v>
      </c>
      <c r="C240" s="1"/>
      <c r="D240" s="1">
        <v>117</v>
      </c>
      <c r="E240" s="1">
        <v>18</v>
      </c>
      <c r="F240" s="1">
        <v>232</v>
      </c>
      <c r="G240" s="3">
        <v>1</v>
      </c>
      <c r="H240" s="1"/>
      <c r="I240" s="1"/>
      <c r="J240" s="1"/>
    </row>
    <row r="241" spans="1:10" x14ac:dyDescent="0.25">
      <c r="A241" s="6">
        <v>235</v>
      </c>
      <c r="B241" s="1" t="s">
        <v>1</v>
      </c>
      <c r="C241" s="1"/>
      <c r="D241" s="1">
        <v>118</v>
      </c>
      <c r="E241" s="1">
        <v>22</v>
      </c>
      <c r="F241" s="1">
        <v>189</v>
      </c>
      <c r="G241" s="3">
        <v>0</v>
      </c>
      <c r="H241" s="1"/>
      <c r="I241" s="1"/>
      <c r="J241" s="1"/>
    </row>
    <row r="242" spans="1:10" x14ac:dyDescent="0.25">
      <c r="A242" s="6">
        <v>236</v>
      </c>
      <c r="B242" s="1" t="s">
        <v>1</v>
      </c>
      <c r="C242" s="1"/>
      <c r="D242" s="1">
        <v>118</v>
      </c>
      <c r="E242" s="1">
        <v>29</v>
      </c>
      <c r="F242" s="1">
        <v>197</v>
      </c>
      <c r="G242" s="3">
        <v>1</v>
      </c>
      <c r="H242" s="1"/>
      <c r="I242" s="1"/>
      <c r="J242" s="1"/>
    </row>
    <row r="243" spans="1:10" x14ac:dyDescent="0.25">
      <c r="A243" s="6">
        <v>237</v>
      </c>
      <c r="B243" s="1" t="s">
        <v>1</v>
      </c>
      <c r="C243" s="1"/>
      <c r="D243" s="1">
        <v>119</v>
      </c>
      <c r="E243" s="1">
        <v>20</v>
      </c>
      <c r="F243" s="1">
        <v>225</v>
      </c>
      <c r="G243" s="3">
        <v>-1</v>
      </c>
      <c r="H243" s="1"/>
      <c r="I243" s="1"/>
      <c r="J243" s="1"/>
    </row>
    <row r="244" spans="1:10" x14ac:dyDescent="0.25">
      <c r="A244" s="6">
        <v>238</v>
      </c>
      <c r="B244" s="1" t="s">
        <v>1</v>
      </c>
      <c r="C244" s="1"/>
      <c r="D244" s="1">
        <v>119</v>
      </c>
      <c r="E244" s="1">
        <v>25</v>
      </c>
      <c r="F244" s="1">
        <v>202</v>
      </c>
      <c r="G244" s="3">
        <v>1</v>
      </c>
      <c r="H244" s="1"/>
      <c r="I244" s="1"/>
      <c r="J244" s="1"/>
    </row>
    <row r="245" spans="1:10" x14ac:dyDescent="0.25">
      <c r="A245" s="6">
        <v>239</v>
      </c>
      <c r="B245" s="1" t="s">
        <v>1</v>
      </c>
      <c r="C245" s="1"/>
      <c r="D245" s="1">
        <v>120</v>
      </c>
      <c r="E245" s="1">
        <v>24</v>
      </c>
      <c r="F245" s="1">
        <v>193</v>
      </c>
      <c r="G245" s="3">
        <v>-2</v>
      </c>
      <c r="H245" s="1"/>
      <c r="I245" s="1"/>
      <c r="J245" s="1"/>
    </row>
    <row r="246" spans="1:10" x14ac:dyDescent="0.25">
      <c r="A246" s="6">
        <v>240</v>
      </c>
      <c r="B246" s="1" t="s">
        <v>1</v>
      </c>
      <c r="C246" s="1"/>
      <c r="D246" s="1">
        <v>120</v>
      </c>
      <c r="E246" s="1">
        <v>23</v>
      </c>
      <c r="F246" s="1">
        <v>232</v>
      </c>
      <c r="G246" s="3">
        <v>2</v>
      </c>
      <c r="H246" s="1"/>
      <c r="I246" s="1"/>
      <c r="J246" s="1"/>
    </row>
    <row r="247" spans="1:10" x14ac:dyDescent="0.25">
      <c r="A247" s="6">
        <v>241</v>
      </c>
      <c r="B247" s="1" t="s">
        <v>1</v>
      </c>
      <c r="C247" s="1"/>
      <c r="D247" s="1">
        <v>121</v>
      </c>
      <c r="E247" s="1">
        <v>19</v>
      </c>
      <c r="F247" s="1">
        <v>235</v>
      </c>
      <c r="G247" s="3">
        <v>0</v>
      </c>
      <c r="H247" s="1"/>
      <c r="I247" s="1"/>
      <c r="J247" s="1"/>
    </row>
    <row r="248" spans="1:10" x14ac:dyDescent="0.25">
      <c r="A248" s="6">
        <v>242</v>
      </c>
      <c r="B248" s="1" t="s">
        <v>1</v>
      </c>
      <c r="C248" s="1"/>
      <c r="D248" s="1">
        <v>121</v>
      </c>
      <c r="E248" s="1">
        <v>28</v>
      </c>
      <c r="F248" s="1">
        <v>219</v>
      </c>
      <c r="G248" s="3">
        <v>1</v>
      </c>
      <c r="H248" s="1"/>
      <c r="I248" s="1"/>
      <c r="J248" s="1"/>
    </row>
    <row r="249" spans="1:10" x14ac:dyDescent="0.25">
      <c r="A249" s="6">
        <v>243</v>
      </c>
      <c r="B249" s="1" t="s">
        <v>1</v>
      </c>
      <c r="C249" s="1"/>
      <c r="D249" s="1">
        <v>122</v>
      </c>
      <c r="E249" s="1">
        <v>30</v>
      </c>
      <c r="F249" s="1">
        <v>231</v>
      </c>
      <c r="G249" s="3">
        <v>0</v>
      </c>
      <c r="H249" s="1"/>
      <c r="I249" s="1"/>
      <c r="J249" s="1"/>
    </row>
    <row r="250" spans="1:10" x14ac:dyDescent="0.25">
      <c r="A250" s="6">
        <v>244</v>
      </c>
      <c r="B250" s="1" t="s">
        <v>1</v>
      </c>
      <c r="C250" s="1"/>
      <c r="D250" s="1">
        <v>122</v>
      </c>
      <c r="E250" s="1">
        <v>25</v>
      </c>
      <c r="F250" s="1">
        <v>157</v>
      </c>
      <c r="G250" s="3">
        <v>2</v>
      </c>
      <c r="H250" s="1"/>
      <c r="I250" s="1"/>
      <c r="J250" s="1"/>
    </row>
    <row r="251" spans="1:10" x14ac:dyDescent="0.25">
      <c r="A251" s="6">
        <v>245</v>
      </c>
      <c r="B251" s="1" t="s">
        <v>1</v>
      </c>
      <c r="C251" s="1"/>
      <c r="D251" s="1">
        <v>123</v>
      </c>
      <c r="E251" s="1">
        <v>28</v>
      </c>
      <c r="F251" s="1">
        <v>196</v>
      </c>
      <c r="G251" s="3">
        <v>0</v>
      </c>
      <c r="H251" s="1"/>
      <c r="I251" s="1"/>
      <c r="J251" s="1"/>
    </row>
    <row r="252" spans="1:10" x14ac:dyDescent="0.25">
      <c r="A252" s="6">
        <v>246</v>
      </c>
      <c r="B252" s="1" t="s">
        <v>1</v>
      </c>
      <c r="C252" s="1"/>
      <c r="D252" s="1">
        <v>123</v>
      </c>
      <c r="E252" s="1">
        <v>25</v>
      </c>
      <c r="F252" s="1">
        <v>180</v>
      </c>
      <c r="G252" s="3">
        <v>0</v>
      </c>
      <c r="H252" s="1"/>
      <c r="I252" s="1"/>
      <c r="J252" s="1"/>
    </row>
    <row r="253" spans="1:10" x14ac:dyDescent="0.25">
      <c r="A253" s="6">
        <v>247</v>
      </c>
      <c r="B253" s="1" t="s">
        <v>1</v>
      </c>
      <c r="C253" s="1"/>
      <c r="D253" s="1">
        <v>124</v>
      </c>
      <c r="E253" s="1">
        <v>20</v>
      </c>
      <c r="F253" s="1">
        <v>156</v>
      </c>
      <c r="G253" s="3">
        <v>-1</v>
      </c>
      <c r="H253" s="1"/>
      <c r="I253" s="1"/>
      <c r="J253" s="1"/>
    </row>
    <row r="254" spans="1:10" x14ac:dyDescent="0.25">
      <c r="A254" s="6">
        <v>248</v>
      </c>
      <c r="B254" s="1" t="s">
        <v>1</v>
      </c>
      <c r="C254" s="1"/>
      <c r="D254" s="1">
        <v>124</v>
      </c>
      <c r="E254" s="1">
        <v>22</v>
      </c>
      <c r="F254" s="1">
        <v>207</v>
      </c>
      <c r="G254" s="3">
        <v>0</v>
      </c>
      <c r="H254" s="1"/>
      <c r="I254" s="1"/>
      <c r="J254" s="1"/>
    </row>
    <row r="255" spans="1:10" x14ac:dyDescent="0.25">
      <c r="A255" s="6">
        <v>249</v>
      </c>
      <c r="B255" s="1" t="s">
        <v>1</v>
      </c>
      <c r="C255" s="1"/>
      <c r="D255" s="1">
        <v>125</v>
      </c>
      <c r="E255" s="1">
        <v>17</v>
      </c>
      <c r="F255" s="1">
        <v>157</v>
      </c>
      <c r="G255" s="3">
        <v>0</v>
      </c>
      <c r="H255" s="1"/>
      <c r="I255" s="1"/>
      <c r="J255" s="1"/>
    </row>
    <row r="256" spans="1:10" x14ac:dyDescent="0.25">
      <c r="A256" s="6">
        <v>250</v>
      </c>
      <c r="B256" s="1" t="s">
        <v>1</v>
      </c>
      <c r="C256" s="1"/>
      <c r="D256" s="1">
        <v>125</v>
      </c>
      <c r="E256" s="1">
        <v>21</v>
      </c>
      <c r="F256" s="1">
        <v>170</v>
      </c>
      <c r="G256" s="3">
        <v>0</v>
      </c>
      <c r="H256" s="1"/>
      <c r="I256" s="1"/>
      <c r="J256" s="1"/>
    </row>
    <row r="257" spans="1:10" x14ac:dyDescent="0.25">
      <c r="A257" s="6">
        <v>251</v>
      </c>
      <c r="B257" s="1" t="s">
        <v>1</v>
      </c>
      <c r="C257" s="1"/>
      <c r="D257" s="1">
        <v>126</v>
      </c>
      <c r="E257" s="1">
        <v>27</v>
      </c>
      <c r="F257" s="1">
        <v>201</v>
      </c>
      <c r="G257" s="3">
        <v>-2</v>
      </c>
      <c r="H257" s="1"/>
      <c r="I257" s="1"/>
      <c r="J257" s="1"/>
    </row>
    <row r="258" spans="1:10" x14ac:dyDescent="0.25">
      <c r="A258" s="6">
        <v>252</v>
      </c>
      <c r="B258" s="1" t="s">
        <v>1</v>
      </c>
      <c r="C258" s="1"/>
      <c r="D258" s="1">
        <v>126</v>
      </c>
      <c r="E258" s="1">
        <v>24</v>
      </c>
      <c r="F258" s="1">
        <v>187</v>
      </c>
      <c r="G258" s="3">
        <v>0</v>
      </c>
      <c r="H258" s="1"/>
      <c r="I258" s="1"/>
      <c r="J258" s="1"/>
    </row>
    <row r="259" spans="1:10" x14ac:dyDescent="0.25">
      <c r="A259" s="6">
        <v>253</v>
      </c>
      <c r="B259" s="1" t="s">
        <v>1</v>
      </c>
      <c r="C259" s="1"/>
      <c r="D259" s="1">
        <v>127</v>
      </c>
      <c r="E259" s="1">
        <v>18</v>
      </c>
      <c r="F259" s="1">
        <v>190</v>
      </c>
      <c r="G259" s="3">
        <v>0</v>
      </c>
      <c r="H259" s="1"/>
      <c r="I259" s="1"/>
      <c r="J259" s="1"/>
    </row>
    <row r="260" spans="1:10" x14ac:dyDescent="0.25">
      <c r="A260" s="6">
        <v>254</v>
      </c>
      <c r="B260" s="1" t="s">
        <v>1</v>
      </c>
      <c r="C260" s="1"/>
      <c r="D260" s="1">
        <v>127</v>
      </c>
      <c r="E260" s="1">
        <v>25</v>
      </c>
      <c r="F260" s="1">
        <v>240</v>
      </c>
      <c r="G260" s="3">
        <v>0</v>
      </c>
      <c r="H260" s="1"/>
      <c r="I260" s="1"/>
      <c r="J260" s="1"/>
    </row>
    <row r="261" spans="1:10" x14ac:dyDescent="0.25">
      <c r="A261" s="6">
        <v>255</v>
      </c>
      <c r="B261" s="1" t="s">
        <v>1</v>
      </c>
      <c r="C261" s="1"/>
      <c r="D261" s="1">
        <v>128</v>
      </c>
      <c r="E261" s="1">
        <v>21</v>
      </c>
      <c r="F261" s="1">
        <v>195</v>
      </c>
      <c r="G261" s="3">
        <v>0</v>
      </c>
      <c r="H261" s="1"/>
      <c r="I261" s="1"/>
      <c r="J261" s="1"/>
    </row>
    <row r="262" spans="1:10" x14ac:dyDescent="0.25">
      <c r="A262" s="6">
        <v>256</v>
      </c>
      <c r="B262" s="1" t="s">
        <v>1</v>
      </c>
      <c r="C262" s="1"/>
      <c r="D262" s="1">
        <v>128</v>
      </c>
      <c r="E262" s="1">
        <v>20</v>
      </c>
      <c r="F262" s="1">
        <v>199</v>
      </c>
      <c r="G262" s="3">
        <v>1</v>
      </c>
      <c r="H262" s="1"/>
      <c r="I262" s="1"/>
      <c r="J262" s="1"/>
    </row>
    <row r="263" spans="1:10" x14ac:dyDescent="0.25">
      <c r="A263" s="6">
        <v>257</v>
      </c>
      <c r="B263" s="1" t="s">
        <v>1</v>
      </c>
      <c r="C263" s="1"/>
      <c r="D263" s="1">
        <v>129</v>
      </c>
      <c r="E263" s="1">
        <v>20</v>
      </c>
      <c r="F263" s="1">
        <v>203</v>
      </c>
      <c r="G263" s="3">
        <v>0</v>
      </c>
      <c r="H263" s="1"/>
      <c r="I263" s="1"/>
      <c r="J263" s="1"/>
    </row>
    <row r="264" spans="1:10" x14ac:dyDescent="0.25">
      <c r="A264" s="6">
        <v>258</v>
      </c>
      <c r="B264" s="1" t="s">
        <v>1</v>
      </c>
      <c r="C264" s="1"/>
      <c r="D264" s="1">
        <v>129</v>
      </c>
      <c r="E264" s="1">
        <v>21</v>
      </c>
      <c r="F264" s="1">
        <v>176</v>
      </c>
      <c r="G264" s="3">
        <v>2</v>
      </c>
      <c r="H264" s="1"/>
      <c r="I264" s="1"/>
      <c r="J264" s="1"/>
    </row>
    <row r="265" spans="1:10" x14ac:dyDescent="0.25">
      <c r="A265" s="6">
        <v>259</v>
      </c>
      <c r="B265" s="1" t="s">
        <v>1</v>
      </c>
      <c r="C265" s="1"/>
      <c r="D265" s="1">
        <v>130</v>
      </c>
      <c r="E265" s="1">
        <v>22</v>
      </c>
      <c r="F265" s="1">
        <v>178</v>
      </c>
      <c r="G265" s="3">
        <v>-1</v>
      </c>
      <c r="H265" s="1"/>
      <c r="I265" s="1"/>
      <c r="J265" s="1"/>
    </row>
    <row r="266" spans="1:10" x14ac:dyDescent="0.25">
      <c r="A266" s="6">
        <v>260</v>
      </c>
      <c r="B266" s="1" t="s">
        <v>1</v>
      </c>
      <c r="C266" s="1"/>
      <c r="D266" s="1">
        <v>130</v>
      </c>
      <c r="E266" s="1">
        <v>17</v>
      </c>
      <c r="F266" s="1">
        <v>165</v>
      </c>
      <c r="G266" s="3">
        <v>0</v>
      </c>
      <c r="H266" s="1"/>
      <c r="I266" s="1"/>
      <c r="J266" s="1"/>
    </row>
    <row r="267" spans="1:10" x14ac:dyDescent="0.25">
      <c r="A267" s="6">
        <v>261</v>
      </c>
      <c r="B267" s="1" t="s">
        <v>1</v>
      </c>
      <c r="C267" s="1"/>
      <c r="D267" s="1">
        <v>131</v>
      </c>
      <c r="E267" s="1">
        <v>16</v>
      </c>
      <c r="F267" s="1">
        <v>214</v>
      </c>
      <c r="G267" s="3">
        <v>-2</v>
      </c>
      <c r="H267" s="1"/>
      <c r="I267" s="1"/>
      <c r="J267" s="1"/>
    </row>
    <row r="268" spans="1:10" x14ac:dyDescent="0.25">
      <c r="A268" s="6">
        <v>262</v>
      </c>
      <c r="B268" s="1" t="s">
        <v>1</v>
      </c>
      <c r="C268" s="1"/>
      <c r="D268" s="1">
        <v>131</v>
      </c>
      <c r="E268" s="1">
        <v>16</v>
      </c>
      <c r="F268" s="1">
        <v>221</v>
      </c>
      <c r="G268" s="3">
        <v>0</v>
      </c>
      <c r="H268" s="1"/>
      <c r="I268" s="1"/>
      <c r="J268" s="1"/>
    </row>
    <row r="269" spans="1:10" x14ac:dyDescent="0.25">
      <c r="A269" s="6">
        <v>263</v>
      </c>
      <c r="B269" s="1" t="s">
        <v>1</v>
      </c>
      <c r="C269" s="1"/>
      <c r="D269" s="1">
        <v>132</v>
      </c>
      <c r="E269" s="1">
        <v>23</v>
      </c>
      <c r="F269" s="1">
        <v>201</v>
      </c>
      <c r="G269" s="3">
        <v>-1</v>
      </c>
      <c r="H269" s="1"/>
      <c r="I269" s="1"/>
      <c r="J269" s="1"/>
    </row>
    <row r="270" spans="1:10" x14ac:dyDescent="0.25">
      <c r="A270" s="6">
        <v>264</v>
      </c>
      <c r="B270" s="1" t="s">
        <v>1</v>
      </c>
      <c r="C270" s="1"/>
      <c r="D270" s="1">
        <v>132</v>
      </c>
      <c r="E270" s="1">
        <v>20</v>
      </c>
      <c r="F270" s="1">
        <v>219</v>
      </c>
      <c r="G270" s="3">
        <v>1</v>
      </c>
      <c r="H270" s="1"/>
      <c r="I270" s="1"/>
      <c r="J270" s="1"/>
    </row>
    <row r="271" spans="1:10" x14ac:dyDescent="0.25">
      <c r="A271" s="6">
        <v>265</v>
      </c>
      <c r="B271" s="1" t="s">
        <v>1</v>
      </c>
      <c r="C271" s="1"/>
      <c r="D271" s="1">
        <v>133</v>
      </c>
      <c r="E271" s="1">
        <v>28</v>
      </c>
      <c r="F271" s="1">
        <v>182</v>
      </c>
      <c r="G271" s="3">
        <v>-2</v>
      </c>
      <c r="H271" s="1"/>
      <c r="I271" s="1"/>
      <c r="J271" s="1"/>
    </row>
    <row r="272" spans="1:10" x14ac:dyDescent="0.25">
      <c r="A272" s="6">
        <v>266</v>
      </c>
      <c r="B272" s="1" t="s">
        <v>1</v>
      </c>
      <c r="C272" s="1"/>
      <c r="D272" s="1">
        <v>133</v>
      </c>
      <c r="E272" s="1">
        <v>30</v>
      </c>
      <c r="F272" s="1">
        <v>228</v>
      </c>
      <c r="G272" s="3">
        <v>2</v>
      </c>
      <c r="H272" s="1"/>
      <c r="I272" s="1"/>
      <c r="J272" s="1"/>
    </row>
    <row r="273" spans="1:10" x14ac:dyDescent="0.25">
      <c r="A273" s="6">
        <v>267</v>
      </c>
      <c r="B273" s="1" t="s">
        <v>1</v>
      </c>
      <c r="C273" s="1"/>
      <c r="D273" s="1">
        <v>134</v>
      </c>
      <c r="E273" s="1">
        <v>24</v>
      </c>
      <c r="F273" s="1">
        <v>198</v>
      </c>
      <c r="G273" s="3">
        <v>0</v>
      </c>
      <c r="H273" s="1"/>
      <c r="I273" s="1"/>
      <c r="J273" s="1"/>
    </row>
    <row r="274" spans="1:10" x14ac:dyDescent="0.25">
      <c r="A274" s="6">
        <v>268</v>
      </c>
      <c r="B274" s="1" t="s">
        <v>1</v>
      </c>
      <c r="C274" s="1"/>
      <c r="D274" s="1">
        <v>134</v>
      </c>
      <c r="E274" s="1">
        <v>21</v>
      </c>
      <c r="F274" s="1">
        <v>201</v>
      </c>
      <c r="G274" s="3">
        <v>0</v>
      </c>
      <c r="H274" s="1"/>
      <c r="I274" s="1"/>
      <c r="J274" s="1"/>
    </row>
    <row r="275" spans="1:10" x14ac:dyDescent="0.25">
      <c r="A275" s="6">
        <v>269</v>
      </c>
      <c r="B275" s="1" t="s">
        <v>1</v>
      </c>
      <c r="C275" s="1"/>
      <c r="D275" s="1">
        <v>135</v>
      </c>
      <c r="E275" s="1">
        <v>15</v>
      </c>
      <c r="F275" s="1">
        <v>194</v>
      </c>
      <c r="G275" s="3">
        <v>-2</v>
      </c>
      <c r="H275" s="1"/>
      <c r="I275" s="1"/>
      <c r="J275" s="1"/>
    </row>
    <row r="276" spans="1:10" x14ac:dyDescent="0.25">
      <c r="A276" s="6">
        <v>270</v>
      </c>
      <c r="B276" s="1" t="s">
        <v>1</v>
      </c>
      <c r="C276" s="1"/>
      <c r="D276" s="1">
        <v>135</v>
      </c>
      <c r="E276" s="1">
        <v>19</v>
      </c>
      <c r="F276" s="1">
        <v>175</v>
      </c>
      <c r="G276" s="3">
        <v>0</v>
      </c>
      <c r="H276" s="1"/>
      <c r="I276" s="1"/>
      <c r="J276" s="1"/>
    </row>
    <row r="277" spans="1:10" x14ac:dyDescent="0.25">
      <c r="A277" s="6">
        <v>271</v>
      </c>
      <c r="B277" s="1" t="s">
        <v>1</v>
      </c>
      <c r="C277" s="1"/>
      <c r="D277" s="1">
        <v>136</v>
      </c>
      <c r="E277" s="1">
        <v>21</v>
      </c>
      <c r="F277" s="1">
        <v>171</v>
      </c>
      <c r="G277" s="3">
        <v>-2</v>
      </c>
      <c r="H277" s="1"/>
      <c r="I277" s="1"/>
      <c r="J277" s="1"/>
    </row>
    <row r="278" spans="1:10" x14ac:dyDescent="0.25">
      <c r="A278" s="6">
        <v>272</v>
      </c>
      <c r="B278" s="1" t="s">
        <v>1</v>
      </c>
      <c r="C278" s="1"/>
      <c r="D278" s="1">
        <v>136</v>
      </c>
      <c r="E278" s="1">
        <v>15</v>
      </c>
      <c r="F278" s="1">
        <v>214</v>
      </c>
      <c r="G278" s="3">
        <v>2</v>
      </c>
      <c r="H278" s="1"/>
      <c r="I278" s="1"/>
      <c r="J278" s="1"/>
    </row>
    <row r="279" spans="1:10" x14ac:dyDescent="0.25">
      <c r="A279" s="6">
        <v>273</v>
      </c>
      <c r="B279" s="1" t="s">
        <v>1</v>
      </c>
      <c r="C279" s="1"/>
      <c r="D279" s="1">
        <v>137</v>
      </c>
      <c r="E279" s="1">
        <v>23</v>
      </c>
      <c r="F279" s="1">
        <v>216</v>
      </c>
      <c r="G279" s="3">
        <v>-1</v>
      </c>
      <c r="H279" s="1"/>
      <c r="I279" s="1"/>
      <c r="J279" s="1"/>
    </row>
    <row r="280" spans="1:10" x14ac:dyDescent="0.25">
      <c r="A280" s="6">
        <v>274</v>
      </c>
      <c r="B280" s="1" t="s">
        <v>1</v>
      </c>
      <c r="C280" s="1"/>
      <c r="D280" s="1">
        <v>137</v>
      </c>
      <c r="E280" s="1">
        <v>15</v>
      </c>
      <c r="F280" s="1">
        <v>192</v>
      </c>
      <c r="G280" s="3">
        <v>2</v>
      </c>
      <c r="H280" s="1"/>
      <c r="I280" s="1"/>
      <c r="J280" s="1"/>
    </row>
    <row r="281" spans="1:10" x14ac:dyDescent="0.25">
      <c r="A281" s="6">
        <v>275</v>
      </c>
      <c r="B281" s="1" t="s">
        <v>1</v>
      </c>
      <c r="C281" s="1"/>
      <c r="D281" s="1">
        <v>138</v>
      </c>
      <c r="E281" s="1">
        <v>18</v>
      </c>
      <c r="F281" s="1">
        <v>181</v>
      </c>
      <c r="G281" s="3">
        <v>-2</v>
      </c>
      <c r="H281" s="1"/>
      <c r="I281" s="1"/>
      <c r="J281" s="1"/>
    </row>
    <row r="282" spans="1:10" x14ac:dyDescent="0.25">
      <c r="A282" s="6">
        <v>276</v>
      </c>
      <c r="B282" s="1" t="s">
        <v>1</v>
      </c>
      <c r="C282" s="1"/>
      <c r="D282" s="1">
        <v>138</v>
      </c>
      <c r="E282" s="1">
        <v>17</v>
      </c>
      <c r="F282" s="1">
        <v>226</v>
      </c>
      <c r="G282" s="3">
        <v>1</v>
      </c>
      <c r="H282" s="1"/>
      <c r="I282" s="1"/>
      <c r="J282" s="1"/>
    </row>
    <row r="283" spans="1:10" x14ac:dyDescent="0.25">
      <c r="A283" s="6">
        <v>277</v>
      </c>
      <c r="B283" s="1" t="s">
        <v>1</v>
      </c>
      <c r="C283" s="1"/>
      <c r="D283" s="1">
        <v>139</v>
      </c>
      <c r="E283" s="1">
        <v>29</v>
      </c>
      <c r="F283" s="1">
        <v>225</v>
      </c>
      <c r="G283" s="3">
        <v>-1</v>
      </c>
      <c r="H283" s="1"/>
      <c r="I283" s="1"/>
      <c r="J283" s="1"/>
    </row>
    <row r="284" spans="1:10" x14ac:dyDescent="0.25">
      <c r="A284" s="6">
        <v>278</v>
      </c>
      <c r="B284" s="1" t="s">
        <v>1</v>
      </c>
      <c r="C284" s="1"/>
      <c r="D284" s="1">
        <v>139</v>
      </c>
      <c r="E284" s="1">
        <v>16</v>
      </c>
      <c r="F284" s="1">
        <v>171</v>
      </c>
      <c r="G284" s="3">
        <v>2</v>
      </c>
      <c r="H284" s="1"/>
      <c r="I284" s="1"/>
      <c r="J284" s="1"/>
    </row>
    <row r="285" spans="1:10" x14ac:dyDescent="0.25">
      <c r="A285" s="6">
        <v>279</v>
      </c>
      <c r="B285" s="1" t="s">
        <v>1</v>
      </c>
      <c r="C285" s="1"/>
      <c r="D285" s="1">
        <v>140</v>
      </c>
      <c r="E285" s="1">
        <v>24</v>
      </c>
      <c r="F285" s="1">
        <v>166</v>
      </c>
      <c r="G285" s="3">
        <v>0</v>
      </c>
      <c r="H285" s="1"/>
      <c r="I285" s="1"/>
      <c r="J285" s="1"/>
    </row>
    <row r="286" spans="1:10" x14ac:dyDescent="0.25">
      <c r="A286" s="6">
        <v>280</v>
      </c>
      <c r="B286" s="1" t="s">
        <v>1</v>
      </c>
      <c r="C286" s="1"/>
      <c r="D286" s="1">
        <v>140</v>
      </c>
      <c r="E286" s="1">
        <v>17</v>
      </c>
      <c r="F286" s="1">
        <v>223</v>
      </c>
      <c r="G286" s="3">
        <v>2</v>
      </c>
      <c r="H286" s="1"/>
      <c r="I286" s="1"/>
      <c r="J286" s="1"/>
    </row>
    <row r="287" spans="1:10" x14ac:dyDescent="0.25">
      <c r="A287" s="6">
        <v>281</v>
      </c>
      <c r="B287" s="1" t="s">
        <v>1</v>
      </c>
      <c r="C287" s="1"/>
      <c r="D287" s="1">
        <v>141</v>
      </c>
      <c r="E287" s="1">
        <v>16</v>
      </c>
      <c r="F287" s="1">
        <v>195</v>
      </c>
      <c r="G287" s="3">
        <v>-2</v>
      </c>
      <c r="H287" s="1"/>
      <c r="I287" s="1"/>
      <c r="J287" s="1"/>
    </row>
    <row r="288" spans="1:10" x14ac:dyDescent="0.25">
      <c r="A288" s="6">
        <v>282</v>
      </c>
      <c r="B288" s="1" t="s">
        <v>1</v>
      </c>
      <c r="C288" s="1"/>
      <c r="D288" s="1">
        <v>141</v>
      </c>
      <c r="E288" s="1">
        <v>23</v>
      </c>
      <c r="F288" s="1">
        <v>197</v>
      </c>
      <c r="G288" s="3">
        <v>1</v>
      </c>
      <c r="H288" s="1"/>
      <c r="I288" s="1"/>
      <c r="J288" s="1"/>
    </row>
    <row r="289" spans="1:10" x14ac:dyDescent="0.25">
      <c r="A289" s="6">
        <v>283</v>
      </c>
      <c r="B289" s="1" t="s">
        <v>1</v>
      </c>
      <c r="C289" s="1"/>
      <c r="D289" s="1">
        <v>142</v>
      </c>
      <c r="E289" s="1">
        <v>20</v>
      </c>
      <c r="F289" s="1">
        <v>193</v>
      </c>
      <c r="G289" s="3">
        <v>-2</v>
      </c>
      <c r="H289" s="1"/>
      <c r="I289" s="1"/>
      <c r="J289" s="1"/>
    </row>
    <row r="290" spans="1:10" x14ac:dyDescent="0.25">
      <c r="A290" s="6">
        <v>284</v>
      </c>
      <c r="B290" s="1" t="s">
        <v>1</v>
      </c>
      <c r="C290" s="1"/>
      <c r="D290" s="1">
        <v>142</v>
      </c>
      <c r="E290" s="1">
        <v>30</v>
      </c>
      <c r="F290" s="1">
        <v>210</v>
      </c>
      <c r="G290" s="3">
        <v>2</v>
      </c>
      <c r="H290" s="1"/>
      <c r="I290" s="1"/>
      <c r="J290" s="1"/>
    </row>
    <row r="291" spans="1:10" x14ac:dyDescent="0.25">
      <c r="A291" s="6">
        <v>285</v>
      </c>
      <c r="B291" s="1" t="s">
        <v>1</v>
      </c>
      <c r="C291" s="1"/>
      <c r="D291" s="1">
        <v>143</v>
      </c>
      <c r="E291" s="1">
        <v>23</v>
      </c>
      <c r="F291" s="1">
        <v>177</v>
      </c>
      <c r="G291" s="3">
        <v>-2</v>
      </c>
      <c r="H291" s="1"/>
      <c r="I291" s="1"/>
      <c r="J291" s="1"/>
    </row>
    <row r="292" spans="1:10" x14ac:dyDescent="0.25">
      <c r="A292" s="6">
        <v>286</v>
      </c>
      <c r="B292" s="1" t="s">
        <v>1</v>
      </c>
      <c r="C292" s="1"/>
      <c r="D292" s="1">
        <v>143</v>
      </c>
      <c r="E292" s="1">
        <v>26</v>
      </c>
      <c r="F292" s="1">
        <v>216</v>
      </c>
      <c r="G292" s="3">
        <v>0</v>
      </c>
      <c r="H292" s="1"/>
      <c r="I292" s="1"/>
      <c r="J292" s="1"/>
    </row>
    <row r="293" spans="1:10" x14ac:dyDescent="0.25">
      <c r="A293" s="6">
        <v>287</v>
      </c>
      <c r="B293" s="1" t="s">
        <v>1</v>
      </c>
      <c r="C293" s="1"/>
      <c r="D293" s="1">
        <v>144</v>
      </c>
      <c r="E293" s="1">
        <v>28</v>
      </c>
      <c r="F293" s="1">
        <v>191</v>
      </c>
      <c r="G293" s="3">
        <v>-1</v>
      </c>
      <c r="H293" s="1"/>
      <c r="I293" s="1"/>
      <c r="J293" s="1"/>
    </row>
    <row r="294" spans="1:10" x14ac:dyDescent="0.25">
      <c r="A294" s="6">
        <v>288</v>
      </c>
      <c r="B294" s="1" t="s">
        <v>1</v>
      </c>
      <c r="C294" s="1"/>
      <c r="D294" s="1">
        <v>144</v>
      </c>
      <c r="E294" s="1">
        <v>26</v>
      </c>
      <c r="F294" s="1">
        <v>204</v>
      </c>
      <c r="G294" s="3">
        <v>2</v>
      </c>
      <c r="H294" s="1"/>
      <c r="I294" s="1"/>
      <c r="J294" s="1"/>
    </row>
    <row r="295" spans="1:10" x14ac:dyDescent="0.25">
      <c r="A295" s="6">
        <v>289</v>
      </c>
      <c r="B295" s="1" t="s">
        <v>1</v>
      </c>
      <c r="C295" s="1"/>
      <c r="D295" s="1">
        <v>145</v>
      </c>
      <c r="E295" s="1">
        <v>23</v>
      </c>
      <c r="F295" s="1">
        <v>210</v>
      </c>
      <c r="G295" s="3">
        <v>0</v>
      </c>
      <c r="H295" s="1"/>
      <c r="I295" s="1"/>
      <c r="J295" s="1"/>
    </row>
    <row r="296" spans="1:10" x14ac:dyDescent="0.25">
      <c r="A296" s="6">
        <v>290</v>
      </c>
      <c r="B296" s="1" t="s">
        <v>1</v>
      </c>
      <c r="C296" s="1"/>
      <c r="D296" s="1">
        <v>145</v>
      </c>
      <c r="E296" s="1">
        <v>24</v>
      </c>
      <c r="F296" s="1">
        <v>215</v>
      </c>
      <c r="G296" s="3">
        <v>2</v>
      </c>
      <c r="H296" s="1"/>
      <c r="I296" s="1"/>
      <c r="J296" s="1"/>
    </row>
    <row r="297" spans="1:10" x14ac:dyDescent="0.25">
      <c r="A297" s="6">
        <v>291</v>
      </c>
      <c r="B297" s="1" t="s">
        <v>1</v>
      </c>
      <c r="C297" s="1"/>
      <c r="D297" s="1">
        <v>146</v>
      </c>
      <c r="E297" s="1">
        <v>21</v>
      </c>
      <c r="F297" s="1">
        <v>222</v>
      </c>
      <c r="G297" s="3">
        <v>-2</v>
      </c>
      <c r="H297" s="1"/>
      <c r="I297" s="1"/>
      <c r="J297" s="1"/>
    </row>
    <row r="298" spans="1:10" x14ac:dyDescent="0.25">
      <c r="A298" s="6">
        <v>292</v>
      </c>
      <c r="B298" s="1" t="s">
        <v>1</v>
      </c>
      <c r="C298" s="1"/>
      <c r="D298" s="1">
        <v>146</v>
      </c>
      <c r="E298" s="1">
        <v>28</v>
      </c>
      <c r="F298" s="1">
        <v>159</v>
      </c>
      <c r="G298" s="3">
        <v>1</v>
      </c>
      <c r="H298" s="1"/>
      <c r="I298" s="1"/>
      <c r="J298" s="1"/>
    </row>
    <row r="299" spans="1:10" x14ac:dyDescent="0.25">
      <c r="A299" s="6">
        <v>293</v>
      </c>
      <c r="B299" s="1" t="s">
        <v>1</v>
      </c>
      <c r="C299" s="1"/>
      <c r="D299" s="1">
        <v>147</v>
      </c>
      <c r="E299" s="1">
        <v>23</v>
      </c>
      <c r="F299" s="1">
        <v>201</v>
      </c>
      <c r="G299" s="3">
        <v>-1</v>
      </c>
      <c r="H299" s="1"/>
      <c r="I299" s="1"/>
      <c r="J299" s="1"/>
    </row>
    <row r="300" spans="1:10" x14ac:dyDescent="0.25">
      <c r="A300" s="6">
        <v>294</v>
      </c>
      <c r="B300" s="1" t="s">
        <v>1</v>
      </c>
      <c r="C300" s="1"/>
      <c r="D300" s="1">
        <v>147</v>
      </c>
      <c r="E300" s="1">
        <v>20</v>
      </c>
      <c r="F300" s="1">
        <v>238</v>
      </c>
      <c r="G300" s="3">
        <v>0</v>
      </c>
      <c r="H300" s="1"/>
      <c r="I300" s="1"/>
      <c r="J300" s="1"/>
    </row>
    <row r="301" spans="1:10" x14ac:dyDescent="0.25">
      <c r="A301" s="6">
        <v>295</v>
      </c>
      <c r="B301" s="1" t="s">
        <v>1</v>
      </c>
      <c r="C301" s="1"/>
      <c r="D301" s="1">
        <v>148</v>
      </c>
      <c r="E301" s="1">
        <v>25</v>
      </c>
      <c r="F301" s="1">
        <v>175</v>
      </c>
      <c r="G301" s="3">
        <v>-2</v>
      </c>
      <c r="H301" s="1"/>
      <c r="I301" s="1"/>
      <c r="J301" s="1"/>
    </row>
    <row r="302" spans="1:10" x14ac:dyDescent="0.25">
      <c r="A302" s="6">
        <v>296</v>
      </c>
      <c r="B302" s="1" t="s">
        <v>1</v>
      </c>
      <c r="C302" s="1"/>
      <c r="D302" s="1">
        <v>148</v>
      </c>
      <c r="E302" s="1">
        <v>22</v>
      </c>
      <c r="F302" s="1">
        <v>182</v>
      </c>
      <c r="G302" s="3">
        <v>2</v>
      </c>
      <c r="H302" s="1"/>
      <c r="I302" s="1"/>
      <c r="J302" s="1"/>
    </row>
    <row r="303" spans="1:10" x14ac:dyDescent="0.25">
      <c r="A303" s="6">
        <v>297</v>
      </c>
      <c r="B303" s="1" t="s">
        <v>1</v>
      </c>
      <c r="C303" s="1"/>
      <c r="D303" s="1">
        <v>149</v>
      </c>
      <c r="E303" s="1">
        <v>23</v>
      </c>
      <c r="F303" s="1">
        <v>207</v>
      </c>
      <c r="G303" s="3">
        <v>-1</v>
      </c>
      <c r="H303" s="1"/>
      <c r="I303" s="1"/>
      <c r="J303" s="1"/>
    </row>
    <row r="304" spans="1:10" x14ac:dyDescent="0.25">
      <c r="A304" s="6">
        <v>298</v>
      </c>
      <c r="B304" s="1" t="s">
        <v>1</v>
      </c>
      <c r="C304" s="1"/>
      <c r="D304" s="1">
        <v>149</v>
      </c>
      <c r="E304" s="1">
        <v>27</v>
      </c>
      <c r="F304" s="1">
        <v>216</v>
      </c>
      <c r="G304" s="3">
        <v>0</v>
      </c>
      <c r="H304" s="1"/>
      <c r="I304" s="1"/>
      <c r="J304" s="1"/>
    </row>
    <row r="305" spans="1:10" x14ac:dyDescent="0.25">
      <c r="A305" s="6">
        <v>299</v>
      </c>
      <c r="B305" s="1" t="s">
        <v>1</v>
      </c>
      <c r="C305" s="1"/>
      <c r="D305" s="1">
        <v>150</v>
      </c>
      <c r="E305" s="1">
        <v>29</v>
      </c>
      <c r="F305" s="1">
        <v>207</v>
      </c>
      <c r="G305" s="3">
        <v>-1</v>
      </c>
      <c r="H305" s="1"/>
      <c r="I305" s="1"/>
      <c r="J305" s="1"/>
    </row>
    <row r="306" spans="1:10" x14ac:dyDescent="0.25">
      <c r="A306" s="6">
        <v>300</v>
      </c>
      <c r="B306" s="1" t="s">
        <v>1</v>
      </c>
      <c r="C306" s="1"/>
      <c r="D306" s="1">
        <v>150</v>
      </c>
      <c r="E306" s="1">
        <v>20</v>
      </c>
      <c r="F306" s="1">
        <v>206</v>
      </c>
      <c r="G306" s="3">
        <v>1</v>
      </c>
      <c r="H306" s="1"/>
      <c r="I306" s="1"/>
      <c r="J306" s="1"/>
    </row>
    <row r="307" spans="1:10" x14ac:dyDescent="0.25">
      <c r="A307" s="6">
        <v>301</v>
      </c>
      <c r="B307" s="1" t="s">
        <v>1</v>
      </c>
      <c r="C307" s="1"/>
      <c r="D307" s="1">
        <v>151</v>
      </c>
      <c r="E307" s="1">
        <v>18</v>
      </c>
      <c r="F307" s="1">
        <v>165</v>
      </c>
      <c r="G307" s="3">
        <v>0</v>
      </c>
      <c r="H307" s="1"/>
      <c r="I307" s="1"/>
      <c r="J307" s="1"/>
    </row>
    <row r="308" spans="1:10" x14ac:dyDescent="0.25">
      <c r="A308" s="6">
        <v>302</v>
      </c>
      <c r="B308" s="1" t="s">
        <v>1</v>
      </c>
      <c r="C308" s="1"/>
      <c r="D308" s="1">
        <v>151</v>
      </c>
      <c r="E308" s="1">
        <v>25</v>
      </c>
      <c r="F308" s="1">
        <v>237</v>
      </c>
      <c r="G308" s="3">
        <v>0</v>
      </c>
      <c r="H308" s="1"/>
      <c r="I308" s="1"/>
      <c r="J308" s="1"/>
    </row>
    <row r="309" spans="1:10" x14ac:dyDescent="0.25">
      <c r="A309" s="6">
        <v>303</v>
      </c>
      <c r="B309" s="1" t="s">
        <v>1</v>
      </c>
      <c r="C309" s="1"/>
      <c r="D309" s="1">
        <v>152</v>
      </c>
      <c r="E309" s="1">
        <v>18</v>
      </c>
      <c r="F309" s="1">
        <v>233</v>
      </c>
      <c r="G309" s="3">
        <v>0</v>
      </c>
      <c r="H309" s="1"/>
      <c r="I309" s="1"/>
      <c r="J309" s="1"/>
    </row>
    <row r="310" spans="1:10" x14ac:dyDescent="0.25">
      <c r="A310" s="6">
        <v>304</v>
      </c>
      <c r="B310" s="1" t="s">
        <v>1</v>
      </c>
      <c r="C310" s="1"/>
      <c r="D310" s="1">
        <v>152</v>
      </c>
      <c r="E310" s="1">
        <v>21</v>
      </c>
      <c r="F310" s="1">
        <v>197</v>
      </c>
      <c r="G310" s="3">
        <v>2</v>
      </c>
      <c r="H310" s="1"/>
      <c r="I310" s="1"/>
      <c r="J310" s="1"/>
    </row>
    <row r="311" spans="1:10" x14ac:dyDescent="0.25">
      <c r="A311" s="6">
        <v>305</v>
      </c>
      <c r="B311" s="1" t="s">
        <v>1</v>
      </c>
      <c r="C311" s="1"/>
      <c r="D311" s="1">
        <v>153</v>
      </c>
      <c r="E311" s="1">
        <v>29</v>
      </c>
      <c r="F311" s="1">
        <v>205</v>
      </c>
      <c r="G311" s="3">
        <v>-1</v>
      </c>
      <c r="H311" s="1"/>
      <c r="I311" s="1"/>
      <c r="J311" s="1"/>
    </row>
    <row r="312" spans="1:10" x14ac:dyDescent="0.25">
      <c r="A312" s="6">
        <v>306</v>
      </c>
      <c r="B312" s="1" t="s">
        <v>1</v>
      </c>
      <c r="C312" s="1"/>
      <c r="D312" s="1">
        <v>153</v>
      </c>
      <c r="E312" s="1">
        <v>28</v>
      </c>
      <c r="F312" s="1">
        <v>195</v>
      </c>
      <c r="G312" s="3">
        <v>0</v>
      </c>
      <c r="H312" s="1"/>
      <c r="I312" s="1"/>
      <c r="J312" s="1"/>
    </row>
    <row r="313" spans="1:10" x14ac:dyDescent="0.25">
      <c r="A313" s="6">
        <v>307</v>
      </c>
      <c r="B313" s="1" t="s">
        <v>1</v>
      </c>
      <c r="C313" s="1"/>
      <c r="D313" s="1">
        <v>154</v>
      </c>
      <c r="E313" s="1">
        <v>18</v>
      </c>
      <c r="F313" s="1">
        <v>214</v>
      </c>
      <c r="G313" s="3">
        <v>-2</v>
      </c>
      <c r="H313" s="1"/>
      <c r="I313" s="1"/>
      <c r="J313" s="1"/>
    </row>
    <row r="314" spans="1:10" x14ac:dyDescent="0.25">
      <c r="A314" s="6">
        <v>308</v>
      </c>
      <c r="B314" s="1" t="s">
        <v>1</v>
      </c>
      <c r="C314" s="1"/>
      <c r="D314" s="1">
        <v>154</v>
      </c>
      <c r="E314" s="1">
        <v>16</v>
      </c>
      <c r="F314" s="1">
        <v>197</v>
      </c>
      <c r="G314" s="3">
        <v>1</v>
      </c>
      <c r="H314" s="1"/>
      <c r="I314" s="1"/>
      <c r="J314" s="1"/>
    </row>
    <row r="315" spans="1:10" x14ac:dyDescent="0.25">
      <c r="A315" s="6">
        <v>309</v>
      </c>
      <c r="B315" s="1" t="s">
        <v>1</v>
      </c>
      <c r="C315" s="1"/>
      <c r="D315" s="1">
        <v>155</v>
      </c>
      <c r="E315" s="1">
        <v>19</v>
      </c>
      <c r="F315" s="1">
        <v>168</v>
      </c>
      <c r="G315" s="3">
        <v>-1</v>
      </c>
      <c r="H315" s="1"/>
      <c r="I315" s="1"/>
      <c r="J315" s="1"/>
    </row>
    <row r="316" spans="1:10" x14ac:dyDescent="0.25">
      <c r="A316" s="6">
        <v>310</v>
      </c>
      <c r="B316" s="1" t="s">
        <v>1</v>
      </c>
      <c r="C316" s="1"/>
      <c r="D316" s="1">
        <v>155</v>
      </c>
      <c r="E316" s="1">
        <v>26</v>
      </c>
      <c r="F316" s="1">
        <v>234</v>
      </c>
      <c r="G316" s="3">
        <v>2</v>
      </c>
      <c r="H316" s="1"/>
      <c r="I316" s="1"/>
      <c r="J316" s="1"/>
    </row>
    <row r="317" spans="1:10" x14ac:dyDescent="0.25">
      <c r="A317" s="6">
        <v>311</v>
      </c>
      <c r="B317" s="1" t="s">
        <v>1</v>
      </c>
      <c r="C317" s="1"/>
      <c r="D317" s="1">
        <v>156</v>
      </c>
      <c r="E317" s="1">
        <v>28</v>
      </c>
      <c r="F317" s="1">
        <v>221</v>
      </c>
      <c r="G317" s="3">
        <v>-1</v>
      </c>
      <c r="H317" s="1"/>
      <c r="I317" s="1"/>
      <c r="J317" s="1"/>
    </row>
    <row r="318" spans="1:10" x14ac:dyDescent="0.25">
      <c r="A318" s="6">
        <v>312</v>
      </c>
      <c r="B318" s="1" t="s">
        <v>1</v>
      </c>
      <c r="C318" s="1"/>
      <c r="D318" s="1">
        <v>156</v>
      </c>
      <c r="E318" s="1">
        <v>20</v>
      </c>
      <c r="F318" s="1">
        <v>233</v>
      </c>
      <c r="G318" s="3">
        <v>2</v>
      </c>
      <c r="H318" s="1"/>
      <c r="I318" s="1"/>
      <c r="J318" s="1"/>
    </row>
    <row r="319" spans="1:10" x14ac:dyDescent="0.25">
      <c r="A319" s="6">
        <v>313</v>
      </c>
      <c r="B319" s="1" t="s">
        <v>1</v>
      </c>
      <c r="C319" s="1"/>
      <c r="D319" s="1">
        <v>157</v>
      </c>
      <c r="E319" s="1">
        <v>19</v>
      </c>
      <c r="F319" s="1">
        <v>164</v>
      </c>
      <c r="G319" s="3">
        <v>-2</v>
      </c>
      <c r="H319" s="1"/>
      <c r="I319" s="1"/>
      <c r="J319" s="1"/>
    </row>
    <row r="320" spans="1:10" x14ac:dyDescent="0.25">
      <c r="A320" s="6">
        <v>314</v>
      </c>
      <c r="B320" s="1" t="s">
        <v>1</v>
      </c>
      <c r="C320" s="1"/>
      <c r="D320" s="1">
        <v>157</v>
      </c>
      <c r="E320" s="1">
        <v>30</v>
      </c>
      <c r="F320" s="1">
        <v>224</v>
      </c>
      <c r="G320" s="3">
        <v>2</v>
      </c>
      <c r="H320" s="1"/>
      <c r="I320" s="1"/>
      <c r="J320" s="1"/>
    </row>
    <row r="321" spans="1:10" x14ac:dyDescent="0.25">
      <c r="A321" s="6">
        <v>315</v>
      </c>
      <c r="B321" s="1" t="s">
        <v>1</v>
      </c>
      <c r="C321" s="1"/>
      <c r="D321" s="1">
        <v>158</v>
      </c>
      <c r="E321" s="1">
        <v>20</v>
      </c>
      <c r="F321" s="1">
        <v>219</v>
      </c>
      <c r="G321" s="3">
        <v>-1</v>
      </c>
      <c r="H321" s="1"/>
      <c r="I321" s="1"/>
      <c r="J321" s="1"/>
    </row>
    <row r="322" spans="1:10" x14ac:dyDescent="0.25">
      <c r="A322" s="6">
        <v>316</v>
      </c>
      <c r="B322" s="1" t="s">
        <v>1</v>
      </c>
      <c r="C322" s="1"/>
      <c r="D322" s="1">
        <v>158</v>
      </c>
      <c r="E322" s="1">
        <v>26</v>
      </c>
      <c r="F322" s="1">
        <v>217</v>
      </c>
      <c r="G322" s="3">
        <v>2</v>
      </c>
      <c r="H322" s="1"/>
      <c r="I322" s="1"/>
      <c r="J322" s="1"/>
    </row>
    <row r="323" spans="1:10" x14ac:dyDescent="0.25">
      <c r="A323" s="6">
        <v>317</v>
      </c>
      <c r="B323" s="1" t="s">
        <v>1</v>
      </c>
      <c r="C323" s="1"/>
      <c r="D323" s="1">
        <v>159</v>
      </c>
      <c r="E323" s="1">
        <v>18</v>
      </c>
      <c r="F323" s="1">
        <v>207</v>
      </c>
      <c r="G323" s="3">
        <v>-2</v>
      </c>
      <c r="H323" s="1"/>
      <c r="I323" s="1"/>
      <c r="J323" s="1"/>
    </row>
    <row r="324" spans="1:10" x14ac:dyDescent="0.25">
      <c r="A324" s="6">
        <v>318</v>
      </c>
      <c r="B324" s="1" t="s">
        <v>1</v>
      </c>
      <c r="C324" s="1"/>
      <c r="D324" s="1">
        <v>159</v>
      </c>
      <c r="E324" s="1">
        <v>27</v>
      </c>
      <c r="F324" s="1">
        <v>228</v>
      </c>
      <c r="G324" s="3">
        <v>1</v>
      </c>
      <c r="H324" s="1"/>
      <c r="I324" s="1"/>
      <c r="J324" s="1"/>
    </row>
    <row r="325" spans="1:10" x14ac:dyDescent="0.25">
      <c r="A325" s="6">
        <v>319</v>
      </c>
      <c r="B325" s="1" t="s">
        <v>1</v>
      </c>
      <c r="C325" s="1"/>
      <c r="D325" s="1">
        <v>160</v>
      </c>
      <c r="E325" s="1">
        <v>29</v>
      </c>
      <c r="F325" s="1">
        <v>172</v>
      </c>
      <c r="G325" s="3">
        <v>-2</v>
      </c>
      <c r="H325" s="1"/>
      <c r="I325" s="1"/>
      <c r="J325" s="1"/>
    </row>
    <row r="326" spans="1:10" x14ac:dyDescent="0.25">
      <c r="A326" s="6">
        <v>320</v>
      </c>
      <c r="B326" s="1" t="s">
        <v>1</v>
      </c>
      <c r="C326" s="1"/>
      <c r="D326" s="1">
        <v>160</v>
      </c>
      <c r="E326" s="1">
        <v>20</v>
      </c>
      <c r="F326" s="1">
        <v>206</v>
      </c>
      <c r="G326" s="3">
        <v>0</v>
      </c>
      <c r="H326" s="1"/>
      <c r="I326" s="1"/>
      <c r="J326" s="1"/>
    </row>
    <row r="327" spans="1:10" x14ac:dyDescent="0.25">
      <c r="A327" s="6">
        <v>321</v>
      </c>
      <c r="B327" s="1" t="s">
        <v>1</v>
      </c>
      <c r="C327" s="1"/>
      <c r="D327" s="1">
        <v>161</v>
      </c>
      <c r="E327" s="1">
        <v>28</v>
      </c>
      <c r="F327" s="1">
        <v>160</v>
      </c>
      <c r="G327" s="3">
        <v>-2</v>
      </c>
      <c r="H327" s="1"/>
      <c r="I327" s="1"/>
      <c r="J327" s="1"/>
    </row>
    <row r="328" spans="1:10" x14ac:dyDescent="0.25">
      <c r="A328" s="6">
        <v>322</v>
      </c>
      <c r="B328" s="1" t="s">
        <v>1</v>
      </c>
      <c r="C328" s="1"/>
      <c r="D328" s="1">
        <v>161</v>
      </c>
      <c r="E328" s="1">
        <v>19</v>
      </c>
      <c r="F328" s="1">
        <v>181</v>
      </c>
      <c r="G328" s="3">
        <v>1</v>
      </c>
      <c r="H328" s="1"/>
      <c r="I328" s="1"/>
      <c r="J328" s="1"/>
    </row>
    <row r="329" spans="1:10" x14ac:dyDescent="0.25">
      <c r="A329" s="6">
        <v>323</v>
      </c>
      <c r="B329" s="1" t="s">
        <v>1</v>
      </c>
      <c r="C329" s="1"/>
      <c r="D329" s="1">
        <v>162</v>
      </c>
      <c r="E329" s="1">
        <v>30</v>
      </c>
      <c r="F329" s="1">
        <v>232</v>
      </c>
      <c r="G329" s="3">
        <v>-1</v>
      </c>
      <c r="H329" s="1"/>
      <c r="I329" s="1"/>
      <c r="J329" s="1"/>
    </row>
    <row r="330" spans="1:10" x14ac:dyDescent="0.25">
      <c r="A330" s="6">
        <v>324</v>
      </c>
      <c r="B330" s="1" t="s">
        <v>1</v>
      </c>
      <c r="C330" s="1"/>
      <c r="D330" s="1">
        <v>162</v>
      </c>
      <c r="E330" s="1">
        <v>26</v>
      </c>
      <c r="F330" s="1">
        <v>226</v>
      </c>
      <c r="G330" s="3">
        <v>1</v>
      </c>
      <c r="H330" s="1"/>
      <c r="I330" s="1"/>
      <c r="J330" s="1"/>
    </row>
    <row r="331" spans="1:10" x14ac:dyDescent="0.25">
      <c r="A331" s="6">
        <v>325</v>
      </c>
      <c r="B331" s="1" t="s">
        <v>1</v>
      </c>
      <c r="C331" s="1"/>
      <c r="D331" s="1">
        <v>163</v>
      </c>
      <c r="E331" s="1">
        <v>26</v>
      </c>
      <c r="F331" s="1">
        <v>187</v>
      </c>
      <c r="G331" s="3">
        <v>-2</v>
      </c>
      <c r="H331" s="1"/>
      <c r="I331" s="1"/>
      <c r="J331" s="1"/>
    </row>
    <row r="332" spans="1:10" x14ac:dyDescent="0.25">
      <c r="A332" s="6">
        <v>326</v>
      </c>
      <c r="B332" s="1" t="s">
        <v>1</v>
      </c>
      <c r="C332" s="1"/>
      <c r="D332" s="1">
        <v>163</v>
      </c>
      <c r="E332" s="1">
        <v>20</v>
      </c>
      <c r="F332" s="1">
        <v>228</v>
      </c>
      <c r="G332" s="3">
        <v>0</v>
      </c>
      <c r="H332" s="1"/>
      <c r="I332" s="1"/>
      <c r="J332" s="1"/>
    </row>
    <row r="333" spans="1:10" x14ac:dyDescent="0.25">
      <c r="A333" s="6">
        <v>327</v>
      </c>
      <c r="B333" s="1" t="s">
        <v>1</v>
      </c>
      <c r="C333" s="1"/>
      <c r="D333" s="1">
        <v>164</v>
      </c>
      <c r="E333" s="1">
        <v>28</v>
      </c>
      <c r="F333" s="1">
        <v>212</v>
      </c>
      <c r="G333" s="3">
        <v>0</v>
      </c>
      <c r="H333" s="1"/>
      <c r="I333" s="1"/>
      <c r="J333" s="1"/>
    </row>
    <row r="334" spans="1:10" x14ac:dyDescent="0.25">
      <c r="A334" s="6">
        <v>328</v>
      </c>
      <c r="B334" s="1" t="s">
        <v>1</v>
      </c>
      <c r="C334" s="1"/>
      <c r="D334" s="1">
        <v>164</v>
      </c>
      <c r="E334" s="1">
        <v>16</v>
      </c>
      <c r="F334" s="1">
        <v>176</v>
      </c>
      <c r="G334" s="3">
        <v>2</v>
      </c>
      <c r="H334" s="1"/>
      <c r="I334" s="1"/>
      <c r="J334" s="1"/>
    </row>
    <row r="335" spans="1:10" x14ac:dyDescent="0.25">
      <c r="A335" s="6">
        <v>329</v>
      </c>
      <c r="B335" s="1" t="s">
        <v>1</v>
      </c>
      <c r="C335" s="1"/>
      <c r="D335" s="1">
        <v>165</v>
      </c>
      <c r="E335" s="1">
        <v>17</v>
      </c>
      <c r="F335" s="1">
        <v>167</v>
      </c>
      <c r="G335" s="3">
        <v>-1</v>
      </c>
      <c r="H335" s="1"/>
      <c r="I335" s="1"/>
      <c r="J335" s="1"/>
    </row>
    <row r="336" spans="1:10" x14ac:dyDescent="0.25">
      <c r="A336" s="6">
        <v>330</v>
      </c>
      <c r="B336" s="1" t="s">
        <v>1</v>
      </c>
      <c r="C336" s="1"/>
      <c r="D336" s="1">
        <v>165</v>
      </c>
      <c r="E336" s="1">
        <v>22</v>
      </c>
      <c r="F336" s="1">
        <v>206</v>
      </c>
      <c r="G336" s="3">
        <v>1</v>
      </c>
      <c r="H336" s="1"/>
      <c r="I336" s="1"/>
      <c r="J336" s="1"/>
    </row>
    <row r="337" spans="1:10" x14ac:dyDescent="0.25">
      <c r="A337" s="6">
        <v>331</v>
      </c>
      <c r="B337" s="1" t="s">
        <v>1</v>
      </c>
      <c r="C337" s="1"/>
      <c r="D337" s="1">
        <v>166</v>
      </c>
      <c r="E337" s="1">
        <v>29</v>
      </c>
      <c r="F337" s="1">
        <v>157</v>
      </c>
      <c r="G337" s="3">
        <v>-1</v>
      </c>
      <c r="H337" s="1"/>
      <c r="I337" s="1"/>
      <c r="J337" s="1"/>
    </row>
    <row r="338" spans="1:10" x14ac:dyDescent="0.25">
      <c r="A338" s="6">
        <v>332</v>
      </c>
      <c r="B338" s="1" t="s">
        <v>1</v>
      </c>
      <c r="C338" s="1"/>
      <c r="D338" s="1">
        <v>166</v>
      </c>
      <c r="E338" s="1">
        <v>19</v>
      </c>
      <c r="F338" s="1">
        <v>205</v>
      </c>
      <c r="G338" s="3">
        <v>1</v>
      </c>
      <c r="H338" s="1"/>
      <c r="I338" s="1"/>
      <c r="J338" s="1"/>
    </row>
    <row r="339" spans="1:10" x14ac:dyDescent="0.25">
      <c r="A339" s="6">
        <v>333</v>
      </c>
      <c r="B339" s="1" t="s">
        <v>1</v>
      </c>
      <c r="C339" s="1"/>
      <c r="D339" s="1">
        <v>167</v>
      </c>
      <c r="E339" s="1">
        <v>16</v>
      </c>
      <c r="F339" s="1">
        <v>195</v>
      </c>
      <c r="G339" s="3">
        <v>0</v>
      </c>
      <c r="H339" s="1"/>
      <c r="I339" s="1"/>
      <c r="J339" s="1"/>
    </row>
    <row r="340" spans="1:10" x14ac:dyDescent="0.25">
      <c r="A340" s="6">
        <v>334</v>
      </c>
      <c r="B340" s="1" t="s">
        <v>1</v>
      </c>
      <c r="C340" s="1"/>
      <c r="D340" s="1">
        <v>167</v>
      </c>
      <c r="E340" s="1">
        <v>19</v>
      </c>
      <c r="F340" s="1">
        <v>223</v>
      </c>
      <c r="G340" s="3">
        <v>1</v>
      </c>
      <c r="H340" s="1"/>
      <c r="I340" s="1"/>
      <c r="J340" s="1"/>
    </row>
    <row r="341" spans="1:10" x14ac:dyDescent="0.25">
      <c r="A341" s="6">
        <v>335</v>
      </c>
      <c r="B341" s="1" t="s">
        <v>1</v>
      </c>
      <c r="C341" s="1"/>
      <c r="D341" s="1">
        <v>168</v>
      </c>
      <c r="E341" s="1">
        <v>23</v>
      </c>
      <c r="F341" s="1">
        <v>185</v>
      </c>
      <c r="G341" s="3">
        <v>-1</v>
      </c>
      <c r="H341" s="1"/>
      <c r="I341" s="1"/>
      <c r="J341" s="1"/>
    </row>
    <row r="342" spans="1:10" x14ac:dyDescent="0.25">
      <c r="A342" s="6">
        <v>336</v>
      </c>
      <c r="B342" s="1" t="s">
        <v>1</v>
      </c>
      <c r="C342" s="1"/>
      <c r="D342" s="1">
        <v>168</v>
      </c>
      <c r="E342" s="1">
        <v>23</v>
      </c>
      <c r="F342" s="1">
        <v>178</v>
      </c>
      <c r="G342" s="3">
        <v>2</v>
      </c>
      <c r="H342" s="1"/>
      <c r="I342" s="1"/>
      <c r="J342" s="1"/>
    </row>
    <row r="343" spans="1:10" x14ac:dyDescent="0.25">
      <c r="A343" s="6">
        <v>337</v>
      </c>
      <c r="B343" s="1" t="s">
        <v>1</v>
      </c>
      <c r="C343" s="1"/>
      <c r="D343" s="1">
        <v>169</v>
      </c>
      <c r="E343" s="1">
        <v>22</v>
      </c>
      <c r="F343" s="1">
        <v>169</v>
      </c>
      <c r="G343" s="3">
        <v>-2</v>
      </c>
      <c r="H343" s="1"/>
      <c r="I343" s="1"/>
      <c r="J343" s="1"/>
    </row>
    <row r="344" spans="1:10" x14ac:dyDescent="0.25">
      <c r="A344" s="6">
        <v>338</v>
      </c>
      <c r="B344" s="1" t="s">
        <v>1</v>
      </c>
      <c r="C344" s="1"/>
      <c r="D344" s="1">
        <v>169</v>
      </c>
      <c r="E344" s="1">
        <v>29</v>
      </c>
      <c r="F344" s="1">
        <v>203</v>
      </c>
      <c r="G344" s="3">
        <v>2</v>
      </c>
      <c r="H344" s="1"/>
      <c r="I344" s="1"/>
      <c r="J344" s="1"/>
    </row>
    <row r="345" spans="1:10" x14ac:dyDescent="0.25">
      <c r="A345" s="6">
        <v>339</v>
      </c>
      <c r="B345" s="1" t="s">
        <v>1</v>
      </c>
      <c r="C345" s="1"/>
      <c r="D345" s="1">
        <v>170</v>
      </c>
      <c r="E345" s="1">
        <v>30</v>
      </c>
      <c r="F345" s="1">
        <v>185</v>
      </c>
      <c r="G345" s="3">
        <v>-1</v>
      </c>
      <c r="H345" s="1"/>
      <c r="I345" s="1"/>
      <c r="J345" s="1"/>
    </row>
    <row r="346" spans="1:10" x14ac:dyDescent="0.25">
      <c r="A346" s="6">
        <v>340</v>
      </c>
      <c r="B346" s="1" t="s">
        <v>1</v>
      </c>
      <c r="C346" s="1"/>
      <c r="D346" s="1">
        <v>170</v>
      </c>
      <c r="E346" s="1">
        <v>15</v>
      </c>
      <c r="F346" s="1">
        <v>196</v>
      </c>
      <c r="G346" s="3">
        <v>2</v>
      </c>
      <c r="H346" s="1"/>
      <c r="I346" s="1"/>
      <c r="J346" s="1"/>
    </row>
    <row r="347" spans="1:10" x14ac:dyDescent="0.25">
      <c r="A347" s="6">
        <v>341</v>
      </c>
      <c r="B347" s="1" t="s">
        <v>1</v>
      </c>
      <c r="C347" s="1"/>
      <c r="D347" s="1">
        <v>171</v>
      </c>
      <c r="E347" s="1">
        <v>28</v>
      </c>
      <c r="F347" s="1">
        <v>206</v>
      </c>
      <c r="G347" s="3">
        <v>-2</v>
      </c>
      <c r="H347" s="1"/>
      <c r="I347" s="1"/>
      <c r="J347" s="1"/>
    </row>
    <row r="348" spans="1:10" x14ac:dyDescent="0.25">
      <c r="A348" s="6">
        <v>342</v>
      </c>
      <c r="B348" s="1" t="s">
        <v>1</v>
      </c>
      <c r="C348" s="1"/>
      <c r="D348" s="1">
        <v>171</v>
      </c>
      <c r="E348" s="1">
        <v>20</v>
      </c>
      <c r="F348" s="1">
        <v>223</v>
      </c>
      <c r="G348" s="3">
        <v>2</v>
      </c>
      <c r="H348" s="1"/>
      <c r="I348" s="1"/>
      <c r="J348" s="1"/>
    </row>
    <row r="349" spans="1:10" x14ac:dyDescent="0.25">
      <c r="A349" s="6">
        <v>343</v>
      </c>
      <c r="B349" s="1" t="s">
        <v>1</v>
      </c>
      <c r="C349" s="1"/>
      <c r="D349" s="1">
        <v>172</v>
      </c>
      <c r="E349" s="1">
        <v>23</v>
      </c>
      <c r="F349" s="1">
        <v>159</v>
      </c>
      <c r="G349" s="3">
        <v>0</v>
      </c>
      <c r="H349" s="1"/>
      <c r="I349" s="1"/>
      <c r="J349" s="1"/>
    </row>
    <row r="350" spans="1:10" x14ac:dyDescent="0.25">
      <c r="A350" s="6">
        <v>344</v>
      </c>
      <c r="B350" s="1" t="s">
        <v>1</v>
      </c>
      <c r="C350" s="1"/>
      <c r="D350" s="1">
        <v>172</v>
      </c>
      <c r="E350" s="1">
        <v>21</v>
      </c>
      <c r="F350" s="1">
        <v>196</v>
      </c>
      <c r="G350" s="3">
        <v>2</v>
      </c>
      <c r="H350" s="1"/>
      <c r="I350" s="1"/>
      <c r="J350" s="1"/>
    </row>
    <row r="351" spans="1:10" x14ac:dyDescent="0.25">
      <c r="A351" s="6">
        <v>345</v>
      </c>
      <c r="B351" s="1" t="s">
        <v>1</v>
      </c>
      <c r="C351" s="1"/>
      <c r="D351" s="1">
        <v>173</v>
      </c>
      <c r="E351" s="1">
        <v>29</v>
      </c>
      <c r="F351" s="1">
        <v>199</v>
      </c>
      <c r="G351" s="3">
        <v>0</v>
      </c>
      <c r="H351" s="1"/>
      <c r="I351" s="1"/>
      <c r="J351" s="1"/>
    </row>
    <row r="352" spans="1:10" x14ac:dyDescent="0.25">
      <c r="A352" s="6">
        <v>346</v>
      </c>
      <c r="B352" s="1" t="s">
        <v>1</v>
      </c>
      <c r="C352" s="1"/>
      <c r="D352" s="1">
        <v>173</v>
      </c>
      <c r="E352" s="1">
        <v>18</v>
      </c>
      <c r="F352" s="1">
        <v>208</v>
      </c>
      <c r="G352" s="3">
        <v>2</v>
      </c>
      <c r="H352" s="1"/>
      <c r="I352" s="1"/>
      <c r="J352" s="1"/>
    </row>
    <row r="353" spans="1:10" x14ac:dyDescent="0.25">
      <c r="A353" s="6">
        <v>347</v>
      </c>
      <c r="B353" s="1" t="s">
        <v>1</v>
      </c>
      <c r="C353" s="1"/>
      <c r="D353" s="1">
        <v>174</v>
      </c>
      <c r="E353" s="1">
        <v>21</v>
      </c>
      <c r="F353" s="1">
        <v>165</v>
      </c>
      <c r="G353" s="3">
        <v>-1</v>
      </c>
      <c r="H353" s="1"/>
      <c r="I353" s="1"/>
      <c r="J353" s="1"/>
    </row>
    <row r="354" spans="1:10" x14ac:dyDescent="0.25">
      <c r="A354" s="6">
        <v>348</v>
      </c>
      <c r="B354" s="1" t="s">
        <v>1</v>
      </c>
      <c r="C354" s="1"/>
      <c r="D354" s="1">
        <v>174</v>
      </c>
      <c r="E354" s="1">
        <v>19</v>
      </c>
      <c r="F354" s="1">
        <v>223</v>
      </c>
      <c r="G354" s="3">
        <v>0</v>
      </c>
      <c r="H354" s="1"/>
      <c r="I354" s="1"/>
      <c r="J354" s="1"/>
    </row>
    <row r="355" spans="1:10" x14ac:dyDescent="0.25">
      <c r="A355" s="6">
        <v>349</v>
      </c>
      <c r="B355" s="1" t="s">
        <v>1</v>
      </c>
      <c r="C355" s="1"/>
      <c r="D355" s="1">
        <v>175</v>
      </c>
      <c r="E355" s="1">
        <v>16</v>
      </c>
      <c r="F355" s="1">
        <v>182</v>
      </c>
      <c r="G355" s="3">
        <v>-1</v>
      </c>
      <c r="H355" s="1"/>
      <c r="I355" s="1"/>
      <c r="J355" s="1"/>
    </row>
    <row r="356" spans="1:10" x14ac:dyDescent="0.25">
      <c r="A356" s="6">
        <v>350</v>
      </c>
      <c r="B356" s="1" t="s">
        <v>1</v>
      </c>
      <c r="C356" s="1"/>
      <c r="D356" s="1">
        <v>175</v>
      </c>
      <c r="E356" s="1">
        <v>16</v>
      </c>
      <c r="F356" s="1">
        <v>167</v>
      </c>
      <c r="G356" s="3">
        <v>1</v>
      </c>
      <c r="H356" s="1"/>
      <c r="I356" s="1"/>
      <c r="J356" s="1"/>
    </row>
    <row r="357" spans="1:10" x14ac:dyDescent="0.25">
      <c r="A357" s="6">
        <v>351</v>
      </c>
      <c r="B357" s="1" t="s">
        <v>1</v>
      </c>
      <c r="C357" s="1"/>
      <c r="D357" s="1">
        <v>176</v>
      </c>
      <c r="E357" s="1">
        <v>26</v>
      </c>
      <c r="F357" s="1">
        <v>185</v>
      </c>
      <c r="G357" s="3">
        <v>-2</v>
      </c>
      <c r="H357" s="1"/>
      <c r="I357" s="1"/>
      <c r="J357" s="1"/>
    </row>
    <row r="358" spans="1:10" x14ac:dyDescent="0.25">
      <c r="A358" s="6">
        <v>352</v>
      </c>
      <c r="B358" s="1" t="s">
        <v>1</v>
      </c>
      <c r="C358" s="1"/>
      <c r="D358" s="1">
        <v>176</v>
      </c>
      <c r="E358" s="1">
        <v>15</v>
      </c>
      <c r="F358" s="1">
        <v>195</v>
      </c>
      <c r="G358" s="3">
        <v>2</v>
      </c>
      <c r="H358" s="1"/>
      <c r="I358" s="1"/>
      <c r="J358" s="1"/>
    </row>
    <row r="359" spans="1:10" x14ac:dyDescent="0.25">
      <c r="A359" s="6">
        <v>353</v>
      </c>
      <c r="B359" s="1" t="s">
        <v>1</v>
      </c>
      <c r="C359" s="1"/>
      <c r="D359" s="1">
        <v>177</v>
      </c>
      <c r="E359" s="1">
        <v>19</v>
      </c>
      <c r="F359" s="1">
        <v>211</v>
      </c>
      <c r="G359" s="3">
        <v>0</v>
      </c>
      <c r="H359" s="1"/>
      <c r="I359" s="1"/>
      <c r="J359" s="1"/>
    </row>
    <row r="360" spans="1:10" x14ac:dyDescent="0.25">
      <c r="A360" s="6">
        <v>354</v>
      </c>
      <c r="B360" s="1" t="s">
        <v>1</v>
      </c>
      <c r="C360" s="1"/>
      <c r="D360" s="1">
        <v>177</v>
      </c>
      <c r="E360" s="1">
        <v>24</v>
      </c>
      <c r="F360" s="1">
        <v>217</v>
      </c>
      <c r="G360" s="3">
        <v>0</v>
      </c>
      <c r="H360" s="1"/>
      <c r="I360" s="1"/>
      <c r="J360" s="1"/>
    </row>
    <row r="361" spans="1:10" x14ac:dyDescent="0.25">
      <c r="A361" s="6">
        <v>355</v>
      </c>
      <c r="B361" s="1" t="s">
        <v>1</v>
      </c>
      <c r="C361" s="1"/>
      <c r="D361" s="1">
        <v>178</v>
      </c>
      <c r="E361" s="1">
        <v>27</v>
      </c>
      <c r="F361" s="1">
        <v>222</v>
      </c>
      <c r="G361" s="3">
        <v>-2</v>
      </c>
      <c r="H361" s="1"/>
      <c r="I361" s="1"/>
      <c r="J361" s="1"/>
    </row>
    <row r="362" spans="1:10" x14ac:dyDescent="0.25">
      <c r="A362" s="6">
        <v>356</v>
      </c>
      <c r="B362" s="1" t="s">
        <v>1</v>
      </c>
      <c r="C362" s="1"/>
      <c r="D362" s="1">
        <v>178</v>
      </c>
      <c r="E362" s="1">
        <v>21</v>
      </c>
      <c r="F362" s="1">
        <v>239</v>
      </c>
      <c r="G362" s="3">
        <v>1</v>
      </c>
      <c r="H362" s="1"/>
      <c r="I362" s="1"/>
      <c r="J362" s="1"/>
    </row>
    <row r="363" spans="1:10" x14ac:dyDescent="0.25">
      <c r="A363" s="6">
        <v>357</v>
      </c>
      <c r="B363" s="1" t="s">
        <v>1</v>
      </c>
      <c r="C363" s="1"/>
      <c r="D363" s="1">
        <v>179</v>
      </c>
      <c r="E363" s="1">
        <v>18</v>
      </c>
      <c r="F363" s="1">
        <v>180</v>
      </c>
      <c r="G363" s="3">
        <v>-1</v>
      </c>
      <c r="H363" s="1"/>
      <c r="I363" s="1"/>
      <c r="J363" s="1"/>
    </row>
    <row r="364" spans="1:10" x14ac:dyDescent="0.25">
      <c r="A364" s="6">
        <v>358</v>
      </c>
      <c r="B364" s="1" t="s">
        <v>1</v>
      </c>
      <c r="C364" s="1"/>
      <c r="D364" s="1">
        <v>179</v>
      </c>
      <c r="E364" s="1">
        <v>17</v>
      </c>
      <c r="F364" s="1">
        <v>224</v>
      </c>
      <c r="G364" s="3">
        <v>2</v>
      </c>
      <c r="H364" s="1"/>
      <c r="I364" s="1"/>
      <c r="J364" s="1"/>
    </row>
    <row r="365" spans="1:10" x14ac:dyDescent="0.25">
      <c r="A365" s="6">
        <v>359</v>
      </c>
      <c r="B365" s="1" t="s">
        <v>1</v>
      </c>
      <c r="C365" s="1"/>
      <c r="D365" s="1">
        <v>180</v>
      </c>
      <c r="E365" s="1">
        <v>18</v>
      </c>
      <c r="F365" s="1">
        <v>182</v>
      </c>
      <c r="G365" s="3">
        <v>-2</v>
      </c>
      <c r="H365" s="1"/>
      <c r="I365" s="1"/>
      <c r="J365" s="1"/>
    </row>
    <row r="366" spans="1:10" x14ac:dyDescent="0.25">
      <c r="A366" s="6">
        <v>360</v>
      </c>
      <c r="B366" s="1" t="s">
        <v>1</v>
      </c>
      <c r="C366" s="1"/>
      <c r="D366" s="1">
        <v>180</v>
      </c>
      <c r="E366" s="1">
        <v>25</v>
      </c>
      <c r="F366" s="1">
        <v>166</v>
      </c>
      <c r="G366" s="3">
        <v>2</v>
      </c>
      <c r="H366" s="1"/>
      <c r="I366" s="1"/>
      <c r="J366" s="1"/>
    </row>
    <row r="367" spans="1:10" x14ac:dyDescent="0.25">
      <c r="A367" s="6">
        <v>361</v>
      </c>
      <c r="B367" s="1" t="s">
        <v>2</v>
      </c>
      <c r="C367" s="1"/>
      <c r="D367" s="1">
        <v>181</v>
      </c>
      <c r="E367" s="1">
        <v>21</v>
      </c>
      <c r="F367" s="1">
        <v>195</v>
      </c>
      <c r="G367" s="3">
        <v>-2</v>
      </c>
      <c r="H367" s="1"/>
      <c r="I367" s="1"/>
      <c r="J367" s="1"/>
    </row>
    <row r="368" spans="1:10" x14ac:dyDescent="0.25">
      <c r="A368" s="6">
        <v>362</v>
      </c>
      <c r="B368" s="1" t="s">
        <v>2</v>
      </c>
      <c r="C368" s="1"/>
      <c r="D368" s="1">
        <v>181</v>
      </c>
      <c r="E368" s="1">
        <v>20</v>
      </c>
      <c r="F368" s="1">
        <v>232</v>
      </c>
      <c r="G368" s="3">
        <v>0</v>
      </c>
      <c r="H368" s="1"/>
      <c r="I368" s="1"/>
      <c r="J368" s="1"/>
    </row>
    <row r="369" spans="1:10" x14ac:dyDescent="0.25">
      <c r="A369" s="6">
        <v>363</v>
      </c>
      <c r="B369" s="1" t="s">
        <v>2</v>
      </c>
      <c r="C369" s="1"/>
      <c r="D369" s="1">
        <v>182</v>
      </c>
      <c r="E369" s="1">
        <v>16</v>
      </c>
      <c r="F369" s="1">
        <v>199</v>
      </c>
      <c r="G369" s="3">
        <v>-1</v>
      </c>
      <c r="H369" s="1"/>
      <c r="I369" s="1"/>
      <c r="J369" s="1"/>
    </row>
    <row r="370" spans="1:10" x14ac:dyDescent="0.25">
      <c r="A370" s="6">
        <v>364</v>
      </c>
      <c r="B370" s="1" t="s">
        <v>2</v>
      </c>
      <c r="C370" s="1"/>
      <c r="D370" s="1">
        <v>182</v>
      </c>
      <c r="E370" s="1">
        <v>17</v>
      </c>
      <c r="F370" s="1">
        <v>171</v>
      </c>
      <c r="G370" s="3">
        <v>0</v>
      </c>
      <c r="H370" s="1"/>
      <c r="I370" s="1"/>
      <c r="J370" s="1"/>
    </row>
    <row r="371" spans="1:10" x14ac:dyDescent="0.25">
      <c r="A371" s="6">
        <v>365</v>
      </c>
      <c r="B371" s="1" t="s">
        <v>2</v>
      </c>
      <c r="C371" s="1"/>
      <c r="D371" s="1">
        <v>183</v>
      </c>
      <c r="E371" s="1">
        <v>20</v>
      </c>
      <c r="F371" s="1">
        <v>170</v>
      </c>
      <c r="G371" s="3">
        <v>-1</v>
      </c>
      <c r="H371" s="1"/>
      <c r="I371" s="1"/>
      <c r="J371" s="1"/>
    </row>
    <row r="372" spans="1:10" x14ac:dyDescent="0.25">
      <c r="A372" s="6">
        <v>366</v>
      </c>
      <c r="B372" s="1" t="s">
        <v>2</v>
      </c>
      <c r="C372" s="1"/>
      <c r="D372" s="1">
        <v>183</v>
      </c>
      <c r="E372" s="1">
        <v>15</v>
      </c>
      <c r="F372" s="1">
        <v>194</v>
      </c>
      <c r="G372" s="3">
        <v>0</v>
      </c>
      <c r="H372" s="1"/>
      <c r="I372" s="1"/>
      <c r="J372" s="1"/>
    </row>
    <row r="373" spans="1:10" x14ac:dyDescent="0.25">
      <c r="A373" s="6">
        <v>367</v>
      </c>
      <c r="B373" s="1" t="s">
        <v>2</v>
      </c>
      <c r="C373" s="1"/>
      <c r="D373" s="1">
        <v>184</v>
      </c>
      <c r="E373" s="1">
        <v>17</v>
      </c>
      <c r="F373" s="1">
        <v>238</v>
      </c>
      <c r="G373" s="3">
        <v>0</v>
      </c>
      <c r="H373" s="1"/>
      <c r="I373" s="1"/>
      <c r="J373" s="1"/>
    </row>
    <row r="374" spans="1:10" x14ac:dyDescent="0.25">
      <c r="A374" s="6">
        <v>368</v>
      </c>
      <c r="B374" s="1" t="s">
        <v>2</v>
      </c>
      <c r="C374" s="1"/>
      <c r="D374" s="1">
        <v>184</v>
      </c>
      <c r="E374" s="1">
        <v>19</v>
      </c>
      <c r="F374" s="1">
        <v>167</v>
      </c>
      <c r="G374" s="3">
        <v>0</v>
      </c>
      <c r="H374" s="1"/>
      <c r="I374" s="1"/>
      <c r="J374" s="1"/>
    </row>
    <row r="375" spans="1:10" x14ac:dyDescent="0.25">
      <c r="A375" s="6">
        <v>369</v>
      </c>
      <c r="B375" s="1" t="s">
        <v>2</v>
      </c>
      <c r="C375" s="1"/>
      <c r="D375" s="1">
        <v>185</v>
      </c>
      <c r="E375" s="1">
        <v>29</v>
      </c>
      <c r="F375" s="1">
        <v>230</v>
      </c>
      <c r="G375" s="3">
        <v>-2</v>
      </c>
      <c r="H375" s="1"/>
      <c r="I375" s="1"/>
      <c r="J375" s="1"/>
    </row>
    <row r="376" spans="1:10" x14ac:dyDescent="0.25">
      <c r="A376" s="6">
        <v>370</v>
      </c>
      <c r="B376" s="1" t="s">
        <v>2</v>
      </c>
      <c r="C376" s="1"/>
      <c r="D376" s="1">
        <v>185</v>
      </c>
      <c r="E376" s="1">
        <v>19</v>
      </c>
      <c r="F376" s="1">
        <v>166</v>
      </c>
      <c r="G376" s="3">
        <v>0</v>
      </c>
      <c r="H376" s="1"/>
      <c r="I376" s="1"/>
      <c r="J376" s="1"/>
    </row>
    <row r="377" spans="1:10" x14ac:dyDescent="0.25">
      <c r="A377" s="6">
        <v>371</v>
      </c>
      <c r="B377" s="1" t="s">
        <v>2</v>
      </c>
      <c r="C377" s="1"/>
      <c r="D377" s="1">
        <v>186</v>
      </c>
      <c r="E377" s="1">
        <v>30</v>
      </c>
      <c r="F377" s="1">
        <v>201</v>
      </c>
      <c r="G377" s="3">
        <v>-2</v>
      </c>
      <c r="H377" s="1"/>
      <c r="I377" s="1"/>
      <c r="J377" s="1"/>
    </row>
    <row r="378" spans="1:10" x14ac:dyDescent="0.25">
      <c r="A378" s="6">
        <v>372</v>
      </c>
      <c r="B378" s="1" t="s">
        <v>2</v>
      </c>
      <c r="C378" s="1"/>
      <c r="D378" s="1">
        <v>186</v>
      </c>
      <c r="E378" s="1">
        <v>17</v>
      </c>
      <c r="F378" s="1">
        <v>215</v>
      </c>
      <c r="G378" s="3">
        <v>0</v>
      </c>
      <c r="H378" s="1"/>
      <c r="I378" s="1"/>
      <c r="J378" s="1"/>
    </row>
    <row r="379" spans="1:10" x14ac:dyDescent="0.25">
      <c r="A379" s="6">
        <v>373</v>
      </c>
      <c r="B379" s="1" t="s">
        <v>2</v>
      </c>
      <c r="C379" s="1"/>
      <c r="D379" s="1">
        <v>187</v>
      </c>
      <c r="E379" s="1">
        <v>25</v>
      </c>
      <c r="F379" s="1">
        <v>157</v>
      </c>
      <c r="G379" s="3">
        <v>-2</v>
      </c>
      <c r="H379" s="1"/>
      <c r="I379" s="1"/>
      <c r="J379" s="1"/>
    </row>
    <row r="380" spans="1:10" x14ac:dyDescent="0.25">
      <c r="A380" s="6">
        <v>374</v>
      </c>
      <c r="B380" s="1" t="s">
        <v>2</v>
      </c>
      <c r="C380" s="1"/>
      <c r="D380" s="1">
        <v>187</v>
      </c>
      <c r="E380" s="1">
        <v>30</v>
      </c>
      <c r="F380" s="1">
        <v>220</v>
      </c>
      <c r="G380" s="3">
        <v>1</v>
      </c>
      <c r="H380" s="1"/>
      <c r="I380" s="1"/>
      <c r="J380" s="1"/>
    </row>
    <row r="381" spans="1:10" x14ac:dyDescent="0.25">
      <c r="A381" s="6">
        <v>375</v>
      </c>
      <c r="B381" s="1" t="s">
        <v>2</v>
      </c>
      <c r="C381" s="1"/>
      <c r="D381" s="1">
        <v>188</v>
      </c>
      <c r="E381" s="1">
        <v>23</v>
      </c>
      <c r="F381" s="1">
        <v>168</v>
      </c>
      <c r="G381" s="3">
        <v>-1</v>
      </c>
      <c r="H381" s="1"/>
      <c r="I381" s="1"/>
      <c r="J381" s="1"/>
    </row>
    <row r="382" spans="1:10" x14ac:dyDescent="0.25">
      <c r="A382" s="6">
        <v>376</v>
      </c>
      <c r="B382" s="1" t="s">
        <v>2</v>
      </c>
      <c r="C382" s="1"/>
      <c r="D382" s="1">
        <v>188</v>
      </c>
      <c r="E382" s="1">
        <v>17</v>
      </c>
      <c r="F382" s="1">
        <v>230</v>
      </c>
      <c r="G382" s="3">
        <v>0</v>
      </c>
      <c r="H382" s="1"/>
      <c r="I382" s="1"/>
      <c r="J382" s="1"/>
    </row>
    <row r="383" spans="1:10" x14ac:dyDescent="0.25">
      <c r="A383" s="6">
        <v>377</v>
      </c>
      <c r="B383" s="1" t="s">
        <v>2</v>
      </c>
      <c r="C383" s="1"/>
      <c r="D383" s="1">
        <v>189</v>
      </c>
      <c r="E383" s="1">
        <v>20</v>
      </c>
      <c r="F383" s="1">
        <v>159</v>
      </c>
      <c r="G383" s="3">
        <v>-2</v>
      </c>
      <c r="H383" s="1"/>
      <c r="I383" s="1"/>
      <c r="J383" s="1"/>
    </row>
    <row r="384" spans="1:10" x14ac:dyDescent="0.25">
      <c r="A384" s="6">
        <v>378</v>
      </c>
      <c r="B384" s="1" t="s">
        <v>2</v>
      </c>
      <c r="C384" s="1"/>
      <c r="D384" s="1">
        <v>189</v>
      </c>
      <c r="E384" s="1">
        <v>28</v>
      </c>
      <c r="F384" s="1">
        <v>179</v>
      </c>
      <c r="G384" s="3">
        <v>2</v>
      </c>
      <c r="H384" s="1"/>
      <c r="I384" s="1"/>
      <c r="J384" s="1"/>
    </row>
    <row r="385" spans="1:10" x14ac:dyDescent="0.25">
      <c r="A385" s="6">
        <v>379</v>
      </c>
      <c r="B385" s="1" t="s">
        <v>2</v>
      </c>
      <c r="C385" s="1"/>
      <c r="D385" s="1">
        <v>190</v>
      </c>
      <c r="E385" s="1">
        <v>22</v>
      </c>
      <c r="F385" s="1">
        <v>173</v>
      </c>
      <c r="G385" s="3">
        <v>-2</v>
      </c>
      <c r="H385" s="1"/>
      <c r="I385" s="1"/>
      <c r="J385" s="1"/>
    </row>
    <row r="386" spans="1:10" x14ac:dyDescent="0.25">
      <c r="A386" s="6">
        <v>380</v>
      </c>
      <c r="B386" s="1" t="s">
        <v>2</v>
      </c>
      <c r="C386" s="1"/>
      <c r="D386" s="1">
        <v>190</v>
      </c>
      <c r="E386" s="1">
        <v>28</v>
      </c>
      <c r="F386" s="1">
        <v>176</v>
      </c>
      <c r="G386" s="3">
        <v>1</v>
      </c>
      <c r="H386" s="1"/>
      <c r="I386" s="1"/>
      <c r="J386" s="1"/>
    </row>
    <row r="387" spans="1:10" x14ac:dyDescent="0.25">
      <c r="A387" s="6">
        <v>381</v>
      </c>
      <c r="B387" s="1" t="s">
        <v>2</v>
      </c>
      <c r="C387" s="1"/>
      <c r="D387" s="1">
        <v>191</v>
      </c>
      <c r="E387" s="1">
        <v>18</v>
      </c>
      <c r="F387" s="1">
        <v>187</v>
      </c>
      <c r="G387" s="3">
        <v>-1</v>
      </c>
      <c r="H387" s="1"/>
      <c r="I387" s="1"/>
      <c r="J387" s="1"/>
    </row>
    <row r="388" spans="1:10" x14ac:dyDescent="0.25">
      <c r="A388" s="6">
        <v>382</v>
      </c>
      <c r="B388" s="1" t="s">
        <v>2</v>
      </c>
      <c r="C388" s="1"/>
      <c r="D388" s="1">
        <v>191</v>
      </c>
      <c r="E388" s="1">
        <v>29</v>
      </c>
      <c r="F388" s="1">
        <v>239</v>
      </c>
      <c r="G388" s="3">
        <v>2</v>
      </c>
      <c r="H388" s="1"/>
      <c r="I388" s="1"/>
      <c r="J388" s="1"/>
    </row>
    <row r="389" spans="1:10" x14ac:dyDescent="0.25">
      <c r="A389" s="6">
        <v>383</v>
      </c>
      <c r="B389" s="1" t="s">
        <v>2</v>
      </c>
      <c r="C389" s="1"/>
      <c r="D389" s="1">
        <v>192</v>
      </c>
      <c r="E389" s="1">
        <v>15</v>
      </c>
      <c r="F389" s="1">
        <v>169</v>
      </c>
      <c r="G389" s="3">
        <v>0</v>
      </c>
      <c r="H389" s="1"/>
      <c r="I389" s="1"/>
      <c r="J389" s="1"/>
    </row>
    <row r="390" spans="1:10" x14ac:dyDescent="0.25">
      <c r="A390" s="6">
        <v>384</v>
      </c>
      <c r="B390" s="1" t="s">
        <v>2</v>
      </c>
      <c r="C390" s="1"/>
      <c r="D390" s="1">
        <v>192</v>
      </c>
      <c r="E390" s="1">
        <v>26</v>
      </c>
      <c r="F390" s="1">
        <v>184</v>
      </c>
      <c r="G390" s="3">
        <v>2</v>
      </c>
      <c r="H390" s="1"/>
      <c r="I390" s="1"/>
      <c r="J390" s="1"/>
    </row>
    <row r="391" spans="1:10" x14ac:dyDescent="0.25">
      <c r="A391" s="6">
        <v>385</v>
      </c>
      <c r="B391" s="1" t="s">
        <v>2</v>
      </c>
      <c r="C391" s="1"/>
      <c r="D391" s="1">
        <v>193</v>
      </c>
      <c r="E391" s="1">
        <v>27</v>
      </c>
      <c r="F391" s="1">
        <v>208</v>
      </c>
      <c r="G391" s="3">
        <v>0</v>
      </c>
      <c r="H391" s="1"/>
      <c r="I391" s="1"/>
      <c r="J391" s="1"/>
    </row>
    <row r="392" spans="1:10" x14ac:dyDescent="0.25">
      <c r="A392" s="6">
        <v>386</v>
      </c>
      <c r="B392" s="1" t="s">
        <v>2</v>
      </c>
      <c r="C392" s="1"/>
      <c r="D392" s="1">
        <v>193</v>
      </c>
      <c r="E392" s="1">
        <v>18</v>
      </c>
      <c r="F392" s="1">
        <v>208</v>
      </c>
      <c r="G392" s="3">
        <v>0</v>
      </c>
      <c r="H392" s="1"/>
      <c r="I392" s="1"/>
      <c r="J392" s="1"/>
    </row>
    <row r="393" spans="1:10" x14ac:dyDescent="0.25">
      <c r="A393" s="6">
        <v>387</v>
      </c>
      <c r="B393" s="1" t="s">
        <v>2</v>
      </c>
      <c r="C393" s="1"/>
      <c r="D393" s="1">
        <v>194</v>
      </c>
      <c r="E393" s="1">
        <v>20</v>
      </c>
      <c r="F393" s="1">
        <v>183</v>
      </c>
      <c r="G393" s="3">
        <v>0</v>
      </c>
      <c r="H393" s="1"/>
      <c r="I393" s="1"/>
      <c r="J393" s="1"/>
    </row>
    <row r="394" spans="1:10" x14ac:dyDescent="0.25">
      <c r="A394" s="6">
        <v>388</v>
      </c>
      <c r="B394" s="1" t="s">
        <v>2</v>
      </c>
      <c r="C394" s="1"/>
      <c r="D394" s="1">
        <v>194</v>
      </c>
      <c r="E394" s="1">
        <v>27</v>
      </c>
      <c r="F394" s="1">
        <v>182</v>
      </c>
      <c r="G394" s="3">
        <v>1</v>
      </c>
      <c r="H394" s="1"/>
      <c r="I394" s="1"/>
      <c r="J394" s="1"/>
    </row>
    <row r="395" spans="1:10" x14ac:dyDescent="0.25">
      <c r="A395" s="6">
        <v>389</v>
      </c>
      <c r="B395" s="1" t="s">
        <v>2</v>
      </c>
      <c r="C395" s="1"/>
      <c r="D395" s="1">
        <v>195</v>
      </c>
      <c r="E395" s="1">
        <v>24</v>
      </c>
      <c r="F395" s="1">
        <v>232</v>
      </c>
      <c r="G395" s="3">
        <v>-2</v>
      </c>
      <c r="H395" s="1"/>
      <c r="I395" s="1"/>
      <c r="J395" s="1"/>
    </row>
    <row r="396" spans="1:10" x14ac:dyDescent="0.25">
      <c r="A396" s="6">
        <v>390</v>
      </c>
      <c r="B396" s="1" t="s">
        <v>2</v>
      </c>
      <c r="C396" s="1"/>
      <c r="D396" s="1">
        <v>195</v>
      </c>
      <c r="E396" s="1">
        <v>27</v>
      </c>
      <c r="F396" s="1">
        <v>193</v>
      </c>
      <c r="G396" s="3">
        <v>2</v>
      </c>
      <c r="H396" s="1"/>
      <c r="I396" s="1"/>
      <c r="J396" s="1"/>
    </row>
    <row r="397" spans="1:10" x14ac:dyDescent="0.25">
      <c r="A397" s="6">
        <v>391</v>
      </c>
      <c r="B397" s="1" t="s">
        <v>2</v>
      </c>
      <c r="C397" s="1"/>
      <c r="D397" s="1">
        <v>196</v>
      </c>
      <c r="E397" s="1">
        <v>21</v>
      </c>
      <c r="F397" s="1">
        <v>187</v>
      </c>
      <c r="G397" s="3">
        <v>-1</v>
      </c>
      <c r="H397" s="1"/>
      <c r="I397" s="1"/>
      <c r="J397" s="1"/>
    </row>
    <row r="398" spans="1:10" x14ac:dyDescent="0.25">
      <c r="A398" s="6">
        <v>392</v>
      </c>
      <c r="B398" s="1" t="s">
        <v>2</v>
      </c>
      <c r="C398" s="1"/>
      <c r="D398" s="1">
        <v>196</v>
      </c>
      <c r="E398" s="1">
        <v>30</v>
      </c>
      <c r="F398" s="1">
        <v>203</v>
      </c>
      <c r="G398" s="3">
        <v>0</v>
      </c>
      <c r="H398" s="1"/>
      <c r="I398" s="1"/>
      <c r="J398" s="1"/>
    </row>
    <row r="399" spans="1:10" x14ac:dyDescent="0.25">
      <c r="A399" s="6">
        <v>393</v>
      </c>
      <c r="B399" s="1" t="s">
        <v>2</v>
      </c>
      <c r="C399" s="1"/>
      <c r="D399" s="1">
        <v>197</v>
      </c>
      <c r="E399" s="1">
        <v>29</v>
      </c>
      <c r="F399" s="1">
        <v>191</v>
      </c>
      <c r="G399" s="3">
        <v>0</v>
      </c>
      <c r="H399" s="1"/>
      <c r="I399" s="1"/>
      <c r="J399" s="1"/>
    </row>
    <row r="400" spans="1:10" x14ac:dyDescent="0.25">
      <c r="A400" s="6">
        <v>394</v>
      </c>
      <c r="B400" s="1" t="s">
        <v>2</v>
      </c>
      <c r="C400" s="1"/>
      <c r="D400" s="1">
        <v>197</v>
      </c>
      <c r="E400" s="1">
        <v>18</v>
      </c>
      <c r="F400" s="1">
        <v>160</v>
      </c>
      <c r="G400" s="3">
        <v>1</v>
      </c>
      <c r="H400" s="1"/>
      <c r="I400" s="1"/>
      <c r="J400" s="1"/>
    </row>
    <row r="401" spans="1:10" x14ac:dyDescent="0.25">
      <c r="A401" s="6">
        <v>395</v>
      </c>
      <c r="B401" s="1" t="s">
        <v>2</v>
      </c>
      <c r="C401" s="1"/>
      <c r="D401" s="1">
        <v>198</v>
      </c>
      <c r="E401" s="1">
        <v>20</v>
      </c>
      <c r="F401" s="1">
        <v>169</v>
      </c>
      <c r="G401" s="3">
        <v>-2</v>
      </c>
      <c r="H401" s="1"/>
      <c r="I401" s="1"/>
      <c r="J401" s="1"/>
    </row>
    <row r="402" spans="1:10" x14ac:dyDescent="0.25">
      <c r="A402" s="6">
        <v>396</v>
      </c>
      <c r="B402" s="1" t="s">
        <v>2</v>
      </c>
      <c r="C402" s="1"/>
      <c r="D402" s="1">
        <v>198</v>
      </c>
      <c r="E402" s="1">
        <v>26</v>
      </c>
      <c r="F402" s="1">
        <v>178</v>
      </c>
      <c r="G402" s="3">
        <v>1</v>
      </c>
      <c r="H402" s="1"/>
      <c r="I402" s="1"/>
      <c r="J402" s="1"/>
    </row>
    <row r="403" spans="1:10" x14ac:dyDescent="0.25">
      <c r="A403" s="6">
        <v>397</v>
      </c>
      <c r="B403" s="1" t="s">
        <v>2</v>
      </c>
      <c r="C403" s="1"/>
      <c r="D403" s="1">
        <v>199</v>
      </c>
      <c r="E403" s="1">
        <v>17</v>
      </c>
      <c r="F403" s="1">
        <v>228</v>
      </c>
      <c r="G403" s="3">
        <v>0</v>
      </c>
      <c r="H403" s="1"/>
      <c r="I403" s="1"/>
      <c r="J403" s="1"/>
    </row>
    <row r="404" spans="1:10" x14ac:dyDescent="0.25">
      <c r="A404" s="6">
        <v>398</v>
      </c>
      <c r="B404" s="1" t="s">
        <v>2</v>
      </c>
      <c r="C404" s="1"/>
      <c r="D404" s="1">
        <v>199</v>
      </c>
      <c r="E404" s="1">
        <v>17</v>
      </c>
      <c r="F404" s="1">
        <v>175</v>
      </c>
      <c r="G404" s="3">
        <v>1</v>
      </c>
      <c r="H404" s="1"/>
      <c r="I404" s="1"/>
      <c r="J404" s="1"/>
    </row>
    <row r="405" spans="1:10" x14ac:dyDescent="0.25">
      <c r="A405" s="6">
        <v>399</v>
      </c>
      <c r="B405" s="1" t="s">
        <v>2</v>
      </c>
      <c r="C405" s="1"/>
      <c r="D405" s="1">
        <v>200</v>
      </c>
      <c r="E405" s="1">
        <v>30</v>
      </c>
      <c r="F405" s="1">
        <v>156</v>
      </c>
      <c r="G405" s="3">
        <v>-2</v>
      </c>
      <c r="H405" s="1"/>
      <c r="I405" s="1"/>
      <c r="J405" s="1"/>
    </row>
    <row r="406" spans="1:10" x14ac:dyDescent="0.25">
      <c r="A406" s="6">
        <v>400</v>
      </c>
      <c r="B406" s="1" t="s">
        <v>2</v>
      </c>
      <c r="C406" s="1"/>
      <c r="D406" s="1">
        <v>200</v>
      </c>
      <c r="E406" s="1">
        <v>15</v>
      </c>
      <c r="F406" s="1">
        <v>231</v>
      </c>
      <c r="G406" s="3">
        <v>0</v>
      </c>
      <c r="H406" s="1"/>
      <c r="I406" s="1"/>
      <c r="J406" s="1"/>
    </row>
    <row r="407" spans="1:10" x14ac:dyDescent="0.25">
      <c r="A407" s="6">
        <v>401</v>
      </c>
      <c r="B407" s="1" t="s">
        <v>2</v>
      </c>
      <c r="C407" s="1"/>
      <c r="D407" s="1">
        <v>201</v>
      </c>
      <c r="E407" s="1">
        <v>30</v>
      </c>
      <c r="F407" s="1">
        <v>231</v>
      </c>
      <c r="G407" s="3">
        <v>0</v>
      </c>
      <c r="H407" s="1"/>
      <c r="I407" s="1"/>
      <c r="J407" s="1"/>
    </row>
    <row r="408" spans="1:10" x14ac:dyDescent="0.25">
      <c r="A408" s="6">
        <v>402</v>
      </c>
      <c r="B408" s="1" t="s">
        <v>2</v>
      </c>
      <c r="C408" s="1"/>
      <c r="D408" s="1">
        <v>201</v>
      </c>
      <c r="E408" s="1">
        <v>19</v>
      </c>
      <c r="F408" s="1">
        <v>210</v>
      </c>
      <c r="G408" s="3">
        <v>0</v>
      </c>
      <c r="H408" s="1"/>
      <c r="I408" s="1"/>
      <c r="J408" s="1"/>
    </row>
    <row r="409" spans="1:10" x14ac:dyDescent="0.25">
      <c r="A409" s="6">
        <v>403</v>
      </c>
      <c r="B409" s="1" t="s">
        <v>2</v>
      </c>
      <c r="C409" s="1"/>
      <c r="D409" s="1">
        <v>202</v>
      </c>
      <c r="E409" s="1">
        <v>21</v>
      </c>
      <c r="F409" s="1">
        <v>185</v>
      </c>
      <c r="G409" s="3">
        <v>-2</v>
      </c>
      <c r="H409" s="1"/>
      <c r="I409" s="1"/>
      <c r="J409" s="1"/>
    </row>
    <row r="410" spans="1:10" x14ac:dyDescent="0.25">
      <c r="A410" s="6">
        <v>404</v>
      </c>
      <c r="B410" s="1" t="s">
        <v>2</v>
      </c>
      <c r="C410" s="1"/>
      <c r="D410" s="1">
        <v>202</v>
      </c>
      <c r="E410" s="1">
        <v>29</v>
      </c>
      <c r="F410" s="1">
        <v>177</v>
      </c>
      <c r="G410" s="3">
        <v>1</v>
      </c>
      <c r="H410" s="1"/>
      <c r="I410" s="1"/>
      <c r="J410" s="1"/>
    </row>
    <row r="411" spans="1:10" x14ac:dyDescent="0.25">
      <c r="A411" s="6">
        <v>405</v>
      </c>
      <c r="B411" s="1" t="s">
        <v>2</v>
      </c>
      <c r="C411" s="1"/>
      <c r="D411" s="1">
        <v>203</v>
      </c>
      <c r="E411" s="1">
        <v>17</v>
      </c>
      <c r="F411" s="1">
        <v>155</v>
      </c>
      <c r="G411" s="3">
        <v>0</v>
      </c>
      <c r="H411" s="1"/>
      <c r="I411" s="1"/>
      <c r="J411" s="1"/>
    </row>
    <row r="412" spans="1:10" x14ac:dyDescent="0.25">
      <c r="A412" s="6">
        <v>406</v>
      </c>
      <c r="B412" s="1" t="s">
        <v>2</v>
      </c>
      <c r="C412" s="1"/>
      <c r="D412" s="1">
        <v>203</v>
      </c>
      <c r="E412" s="1">
        <v>22</v>
      </c>
      <c r="F412" s="1">
        <v>210</v>
      </c>
      <c r="G412" s="3">
        <v>1</v>
      </c>
      <c r="H412" s="1"/>
      <c r="I412" s="1"/>
      <c r="J412" s="1"/>
    </row>
    <row r="413" spans="1:10" x14ac:dyDescent="0.25">
      <c r="A413" s="6">
        <v>407</v>
      </c>
      <c r="B413" s="1" t="s">
        <v>2</v>
      </c>
      <c r="C413" s="1"/>
      <c r="D413" s="1">
        <v>204</v>
      </c>
      <c r="E413" s="1">
        <v>15</v>
      </c>
      <c r="F413" s="1">
        <v>221</v>
      </c>
      <c r="G413" s="3">
        <v>-2</v>
      </c>
      <c r="H413" s="1"/>
      <c r="I413" s="1"/>
      <c r="J413" s="1"/>
    </row>
    <row r="414" spans="1:10" x14ac:dyDescent="0.25">
      <c r="A414" s="6">
        <v>408</v>
      </c>
      <c r="B414" s="1" t="s">
        <v>2</v>
      </c>
      <c r="C414" s="1"/>
      <c r="D414" s="1">
        <v>204</v>
      </c>
      <c r="E414" s="1">
        <v>18</v>
      </c>
      <c r="F414" s="1">
        <v>194</v>
      </c>
      <c r="G414" s="3">
        <v>0</v>
      </c>
      <c r="H414" s="1"/>
      <c r="I414" s="1"/>
      <c r="J414" s="1"/>
    </row>
    <row r="415" spans="1:10" x14ac:dyDescent="0.25">
      <c r="A415" s="6">
        <v>409</v>
      </c>
      <c r="B415" s="1" t="s">
        <v>2</v>
      </c>
      <c r="C415" s="1"/>
      <c r="D415" s="1">
        <v>205</v>
      </c>
      <c r="E415" s="1">
        <v>28</v>
      </c>
      <c r="F415" s="1">
        <v>183</v>
      </c>
      <c r="G415" s="3">
        <v>-2</v>
      </c>
      <c r="H415" s="1"/>
      <c r="I415" s="1"/>
      <c r="J415" s="1"/>
    </row>
    <row r="416" spans="1:10" x14ac:dyDescent="0.25">
      <c r="A416" s="6">
        <v>410</v>
      </c>
      <c r="B416" s="1" t="s">
        <v>2</v>
      </c>
      <c r="C416" s="1"/>
      <c r="D416" s="1">
        <v>205</v>
      </c>
      <c r="E416" s="1">
        <v>16</v>
      </c>
      <c r="F416" s="1">
        <v>204</v>
      </c>
      <c r="G416" s="3">
        <v>2</v>
      </c>
      <c r="H416" s="1"/>
      <c r="I416" s="1"/>
      <c r="J416" s="1"/>
    </row>
    <row r="417" spans="1:10" x14ac:dyDescent="0.25">
      <c r="A417" s="6">
        <v>411</v>
      </c>
      <c r="B417" s="1" t="s">
        <v>2</v>
      </c>
      <c r="C417" s="1"/>
      <c r="D417" s="1">
        <v>206</v>
      </c>
      <c r="E417" s="1">
        <v>29</v>
      </c>
      <c r="F417" s="1">
        <v>185</v>
      </c>
      <c r="G417" s="3">
        <v>-2</v>
      </c>
      <c r="H417" s="1"/>
      <c r="I417" s="1"/>
      <c r="J417" s="1"/>
    </row>
    <row r="418" spans="1:10" x14ac:dyDescent="0.25">
      <c r="A418" s="6">
        <v>412</v>
      </c>
      <c r="B418" s="1" t="s">
        <v>2</v>
      </c>
      <c r="C418" s="1"/>
      <c r="D418" s="1">
        <v>206</v>
      </c>
      <c r="E418" s="1">
        <v>17</v>
      </c>
      <c r="F418" s="1">
        <v>236</v>
      </c>
      <c r="G418" s="3">
        <v>2</v>
      </c>
      <c r="H418" s="1"/>
      <c r="I418" s="1"/>
      <c r="J418" s="1"/>
    </row>
    <row r="419" spans="1:10" x14ac:dyDescent="0.25">
      <c r="A419" s="6">
        <v>413</v>
      </c>
      <c r="B419" s="1" t="s">
        <v>2</v>
      </c>
      <c r="C419" s="1"/>
      <c r="D419" s="1">
        <v>207</v>
      </c>
      <c r="E419" s="1">
        <v>25</v>
      </c>
      <c r="F419" s="1">
        <v>167</v>
      </c>
      <c r="G419" s="3">
        <v>0</v>
      </c>
      <c r="H419" s="1"/>
      <c r="I419" s="1"/>
      <c r="J419" s="1"/>
    </row>
    <row r="420" spans="1:10" x14ac:dyDescent="0.25">
      <c r="A420" s="6">
        <v>414</v>
      </c>
      <c r="B420" s="1" t="s">
        <v>2</v>
      </c>
      <c r="C420" s="1"/>
      <c r="D420" s="1">
        <v>207</v>
      </c>
      <c r="E420" s="1">
        <v>21</v>
      </c>
      <c r="F420" s="1">
        <v>158</v>
      </c>
      <c r="G420" s="3">
        <v>1</v>
      </c>
      <c r="H420" s="1"/>
      <c r="I420" s="1"/>
      <c r="J420" s="1"/>
    </row>
    <row r="421" spans="1:10" x14ac:dyDescent="0.25">
      <c r="A421" s="6">
        <v>415</v>
      </c>
      <c r="B421" s="1" t="s">
        <v>2</v>
      </c>
      <c r="C421" s="1"/>
      <c r="D421" s="1">
        <v>208</v>
      </c>
      <c r="E421" s="1">
        <v>22</v>
      </c>
      <c r="F421" s="1">
        <v>167</v>
      </c>
      <c r="G421" s="3">
        <v>-2</v>
      </c>
      <c r="H421" s="1"/>
      <c r="I421" s="1"/>
      <c r="J421" s="1"/>
    </row>
    <row r="422" spans="1:10" x14ac:dyDescent="0.25">
      <c r="A422" s="6">
        <v>416</v>
      </c>
      <c r="B422" s="1" t="s">
        <v>2</v>
      </c>
      <c r="C422" s="1"/>
      <c r="D422" s="1">
        <v>208</v>
      </c>
      <c r="E422" s="1">
        <v>26</v>
      </c>
      <c r="F422" s="1">
        <v>181</v>
      </c>
      <c r="G422" s="3">
        <v>2</v>
      </c>
      <c r="H422" s="1"/>
      <c r="I422" s="1"/>
      <c r="J422" s="1"/>
    </row>
    <row r="423" spans="1:10" x14ac:dyDescent="0.25">
      <c r="A423" s="6">
        <v>417</v>
      </c>
      <c r="B423" s="1" t="s">
        <v>2</v>
      </c>
      <c r="C423" s="1"/>
      <c r="D423" s="1">
        <v>209</v>
      </c>
      <c r="E423" s="1">
        <v>25</v>
      </c>
      <c r="F423" s="1">
        <v>159</v>
      </c>
      <c r="G423" s="3">
        <v>0</v>
      </c>
      <c r="H423" s="1"/>
      <c r="I423" s="1"/>
      <c r="J423" s="1"/>
    </row>
    <row r="424" spans="1:10" x14ac:dyDescent="0.25">
      <c r="A424" s="6">
        <v>418</v>
      </c>
      <c r="B424" s="1" t="s">
        <v>2</v>
      </c>
      <c r="C424" s="1"/>
      <c r="D424" s="1">
        <v>209</v>
      </c>
      <c r="E424" s="1">
        <v>18</v>
      </c>
      <c r="F424" s="1">
        <v>176</v>
      </c>
      <c r="G424" s="3">
        <v>0</v>
      </c>
      <c r="H424" s="1"/>
      <c r="I424" s="1"/>
      <c r="J424" s="1"/>
    </row>
    <row r="425" spans="1:10" x14ac:dyDescent="0.25">
      <c r="A425" s="6">
        <v>419</v>
      </c>
      <c r="B425" s="1" t="s">
        <v>2</v>
      </c>
      <c r="C425" s="1"/>
      <c r="D425" s="1">
        <v>210</v>
      </c>
      <c r="E425" s="1">
        <v>29</v>
      </c>
      <c r="F425" s="1">
        <v>214</v>
      </c>
      <c r="G425" s="3">
        <v>0</v>
      </c>
      <c r="H425" s="1"/>
      <c r="I425" s="1"/>
      <c r="J425" s="1"/>
    </row>
    <row r="426" spans="1:10" x14ac:dyDescent="0.25">
      <c r="A426" s="6">
        <v>420</v>
      </c>
      <c r="B426" s="1" t="s">
        <v>2</v>
      </c>
      <c r="C426" s="1"/>
      <c r="D426" s="1">
        <v>210</v>
      </c>
      <c r="E426" s="1">
        <v>17</v>
      </c>
      <c r="F426" s="1">
        <v>190</v>
      </c>
      <c r="G426" s="3">
        <v>1</v>
      </c>
      <c r="H426" s="1"/>
      <c r="I426" s="1"/>
      <c r="J426" s="1"/>
    </row>
    <row r="427" spans="1:10" x14ac:dyDescent="0.25">
      <c r="A427" s="6">
        <v>421</v>
      </c>
      <c r="B427" s="1" t="s">
        <v>2</v>
      </c>
      <c r="C427" s="1"/>
      <c r="D427" s="1">
        <v>211</v>
      </c>
      <c r="E427" s="1">
        <v>29</v>
      </c>
      <c r="F427" s="1">
        <v>234</v>
      </c>
      <c r="G427" s="3">
        <v>0</v>
      </c>
      <c r="H427" s="1"/>
      <c r="I427" s="1"/>
      <c r="J427" s="1"/>
    </row>
    <row r="428" spans="1:10" x14ac:dyDescent="0.25">
      <c r="A428" s="6">
        <v>422</v>
      </c>
      <c r="B428" s="1" t="s">
        <v>2</v>
      </c>
      <c r="C428" s="1"/>
      <c r="D428" s="1">
        <v>211</v>
      </c>
      <c r="E428" s="1">
        <v>15</v>
      </c>
      <c r="F428" s="1">
        <v>223</v>
      </c>
      <c r="G428" s="3">
        <v>0</v>
      </c>
      <c r="H428" s="1"/>
      <c r="I428" s="1"/>
      <c r="J428" s="1"/>
    </row>
    <row r="429" spans="1:10" x14ac:dyDescent="0.25">
      <c r="A429" s="6">
        <v>423</v>
      </c>
      <c r="B429" s="1" t="s">
        <v>2</v>
      </c>
      <c r="C429" s="1"/>
      <c r="D429" s="1">
        <v>212</v>
      </c>
      <c r="E429" s="1">
        <v>26</v>
      </c>
      <c r="F429" s="1">
        <v>226</v>
      </c>
      <c r="G429" s="3">
        <v>0</v>
      </c>
      <c r="H429" s="1"/>
      <c r="I429" s="1"/>
      <c r="J429" s="1"/>
    </row>
    <row r="430" spans="1:10" x14ac:dyDescent="0.25">
      <c r="A430" s="6">
        <v>424</v>
      </c>
      <c r="B430" s="1" t="s">
        <v>2</v>
      </c>
      <c r="C430" s="1"/>
      <c r="D430" s="1">
        <v>212</v>
      </c>
      <c r="E430" s="1">
        <v>23</v>
      </c>
      <c r="F430" s="1">
        <v>182</v>
      </c>
      <c r="G430" s="3">
        <v>0</v>
      </c>
      <c r="H430" s="1"/>
      <c r="I430" s="1"/>
      <c r="J430" s="1"/>
    </row>
    <row r="431" spans="1:10" x14ac:dyDescent="0.25">
      <c r="A431" s="6">
        <v>425</v>
      </c>
      <c r="B431" s="1" t="s">
        <v>2</v>
      </c>
      <c r="C431" s="1"/>
      <c r="D431" s="1">
        <v>213</v>
      </c>
      <c r="E431" s="1">
        <v>24</v>
      </c>
      <c r="F431" s="1">
        <v>164</v>
      </c>
      <c r="G431" s="3">
        <v>-2</v>
      </c>
      <c r="H431" s="1"/>
      <c r="I431" s="1"/>
      <c r="J431" s="1"/>
    </row>
    <row r="432" spans="1:10" x14ac:dyDescent="0.25">
      <c r="A432" s="6">
        <v>426</v>
      </c>
      <c r="B432" s="1" t="s">
        <v>2</v>
      </c>
      <c r="C432" s="1"/>
      <c r="D432" s="1">
        <v>213</v>
      </c>
      <c r="E432" s="1">
        <v>26</v>
      </c>
      <c r="F432" s="1">
        <v>219</v>
      </c>
      <c r="G432" s="3">
        <v>2</v>
      </c>
      <c r="H432" s="1"/>
      <c r="I432" s="1"/>
      <c r="J432" s="1"/>
    </row>
    <row r="433" spans="1:10" x14ac:dyDescent="0.25">
      <c r="A433" s="6">
        <v>427</v>
      </c>
      <c r="B433" s="1" t="s">
        <v>2</v>
      </c>
      <c r="C433" s="1"/>
      <c r="D433" s="1">
        <v>214</v>
      </c>
      <c r="E433" s="1">
        <v>16</v>
      </c>
      <c r="F433" s="1">
        <v>204</v>
      </c>
      <c r="G433" s="3">
        <v>-1</v>
      </c>
      <c r="H433" s="1"/>
      <c r="I433" s="1"/>
      <c r="J433" s="1"/>
    </row>
    <row r="434" spans="1:10" x14ac:dyDescent="0.25">
      <c r="A434" s="6">
        <v>428</v>
      </c>
      <c r="B434" s="1" t="s">
        <v>2</v>
      </c>
      <c r="C434" s="1"/>
      <c r="D434" s="1">
        <v>214</v>
      </c>
      <c r="E434" s="1">
        <v>19</v>
      </c>
      <c r="F434" s="1">
        <v>222</v>
      </c>
      <c r="G434" s="3">
        <v>0</v>
      </c>
      <c r="H434" s="1"/>
      <c r="I434" s="1"/>
      <c r="J434" s="1"/>
    </row>
    <row r="435" spans="1:10" x14ac:dyDescent="0.25">
      <c r="A435" s="6">
        <v>429</v>
      </c>
      <c r="B435" s="1" t="s">
        <v>2</v>
      </c>
      <c r="C435" s="1"/>
      <c r="D435" s="1">
        <v>215</v>
      </c>
      <c r="E435" s="1">
        <v>17</v>
      </c>
      <c r="F435" s="1">
        <v>226</v>
      </c>
      <c r="G435" s="3">
        <v>0</v>
      </c>
      <c r="H435" s="1"/>
      <c r="I435" s="1"/>
      <c r="J435" s="1"/>
    </row>
    <row r="436" spans="1:10" x14ac:dyDescent="0.25">
      <c r="A436" s="6">
        <v>430</v>
      </c>
      <c r="B436" s="1" t="s">
        <v>2</v>
      </c>
      <c r="C436" s="1"/>
      <c r="D436" s="1">
        <v>215</v>
      </c>
      <c r="E436" s="1">
        <v>20</v>
      </c>
      <c r="F436" s="1">
        <v>226</v>
      </c>
      <c r="G436" s="3">
        <v>0</v>
      </c>
      <c r="H436" s="1"/>
      <c r="I436" s="1"/>
      <c r="J436" s="1"/>
    </row>
    <row r="437" spans="1:10" x14ac:dyDescent="0.25">
      <c r="A437" s="6">
        <v>431</v>
      </c>
      <c r="B437" s="1" t="s">
        <v>2</v>
      </c>
      <c r="C437" s="1"/>
      <c r="D437" s="1">
        <v>216</v>
      </c>
      <c r="E437" s="1">
        <v>22</v>
      </c>
      <c r="F437" s="1">
        <v>174</v>
      </c>
      <c r="G437" s="3">
        <v>0</v>
      </c>
      <c r="H437" s="1"/>
      <c r="I437" s="1"/>
      <c r="J437" s="1"/>
    </row>
    <row r="438" spans="1:10" x14ac:dyDescent="0.25">
      <c r="A438" s="6">
        <v>432</v>
      </c>
      <c r="B438" s="1" t="s">
        <v>2</v>
      </c>
      <c r="C438" s="1"/>
      <c r="D438" s="1">
        <v>216</v>
      </c>
      <c r="E438" s="1">
        <v>28</v>
      </c>
      <c r="F438" s="1">
        <v>214</v>
      </c>
      <c r="G438" s="3">
        <v>0</v>
      </c>
      <c r="H438" s="1"/>
      <c r="I438" s="1"/>
      <c r="J438" s="1"/>
    </row>
    <row r="439" spans="1:10" x14ac:dyDescent="0.25">
      <c r="A439" s="6">
        <v>433</v>
      </c>
      <c r="B439" s="1" t="s">
        <v>2</v>
      </c>
      <c r="C439" s="1"/>
      <c r="D439" s="1">
        <v>217</v>
      </c>
      <c r="E439" s="1">
        <v>20</v>
      </c>
      <c r="F439" s="1">
        <v>159</v>
      </c>
      <c r="G439" s="3">
        <v>-2</v>
      </c>
      <c r="H439" s="1"/>
      <c r="I439" s="1"/>
      <c r="J439" s="1"/>
    </row>
    <row r="440" spans="1:10" x14ac:dyDescent="0.25">
      <c r="A440" s="6">
        <v>434</v>
      </c>
      <c r="B440" s="1" t="s">
        <v>2</v>
      </c>
      <c r="C440" s="1"/>
      <c r="D440" s="1">
        <v>217</v>
      </c>
      <c r="E440" s="1">
        <v>27</v>
      </c>
      <c r="F440" s="1">
        <v>189</v>
      </c>
      <c r="G440" s="3">
        <v>1</v>
      </c>
      <c r="H440" s="1"/>
      <c r="I440" s="1"/>
      <c r="J440" s="1"/>
    </row>
    <row r="441" spans="1:10" x14ac:dyDescent="0.25">
      <c r="A441" s="6">
        <v>435</v>
      </c>
      <c r="B441" s="1" t="s">
        <v>2</v>
      </c>
      <c r="C441" s="1"/>
      <c r="D441" s="1">
        <v>218</v>
      </c>
      <c r="E441" s="1">
        <v>23</v>
      </c>
      <c r="F441" s="1">
        <v>175</v>
      </c>
      <c r="G441" s="3">
        <v>-1</v>
      </c>
      <c r="H441" s="1"/>
      <c r="I441" s="1"/>
      <c r="J441" s="1"/>
    </row>
    <row r="442" spans="1:10" x14ac:dyDescent="0.25">
      <c r="A442" s="6">
        <v>436</v>
      </c>
      <c r="B442" s="1" t="s">
        <v>2</v>
      </c>
      <c r="C442" s="1"/>
      <c r="D442" s="1">
        <v>218</v>
      </c>
      <c r="E442" s="1">
        <v>30</v>
      </c>
      <c r="F442" s="1">
        <v>209</v>
      </c>
      <c r="G442" s="3">
        <v>1</v>
      </c>
      <c r="H442" s="1"/>
      <c r="I442" s="1"/>
      <c r="J442" s="1"/>
    </row>
    <row r="443" spans="1:10" x14ac:dyDescent="0.25">
      <c r="A443" s="6">
        <v>437</v>
      </c>
      <c r="B443" s="1" t="s">
        <v>2</v>
      </c>
      <c r="C443" s="1"/>
      <c r="D443" s="1">
        <v>219</v>
      </c>
      <c r="E443" s="1">
        <v>22</v>
      </c>
      <c r="F443" s="1">
        <v>203</v>
      </c>
      <c r="G443" s="3">
        <v>0</v>
      </c>
      <c r="H443" s="1"/>
      <c r="I443" s="1"/>
      <c r="J443" s="1"/>
    </row>
    <row r="444" spans="1:10" x14ac:dyDescent="0.25">
      <c r="A444" s="6">
        <v>438</v>
      </c>
      <c r="B444" s="1" t="s">
        <v>2</v>
      </c>
      <c r="C444" s="1"/>
      <c r="D444" s="1">
        <v>219</v>
      </c>
      <c r="E444" s="1">
        <v>18</v>
      </c>
      <c r="F444" s="1">
        <v>227</v>
      </c>
      <c r="G444" s="3">
        <v>1</v>
      </c>
      <c r="H444" s="1"/>
      <c r="I444" s="1"/>
      <c r="J444" s="1"/>
    </row>
    <row r="445" spans="1:10" x14ac:dyDescent="0.25">
      <c r="A445" s="6">
        <v>439</v>
      </c>
      <c r="B445" s="1" t="s">
        <v>2</v>
      </c>
      <c r="C445" s="1"/>
      <c r="D445" s="1">
        <v>220</v>
      </c>
      <c r="E445" s="1">
        <v>26</v>
      </c>
      <c r="F445" s="1">
        <v>232</v>
      </c>
      <c r="G445" s="3">
        <v>0</v>
      </c>
      <c r="H445" s="1"/>
      <c r="I445" s="1"/>
      <c r="J445" s="1"/>
    </row>
    <row r="446" spans="1:10" x14ac:dyDescent="0.25">
      <c r="A446" s="6">
        <v>440</v>
      </c>
      <c r="B446" s="1" t="s">
        <v>2</v>
      </c>
      <c r="C446" s="1"/>
      <c r="D446" s="1">
        <v>220</v>
      </c>
      <c r="E446" s="1">
        <v>27</v>
      </c>
      <c r="F446" s="1">
        <v>162</v>
      </c>
      <c r="G446" s="3">
        <v>0</v>
      </c>
      <c r="H446" s="1"/>
      <c r="I446" s="1"/>
      <c r="J446" s="1"/>
    </row>
    <row r="447" spans="1:10" x14ac:dyDescent="0.25">
      <c r="A447" s="6">
        <v>441</v>
      </c>
      <c r="B447" s="1" t="s">
        <v>2</v>
      </c>
      <c r="C447" s="1"/>
      <c r="D447" s="1">
        <v>221</v>
      </c>
      <c r="E447" s="1">
        <v>25</v>
      </c>
      <c r="F447" s="1">
        <v>219</v>
      </c>
      <c r="G447" s="3">
        <v>-1</v>
      </c>
      <c r="H447" s="1"/>
      <c r="I447" s="1"/>
      <c r="J447" s="1"/>
    </row>
    <row r="448" spans="1:10" x14ac:dyDescent="0.25">
      <c r="A448" s="6">
        <v>442</v>
      </c>
      <c r="B448" s="1" t="s">
        <v>2</v>
      </c>
      <c r="C448" s="1"/>
      <c r="D448" s="1">
        <v>221</v>
      </c>
      <c r="E448" s="1">
        <v>19</v>
      </c>
      <c r="F448" s="1">
        <v>156</v>
      </c>
      <c r="G448" s="3">
        <v>0</v>
      </c>
      <c r="H448" s="1"/>
      <c r="I448" s="1"/>
      <c r="J448" s="1"/>
    </row>
    <row r="449" spans="1:10" x14ac:dyDescent="0.25">
      <c r="A449" s="6">
        <v>443</v>
      </c>
      <c r="B449" s="1" t="s">
        <v>2</v>
      </c>
      <c r="C449" s="1"/>
      <c r="D449" s="1">
        <v>222</v>
      </c>
      <c r="E449" s="1">
        <v>30</v>
      </c>
      <c r="F449" s="1">
        <v>239</v>
      </c>
      <c r="G449" s="3">
        <v>-2</v>
      </c>
      <c r="H449" s="1"/>
      <c r="I449" s="1"/>
      <c r="J449" s="1"/>
    </row>
    <row r="450" spans="1:10" x14ac:dyDescent="0.25">
      <c r="A450" s="6">
        <v>444</v>
      </c>
      <c r="B450" s="1" t="s">
        <v>2</v>
      </c>
      <c r="C450" s="1"/>
      <c r="D450" s="1">
        <v>222</v>
      </c>
      <c r="E450" s="1">
        <v>21</v>
      </c>
      <c r="F450" s="1">
        <v>213</v>
      </c>
      <c r="G450" s="3">
        <v>1</v>
      </c>
      <c r="H450" s="1"/>
      <c r="I450" s="1"/>
      <c r="J450" s="1"/>
    </row>
    <row r="451" spans="1:10" x14ac:dyDescent="0.25">
      <c r="A451" s="6">
        <v>445</v>
      </c>
      <c r="B451" s="1" t="s">
        <v>2</v>
      </c>
      <c r="C451" s="1"/>
      <c r="D451" s="1">
        <v>223</v>
      </c>
      <c r="E451" s="1">
        <v>16</v>
      </c>
      <c r="F451" s="1">
        <v>184</v>
      </c>
      <c r="G451" s="3">
        <v>-1</v>
      </c>
      <c r="H451" s="1"/>
      <c r="I451" s="1"/>
      <c r="J451" s="1"/>
    </row>
    <row r="452" spans="1:10" x14ac:dyDescent="0.25">
      <c r="A452" s="6">
        <v>446</v>
      </c>
      <c r="B452" s="1" t="s">
        <v>2</v>
      </c>
      <c r="C452" s="1"/>
      <c r="D452" s="1">
        <v>223</v>
      </c>
      <c r="E452" s="1">
        <v>18</v>
      </c>
      <c r="F452" s="1">
        <v>177</v>
      </c>
      <c r="G452" s="3">
        <v>0</v>
      </c>
      <c r="H452" s="1"/>
      <c r="I452" s="1"/>
      <c r="J452" s="1"/>
    </row>
    <row r="453" spans="1:10" x14ac:dyDescent="0.25">
      <c r="A453" s="6">
        <v>447</v>
      </c>
      <c r="B453" s="1" t="s">
        <v>2</v>
      </c>
      <c r="C453" s="1"/>
      <c r="D453" s="1">
        <v>224</v>
      </c>
      <c r="E453" s="1">
        <v>18</v>
      </c>
      <c r="F453" s="1">
        <v>200</v>
      </c>
      <c r="G453" s="3">
        <v>-2</v>
      </c>
      <c r="H453" s="1"/>
      <c r="I453" s="1"/>
      <c r="J453" s="1"/>
    </row>
    <row r="454" spans="1:10" x14ac:dyDescent="0.25">
      <c r="A454" s="6">
        <v>448</v>
      </c>
      <c r="B454" s="1" t="s">
        <v>2</v>
      </c>
      <c r="C454" s="1"/>
      <c r="D454" s="1">
        <v>224</v>
      </c>
      <c r="E454" s="1">
        <v>24</v>
      </c>
      <c r="F454" s="1">
        <v>216</v>
      </c>
      <c r="G454" s="3">
        <v>2</v>
      </c>
      <c r="H454" s="1"/>
      <c r="I454" s="1"/>
      <c r="J454" s="1"/>
    </row>
    <row r="455" spans="1:10" x14ac:dyDescent="0.25">
      <c r="A455" s="6">
        <v>449</v>
      </c>
      <c r="B455" s="1" t="s">
        <v>2</v>
      </c>
      <c r="C455" s="1"/>
      <c r="D455" s="1">
        <v>225</v>
      </c>
      <c r="E455" s="1">
        <v>18</v>
      </c>
      <c r="F455" s="1">
        <v>202</v>
      </c>
      <c r="G455" s="3">
        <v>-2</v>
      </c>
      <c r="H455" s="1"/>
      <c r="I455" s="1"/>
      <c r="J455" s="1"/>
    </row>
    <row r="456" spans="1:10" x14ac:dyDescent="0.25">
      <c r="A456" s="6">
        <v>450</v>
      </c>
      <c r="B456" s="1" t="s">
        <v>2</v>
      </c>
      <c r="C456" s="1"/>
      <c r="D456" s="1">
        <v>225</v>
      </c>
      <c r="E456" s="1">
        <v>20</v>
      </c>
      <c r="F456" s="1">
        <v>193</v>
      </c>
      <c r="G456" s="3">
        <v>2</v>
      </c>
      <c r="H456" s="1"/>
      <c r="I456" s="1"/>
      <c r="J456" s="1"/>
    </row>
    <row r="457" spans="1:10" x14ac:dyDescent="0.25">
      <c r="A457" s="6">
        <v>451</v>
      </c>
      <c r="B457" s="1" t="s">
        <v>2</v>
      </c>
      <c r="C457" s="1"/>
      <c r="D457" s="1">
        <v>226</v>
      </c>
      <c r="E457" s="1">
        <v>24</v>
      </c>
      <c r="F457" s="1">
        <v>156</v>
      </c>
      <c r="G457" s="3">
        <v>-2</v>
      </c>
      <c r="H457" s="1"/>
      <c r="I457" s="1"/>
      <c r="J457" s="1"/>
    </row>
    <row r="458" spans="1:10" x14ac:dyDescent="0.25">
      <c r="A458" s="6">
        <v>452</v>
      </c>
      <c r="B458" s="1" t="s">
        <v>2</v>
      </c>
      <c r="C458" s="1"/>
      <c r="D458" s="1">
        <v>226</v>
      </c>
      <c r="E458" s="1">
        <v>29</v>
      </c>
      <c r="F458" s="1">
        <v>179</v>
      </c>
      <c r="G458" s="3">
        <v>0</v>
      </c>
      <c r="H458" s="1"/>
      <c r="I458" s="1"/>
      <c r="J458" s="1"/>
    </row>
    <row r="459" spans="1:10" x14ac:dyDescent="0.25">
      <c r="A459" s="6">
        <v>453</v>
      </c>
      <c r="B459" s="1" t="s">
        <v>2</v>
      </c>
      <c r="C459" s="1"/>
      <c r="D459" s="1">
        <v>227</v>
      </c>
      <c r="E459" s="1">
        <v>28</v>
      </c>
      <c r="F459" s="1">
        <v>176</v>
      </c>
      <c r="G459" s="3">
        <v>0</v>
      </c>
      <c r="H459" s="1"/>
      <c r="I459" s="1"/>
      <c r="J459" s="1"/>
    </row>
    <row r="460" spans="1:10" x14ac:dyDescent="0.25">
      <c r="A460" s="6">
        <v>454</v>
      </c>
      <c r="B460" s="1" t="s">
        <v>2</v>
      </c>
      <c r="C460" s="1"/>
      <c r="D460" s="1">
        <v>227</v>
      </c>
      <c r="E460" s="1">
        <v>18</v>
      </c>
      <c r="F460" s="1">
        <v>166</v>
      </c>
      <c r="G460" s="3">
        <v>2</v>
      </c>
      <c r="H460" s="1"/>
      <c r="I460" s="1"/>
      <c r="J460" s="1"/>
    </row>
    <row r="461" spans="1:10" x14ac:dyDescent="0.25">
      <c r="A461" s="6">
        <v>455</v>
      </c>
      <c r="B461" s="1" t="s">
        <v>2</v>
      </c>
      <c r="C461" s="1"/>
      <c r="D461" s="1">
        <v>228</v>
      </c>
      <c r="E461" s="1">
        <v>20</v>
      </c>
      <c r="F461" s="1">
        <v>237</v>
      </c>
      <c r="G461" s="3">
        <v>-2</v>
      </c>
      <c r="H461" s="1"/>
      <c r="I461" s="1"/>
      <c r="J461" s="1"/>
    </row>
    <row r="462" spans="1:10" x14ac:dyDescent="0.25">
      <c r="A462" s="6">
        <v>456</v>
      </c>
      <c r="B462" s="1" t="s">
        <v>2</v>
      </c>
      <c r="C462" s="1"/>
      <c r="D462" s="1">
        <v>228</v>
      </c>
      <c r="E462" s="1">
        <v>15</v>
      </c>
      <c r="F462" s="1">
        <v>160</v>
      </c>
      <c r="G462" s="3">
        <v>0</v>
      </c>
      <c r="H462" s="1"/>
      <c r="I462" s="1"/>
      <c r="J462" s="1"/>
    </row>
    <row r="463" spans="1:10" x14ac:dyDescent="0.25">
      <c r="A463" s="6">
        <v>457</v>
      </c>
      <c r="B463" s="1" t="s">
        <v>2</v>
      </c>
      <c r="C463" s="1"/>
      <c r="D463" s="1">
        <v>229</v>
      </c>
      <c r="E463" s="1">
        <v>30</v>
      </c>
      <c r="F463" s="1">
        <v>205</v>
      </c>
      <c r="G463" s="3">
        <v>-2</v>
      </c>
      <c r="H463" s="1"/>
      <c r="I463" s="1"/>
      <c r="J463" s="1"/>
    </row>
    <row r="464" spans="1:10" x14ac:dyDescent="0.25">
      <c r="A464" s="6">
        <v>458</v>
      </c>
      <c r="B464" s="1" t="s">
        <v>2</v>
      </c>
      <c r="C464" s="1"/>
      <c r="D464" s="1">
        <v>229</v>
      </c>
      <c r="E464" s="1">
        <v>15</v>
      </c>
      <c r="F464" s="1">
        <v>189</v>
      </c>
      <c r="G464" s="3">
        <v>2</v>
      </c>
      <c r="H464" s="1"/>
      <c r="I464" s="1"/>
      <c r="J464" s="1"/>
    </row>
    <row r="465" spans="1:10" x14ac:dyDescent="0.25">
      <c r="A465" s="6">
        <v>459</v>
      </c>
      <c r="B465" s="1" t="s">
        <v>2</v>
      </c>
      <c r="C465" s="1"/>
      <c r="D465" s="1">
        <v>230</v>
      </c>
      <c r="E465" s="1">
        <v>24</v>
      </c>
      <c r="F465" s="1">
        <v>191</v>
      </c>
      <c r="G465" s="3">
        <v>0</v>
      </c>
      <c r="H465" s="1"/>
      <c r="I465" s="1"/>
      <c r="J465" s="1"/>
    </row>
    <row r="466" spans="1:10" x14ac:dyDescent="0.25">
      <c r="A466" s="6">
        <v>460</v>
      </c>
      <c r="B466" s="1" t="s">
        <v>2</v>
      </c>
      <c r="C466" s="1"/>
      <c r="D466" s="1">
        <v>230</v>
      </c>
      <c r="E466" s="1">
        <v>24</v>
      </c>
      <c r="F466" s="1">
        <v>235</v>
      </c>
      <c r="G466" s="3">
        <v>0</v>
      </c>
      <c r="H466" s="1"/>
      <c r="I466" s="1"/>
      <c r="J466" s="1"/>
    </row>
    <row r="467" spans="1:10" x14ac:dyDescent="0.25">
      <c r="A467" s="6">
        <v>461</v>
      </c>
      <c r="B467" s="1" t="s">
        <v>2</v>
      </c>
      <c r="C467" s="1"/>
      <c r="D467" s="1">
        <v>231</v>
      </c>
      <c r="E467" s="1">
        <v>20</v>
      </c>
      <c r="F467" s="1">
        <v>177</v>
      </c>
      <c r="G467" s="3">
        <v>0</v>
      </c>
      <c r="H467" s="1"/>
      <c r="I467" s="1"/>
      <c r="J467" s="1"/>
    </row>
    <row r="468" spans="1:10" x14ac:dyDescent="0.25">
      <c r="A468" s="6">
        <v>462</v>
      </c>
      <c r="B468" s="1" t="s">
        <v>2</v>
      </c>
      <c r="C468" s="1"/>
      <c r="D468" s="1">
        <v>231</v>
      </c>
      <c r="E468" s="1">
        <v>20</v>
      </c>
      <c r="F468" s="1">
        <v>220</v>
      </c>
      <c r="G468" s="3">
        <v>0</v>
      </c>
      <c r="H468" s="1"/>
      <c r="I468" s="1"/>
      <c r="J468" s="1"/>
    </row>
    <row r="469" spans="1:10" x14ac:dyDescent="0.25">
      <c r="A469" s="6">
        <v>463</v>
      </c>
      <c r="B469" s="1" t="s">
        <v>2</v>
      </c>
      <c r="C469" s="1"/>
      <c r="D469" s="1">
        <v>232</v>
      </c>
      <c r="E469" s="1">
        <v>21</v>
      </c>
      <c r="F469" s="1">
        <v>213</v>
      </c>
      <c r="G469" s="3">
        <v>-2</v>
      </c>
      <c r="H469" s="1"/>
      <c r="I469" s="1"/>
      <c r="J469" s="1"/>
    </row>
    <row r="470" spans="1:10" x14ac:dyDescent="0.25">
      <c r="A470" s="6">
        <v>464</v>
      </c>
      <c r="B470" s="1" t="s">
        <v>2</v>
      </c>
      <c r="C470" s="1"/>
      <c r="D470" s="1">
        <v>232</v>
      </c>
      <c r="E470" s="1">
        <v>21</v>
      </c>
      <c r="F470" s="1">
        <v>230</v>
      </c>
      <c r="G470" s="3">
        <v>2</v>
      </c>
      <c r="H470" s="1"/>
      <c r="I470" s="1"/>
      <c r="J470" s="1"/>
    </row>
    <row r="471" spans="1:10" x14ac:dyDescent="0.25">
      <c r="A471" s="6">
        <v>465</v>
      </c>
      <c r="B471" s="1" t="s">
        <v>2</v>
      </c>
      <c r="C471" s="1"/>
      <c r="D471" s="1">
        <v>233</v>
      </c>
      <c r="E471" s="1">
        <v>26</v>
      </c>
      <c r="F471" s="1">
        <v>170</v>
      </c>
      <c r="G471" s="3">
        <v>0</v>
      </c>
      <c r="H471" s="1"/>
      <c r="I471" s="1"/>
      <c r="J471" s="1"/>
    </row>
    <row r="472" spans="1:10" x14ac:dyDescent="0.25">
      <c r="A472" s="6">
        <v>466</v>
      </c>
      <c r="B472" s="1" t="s">
        <v>2</v>
      </c>
      <c r="C472" s="1"/>
      <c r="D472" s="1">
        <v>233</v>
      </c>
      <c r="E472" s="1">
        <v>23</v>
      </c>
      <c r="F472" s="1">
        <v>162</v>
      </c>
      <c r="G472" s="3">
        <v>2</v>
      </c>
      <c r="H472" s="1"/>
      <c r="I472" s="1"/>
      <c r="J472" s="1"/>
    </row>
    <row r="473" spans="1:10" x14ac:dyDescent="0.25">
      <c r="A473" s="6">
        <v>467</v>
      </c>
      <c r="B473" s="1" t="s">
        <v>2</v>
      </c>
      <c r="C473" s="1"/>
      <c r="D473" s="1">
        <v>234</v>
      </c>
      <c r="E473" s="1">
        <v>19</v>
      </c>
      <c r="F473" s="1">
        <v>196</v>
      </c>
      <c r="G473" s="3">
        <v>0</v>
      </c>
      <c r="H473" s="1"/>
      <c r="I473" s="1"/>
      <c r="J473" s="1"/>
    </row>
    <row r="474" spans="1:10" x14ac:dyDescent="0.25">
      <c r="A474" s="6">
        <v>468</v>
      </c>
      <c r="B474" s="1" t="s">
        <v>2</v>
      </c>
      <c r="C474" s="1"/>
      <c r="D474" s="1">
        <v>234</v>
      </c>
      <c r="E474" s="1">
        <v>23</v>
      </c>
      <c r="F474" s="1">
        <v>177</v>
      </c>
      <c r="G474" s="3">
        <v>1</v>
      </c>
      <c r="H474" s="1"/>
      <c r="I474" s="1"/>
      <c r="J474" s="1"/>
    </row>
    <row r="475" spans="1:10" x14ac:dyDescent="0.25">
      <c r="A475" s="6">
        <v>469</v>
      </c>
      <c r="B475" s="1" t="s">
        <v>2</v>
      </c>
      <c r="C475" s="1"/>
      <c r="D475" s="1">
        <v>235</v>
      </c>
      <c r="E475" s="1">
        <v>28</v>
      </c>
      <c r="F475" s="1">
        <v>198</v>
      </c>
      <c r="G475" s="3">
        <v>-1</v>
      </c>
      <c r="H475" s="1"/>
      <c r="I475" s="1"/>
      <c r="J475" s="1"/>
    </row>
    <row r="476" spans="1:10" x14ac:dyDescent="0.25">
      <c r="A476" s="6">
        <v>470</v>
      </c>
      <c r="B476" s="1" t="s">
        <v>2</v>
      </c>
      <c r="C476" s="1"/>
      <c r="D476" s="1">
        <v>235</v>
      </c>
      <c r="E476" s="1">
        <v>29</v>
      </c>
      <c r="F476" s="1">
        <v>185</v>
      </c>
      <c r="G476" s="3">
        <v>2</v>
      </c>
      <c r="H476" s="1"/>
      <c r="I476" s="1"/>
      <c r="J476" s="1"/>
    </row>
    <row r="477" spans="1:10" x14ac:dyDescent="0.25">
      <c r="A477" s="6">
        <v>471</v>
      </c>
      <c r="B477" s="1" t="s">
        <v>2</v>
      </c>
      <c r="C477" s="1"/>
      <c r="D477" s="1">
        <v>236</v>
      </c>
      <c r="E477" s="1">
        <v>16</v>
      </c>
      <c r="F477" s="1">
        <v>187</v>
      </c>
      <c r="G477" s="3">
        <v>-1</v>
      </c>
      <c r="H477" s="1"/>
      <c r="I477" s="1"/>
      <c r="J477" s="1"/>
    </row>
    <row r="478" spans="1:10" x14ac:dyDescent="0.25">
      <c r="A478" s="6">
        <v>472</v>
      </c>
      <c r="B478" s="1" t="s">
        <v>2</v>
      </c>
      <c r="C478" s="1"/>
      <c r="D478" s="1">
        <v>236</v>
      </c>
      <c r="E478" s="1">
        <v>24</v>
      </c>
      <c r="F478" s="1">
        <v>214</v>
      </c>
      <c r="G478" s="3">
        <v>2</v>
      </c>
      <c r="H478" s="1"/>
      <c r="I478" s="1"/>
      <c r="J478" s="1"/>
    </row>
    <row r="479" spans="1:10" x14ac:dyDescent="0.25">
      <c r="A479" s="6">
        <v>473</v>
      </c>
      <c r="B479" s="1" t="s">
        <v>2</v>
      </c>
      <c r="C479" s="1"/>
      <c r="D479" s="1">
        <v>237</v>
      </c>
      <c r="E479" s="1">
        <v>19</v>
      </c>
      <c r="F479" s="1">
        <v>188</v>
      </c>
      <c r="G479" s="3">
        <v>0</v>
      </c>
      <c r="H479" s="1"/>
      <c r="I479" s="1"/>
      <c r="J479" s="1"/>
    </row>
    <row r="480" spans="1:10" x14ac:dyDescent="0.25">
      <c r="A480" s="6">
        <v>474</v>
      </c>
      <c r="B480" s="1" t="s">
        <v>2</v>
      </c>
      <c r="C480" s="1"/>
      <c r="D480" s="1">
        <v>237</v>
      </c>
      <c r="E480" s="1">
        <v>15</v>
      </c>
      <c r="F480" s="1">
        <v>196</v>
      </c>
      <c r="G480" s="3">
        <v>2</v>
      </c>
      <c r="H480" s="1"/>
      <c r="I480" s="1"/>
      <c r="J480" s="1"/>
    </row>
    <row r="481" spans="1:10" x14ac:dyDescent="0.25">
      <c r="A481" s="6">
        <v>475</v>
      </c>
      <c r="B481" s="1" t="s">
        <v>2</v>
      </c>
      <c r="C481" s="1"/>
      <c r="D481" s="1">
        <v>238</v>
      </c>
      <c r="E481" s="1">
        <v>17</v>
      </c>
      <c r="F481" s="1">
        <v>225</v>
      </c>
      <c r="G481" s="3">
        <v>0</v>
      </c>
      <c r="H481" s="1"/>
      <c r="I481" s="1"/>
      <c r="J481" s="1"/>
    </row>
    <row r="482" spans="1:10" x14ac:dyDescent="0.25">
      <c r="A482" s="6">
        <v>476</v>
      </c>
      <c r="B482" s="1" t="s">
        <v>2</v>
      </c>
      <c r="C482" s="1"/>
      <c r="D482" s="1">
        <v>238</v>
      </c>
      <c r="E482" s="1">
        <v>29</v>
      </c>
      <c r="F482" s="1">
        <v>159</v>
      </c>
      <c r="G482" s="3">
        <v>0</v>
      </c>
      <c r="H482" s="1"/>
      <c r="I482" s="1"/>
      <c r="J482" s="1"/>
    </row>
    <row r="483" spans="1:10" x14ac:dyDescent="0.25">
      <c r="A483" s="6">
        <v>477</v>
      </c>
      <c r="B483" s="1" t="s">
        <v>2</v>
      </c>
      <c r="C483" s="1"/>
      <c r="D483" s="1">
        <v>239</v>
      </c>
      <c r="E483" s="1">
        <v>17</v>
      </c>
      <c r="F483" s="1">
        <v>227</v>
      </c>
      <c r="G483" s="3">
        <v>-1</v>
      </c>
      <c r="H483" s="1"/>
      <c r="I483" s="1"/>
      <c r="J483" s="1"/>
    </row>
    <row r="484" spans="1:10" x14ac:dyDescent="0.25">
      <c r="A484" s="6">
        <v>478</v>
      </c>
      <c r="B484" s="1" t="s">
        <v>2</v>
      </c>
      <c r="C484" s="1"/>
      <c r="D484" s="1">
        <v>239</v>
      </c>
      <c r="E484" s="1">
        <v>15</v>
      </c>
      <c r="F484" s="1">
        <v>205</v>
      </c>
      <c r="G484" s="3">
        <v>0</v>
      </c>
      <c r="H484" s="1"/>
      <c r="I484" s="1"/>
      <c r="J484" s="1"/>
    </row>
    <row r="485" spans="1:10" x14ac:dyDescent="0.25">
      <c r="A485" s="6">
        <v>479</v>
      </c>
      <c r="B485" s="1" t="s">
        <v>2</v>
      </c>
      <c r="C485" s="1"/>
      <c r="D485" s="1">
        <v>240</v>
      </c>
      <c r="E485" s="1">
        <v>17</v>
      </c>
      <c r="F485" s="1">
        <v>179</v>
      </c>
      <c r="G485" s="3">
        <v>-1</v>
      </c>
      <c r="H485" s="1"/>
      <c r="I485" s="1"/>
      <c r="J485" s="1"/>
    </row>
    <row r="486" spans="1:10" x14ac:dyDescent="0.25">
      <c r="A486" s="6">
        <v>480</v>
      </c>
      <c r="B486" s="1" t="s">
        <v>2</v>
      </c>
      <c r="C486" s="1"/>
      <c r="D486" s="1">
        <v>240</v>
      </c>
      <c r="E486" s="1">
        <v>17</v>
      </c>
      <c r="F486" s="1">
        <v>222</v>
      </c>
      <c r="G486" s="3">
        <v>2</v>
      </c>
      <c r="H486" s="1"/>
      <c r="I486" s="1"/>
      <c r="J486" s="1"/>
    </row>
    <row r="487" spans="1:10" x14ac:dyDescent="0.25">
      <c r="A487" s="6">
        <v>481</v>
      </c>
      <c r="B487" s="1" t="s">
        <v>2</v>
      </c>
      <c r="C487" s="1"/>
      <c r="D487" s="1">
        <v>241</v>
      </c>
      <c r="E487" s="1">
        <v>22</v>
      </c>
      <c r="F487" s="1">
        <v>206</v>
      </c>
      <c r="G487" s="3">
        <v>-2</v>
      </c>
      <c r="H487" s="1"/>
      <c r="I487" s="1"/>
      <c r="J487" s="1"/>
    </row>
    <row r="488" spans="1:10" x14ac:dyDescent="0.25">
      <c r="A488" s="6">
        <v>482</v>
      </c>
      <c r="B488" s="1" t="s">
        <v>2</v>
      </c>
      <c r="C488" s="1"/>
      <c r="D488" s="1">
        <v>241</v>
      </c>
      <c r="E488" s="1">
        <v>27</v>
      </c>
      <c r="F488" s="1">
        <v>229</v>
      </c>
      <c r="G488" s="3">
        <v>1</v>
      </c>
      <c r="H488" s="1"/>
      <c r="I488" s="1"/>
      <c r="J488" s="1"/>
    </row>
    <row r="489" spans="1:10" x14ac:dyDescent="0.25">
      <c r="A489" s="6">
        <v>483</v>
      </c>
      <c r="B489" s="1" t="s">
        <v>2</v>
      </c>
      <c r="C489" s="1"/>
      <c r="D489" s="1">
        <v>242</v>
      </c>
      <c r="E489" s="1">
        <v>22</v>
      </c>
      <c r="F489" s="1">
        <v>157</v>
      </c>
      <c r="G489" s="3">
        <v>-1</v>
      </c>
      <c r="H489" s="1"/>
      <c r="I489" s="1"/>
      <c r="J489" s="1"/>
    </row>
    <row r="490" spans="1:10" x14ac:dyDescent="0.25">
      <c r="A490" s="6">
        <v>484</v>
      </c>
      <c r="B490" s="1" t="s">
        <v>2</v>
      </c>
      <c r="C490" s="1"/>
      <c r="D490" s="1">
        <v>242</v>
      </c>
      <c r="E490" s="1">
        <v>19</v>
      </c>
      <c r="F490" s="1">
        <v>221</v>
      </c>
      <c r="G490" s="3">
        <v>1</v>
      </c>
      <c r="H490" s="1"/>
      <c r="I490" s="1"/>
      <c r="J490" s="1"/>
    </row>
    <row r="491" spans="1:10" x14ac:dyDescent="0.25">
      <c r="A491" s="6">
        <v>485</v>
      </c>
      <c r="B491" s="1" t="s">
        <v>2</v>
      </c>
      <c r="C491" s="1"/>
      <c r="D491" s="1">
        <v>243</v>
      </c>
      <c r="E491" s="1">
        <v>22</v>
      </c>
      <c r="F491" s="1">
        <v>240</v>
      </c>
      <c r="G491" s="3">
        <v>0</v>
      </c>
      <c r="H491" s="1"/>
      <c r="I491" s="1"/>
      <c r="J491" s="1"/>
    </row>
    <row r="492" spans="1:10" x14ac:dyDescent="0.25">
      <c r="A492" s="6">
        <v>486</v>
      </c>
      <c r="B492" s="1" t="s">
        <v>2</v>
      </c>
      <c r="C492" s="1"/>
      <c r="D492" s="1">
        <v>243</v>
      </c>
      <c r="E492" s="1">
        <v>24</v>
      </c>
      <c r="F492" s="1">
        <v>164</v>
      </c>
      <c r="G492" s="3">
        <v>2</v>
      </c>
      <c r="H492" s="1"/>
      <c r="I492" s="1"/>
      <c r="J492" s="1"/>
    </row>
    <row r="493" spans="1:10" x14ac:dyDescent="0.25">
      <c r="A493" s="6">
        <v>487</v>
      </c>
      <c r="B493" s="1" t="s">
        <v>2</v>
      </c>
      <c r="C493" s="1"/>
      <c r="D493" s="1">
        <v>244</v>
      </c>
      <c r="E493" s="1">
        <v>23</v>
      </c>
      <c r="F493" s="1">
        <v>222</v>
      </c>
      <c r="G493" s="3">
        <v>-1</v>
      </c>
      <c r="H493" s="1"/>
      <c r="I493" s="1"/>
      <c r="J493" s="1"/>
    </row>
    <row r="494" spans="1:10" x14ac:dyDescent="0.25">
      <c r="A494" s="6">
        <v>488</v>
      </c>
      <c r="B494" s="1" t="s">
        <v>2</v>
      </c>
      <c r="C494" s="1"/>
      <c r="D494" s="1">
        <v>244</v>
      </c>
      <c r="E494" s="1">
        <v>28</v>
      </c>
      <c r="F494" s="1">
        <v>223</v>
      </c>
      <c r="G494" s="3">
        <v>1</v>
      </c>
      <c r="H494" s="1"/>
      <c r="I494" s="1"/>
      <c r="J494" s="1"/>
    </row>
    <row r="495" spans="1:10" x14ac:dyDescent="0.25">
      <c r="A495" s="6">
        <v>489</v>
      </c>
      <c r="B495" s="1" t="s">
        <v>2</v>
      </c>
      <c r="C495" s="1"/>
      <c r="D495" s="1">
        <v>245</v>
      </c>
      <c r="E495" s="1">
        <v>15</v>
      </c>
      <c r="F495" s="1">
        <v>204</v>
      </c>
      <c r="G495" s="3">
        <v>-1</v>
      </c>
      <c r="H495" s="1"/>
      <c r="I495" s="1"/>
      <c r="J495" s="1"/>
    </row>
    <row r="496" spans="1:10" x14ac:dyDescent="0.25">
      <c r="A496" s="6">
        <v>490</v>
      </c>
      <c r="B496" s="1" t="s">
        <v>2</v>
      </c>
      <c r="C496" s="1"/>
      <c r="D496" s="1">
        <v>245</v>
      </c>
      <c r="E496" s="1">
        <v>27</v>
      </c>
      <c r="F496" s="1">
        <v>206</v>
      </c>
      <c r="G496" s="3">
        <v>1</v>
      </c>
      <c r="H496" s="1"/>
      <c r="I496" s="1"/>
      <c r="J496" s="1"/>
    </row>
    <row r="497" spans="1:10" x14ac:dyDescent="0.25">
      <c r="A497" s="6">
        <v>491</v>
      </c>
      <c r="B497" s="1" t="s">
        <v>2</v>
      </c>
      <c r="C497" s="1"/>
      <c r="D497" s="1">
        <v>246</v>
      </c>
      <c r="E497" s="1">
        <v>23</v>
      </c>
      <c r="F497" s="1">
        <v>235</v>
      </c>
      <c r="G497" s="3">
        <v>-1</v>
      </c>
      <c r="H497" s="1"/>
      <c r="I497" s="1"/>
      <c r="J497" s="1"/>
    </row>
    <row r="498" spans="1:10" x14ac:dyDescent="0.25">
      <c r="A498" s="6">
        <v>492</v>
      </c>
      <c r="B498" s="1" t="s">
        <v>2</v>
      </c>
      <c r="C498" s="1"/>
      <c r="D498" s="1">
        <v>246</v>
      </c>
      <c r="E498" s="1">
        <v>25</v>
      </c>
      <c r="F498" s="1">
        <v>174</v>
      </c>
      <c r="G498" s="3">
        <v>0</v>
      </c>
      <c r="H498" s="1"/>
      <c r="I498" s="1"/>
      <c r="J498" s="1"/>
    </row>
    <row r="499" spans="1:10" x14ac:dyDescent="0.25">
      <c r="A499" s="6">
        <v>493</v>
      </c>
      <c r="B499" s="1" t="s">
        <v>2</v>
      </c>
      <c r="C499" s="1"/>
      <c r="D499" s="1">
        <v>247</v>
      </c>
      <c r="E499" s="1">
        <v>27</v>
      </c>
      <c r="F499" s="1">
        <v>211</v>
      </c>
      <c r="G499" s="3">
        <v>0</v>
      </c>
      <c r="H499" s="1"/>
      <c r="I499" s="1"/>
      <c r="J499" s="1"/>
    </row>
    <row r="500" spans="1:10" x14ac:dyDescent="0.25">
      <c r="A500" s="6">
        <v>494</v>
      </c>
      <c r="B500" s="1" t="s">
        <v>2</v>
      </c>
      <c r="C500" s="1"/>
      <c r="D500" s="1">
        <v>247</v>
      </c>
      <c r="E500" s="1">
        <v>25</v>
      </c>
      <c r="F500" s="1">
        <v>156</v>
      </c>
      <c r="G500" s="3">
        <v>2</v>
      </c>
      <c r="H500" s="1"/>
      <c r="I500" s="1"/>
      <c r="J500" s="1"/>
    </row>
    <row r="501" spans="1:10" x14ac:dyDescent="0.25">
      <c r="A501" s="6">
        <v>495</v>
      </c>
      <c r="B501" s="1" t="s">
        <v>2</v>
      </c>
      <c r="C501" s="1"/>
      <c r="D501" s="1">
        <v>248</v>
      </c>
      <c r="E501" s="1">
        <v>15</v>
      </c>
      <c r="F501" s="1">
        <v>217</v>
      </c>
      <c r="G501" s="3">
        <v>-2</v>
      </c>
      <c r="H501" s="1"/>
      <c r="I501" s="1"/>
      <c r="J501" s="1"/>
    </row>
    <row r="502" spans="1:10" x14ac:dyDescent="0.25">
      <c r="A502" s="6">
        <v>496</v>
      </c>
      <c r="B502" s="1" t="s">
        <v>2</v>
      </c>
      <c r="C502" s="1"/>
      <c r="D502" s="1">
        <v>248</v>
      </c>
      <c r="E502" s="1">
        <v>19</v>
      </c>
      <c r="F502" s="1">
        <v>220</v>
      </c>
      <c r="G502" s="3">
        <v>2</v>
      </c>
      <c r="H502" s="1"/>
      <c r="I502" s="1"/>
      <c r="J502" s="1"/>
    </row>
    <row r="503" spans="1:10" x14ac:dyDescent="0.25">
      <c r="A503" s="6">
        <v>497</v>
      </c>
      <c r="B503" s="1" t="s">
        <v>2</v>
      </c>
      <c r="C503" s="1"/>
      <c r="D503" s="1">
        <v>249</v>
      </c>
      <c r="E503" s="1">
        <v>29</v>
      </c>
      <c r="F503" s="1">
        <v>202</v>
      </c>
      <c r="G503" s="3">
        <v>0</v>
      </c>
      <c r="H503" s="1"/>
      <c r="I503" s="1"/>
      <c r="J503" s="1"/>
    </row>
    <row r="504" spans="1:10" x14ac:dyDescent="0.25">
      <c r="A504" s="6">
        <v>498</v>
      </c>
      <c r="B504" s="1" t="s">
        <v>2</v>
      </c>
      <c r="C504" s="1"/>
      <c r="D504" s="1">
        <v>249</v>
      </c>
      <c r="E504" s="1">
        <v>25</v>
      </c>
      <c r="F504" s="1">
        <v>206</v>
      </c>
      <c r="G504" s="3">
        <v>2</v>
      </c>
      <c r="H504" s="1"/>
      <c r="I504" s="1"/>
      <c r="J504" s="1"/>
    </row>
    <row r="505" spans="1:10" x14ac:dyDescent="0.25">
      <c r="A505" s="6">
        <v>499</v>
      </c>
      <c r="B505" s="1" t="s">
        <v>2</v>
      </c>
      <c r="C505" s="1"/>
      <c r="D505" s="1">
        <v>250</v>
      </c>
      <c r="E505" s="1">
        <v>15</v>
      </c>
      <c r="F505" s="1">
        <v>210</v>
      </c>
      <c r="G505" s="3">
        <v>-1</v>
      </c>
      <c r="H505" s="1"/>
      <c r="I505" s="1"/>
      <c r="J505" s="1"/>
    </row>
    <row r="506" spans="1:10" x14ac:dyDescent="0.25">
      <c r="A506" s="6">
        <v>500</v>
      </c>
      <c r="B506" s="1" t="s">
        <v>2</v>
      </c>
      <c r="C506" s="1"/>
      <c r="D506" s="1">
        <v>250</v>
      </c>
      <c r="E506" s="1">
        <v>22</v>
      </c>
      <c r="F506" s="1">
        <v>208</v>
      </c>
      <c r="G506" s="3">
        <v>0</v>
      </c>
      <c r="H506" s="1"/>
      <c r="I506" s="1"/>
      <c r="J506" s="1"/>
    </row>
    <row r="507" spans="1:10" x14ac:dyDescent="0.25">
      <c r="A507" s="6">
        <v>501</v>
      </c>
      <c r="B507" s="1" t="s">
        <v>2</v>
      </c>
      <c r="C507" s="1"/>
      <c r="D507" s="1">
        <v>251</v>
      </c>
      <c r="E507" s="1">
        <v>30</v>
      </c>
      <c r="F507" s="1">
        <v>231</v>
      </c>
      <c r="G507" s="3">
        <v>-2</v>
      </c>
      <c r="H507" s="1"/>
      <c r="I507" s="1"/>
      <c r="J507" s="1"/>
    </row>
    <row r="508" spans="1:10" x14ac:dyDescent="0.25">
      <c r="A508" s="6">
        <v>502</v>
      </c>
      <c r="B508" s="1" t="s">
        <v>2</v>
      </c>
      <c r="C508" s="1"/>
      <c r="D508" s="1">
        <v>251</v>
      </c>
      <c r="E508" s="1">
        <v>19</v>
      </c>
      <c r="F508" s="1">
        <v>177</v>
      </c>
      <c r="G508" s="3">
        <v>1</v>
      </c>
      <c r="H508" s="1"/>
      <c r="I508" s="1"/>
      <c r="J508" s="1"/>
    </row>
    <row r="509" spans="1:10" x14ac:dyDescent="0.25">
      <c r="A509" s="6">
        <v>503</v>
      </c>
      <c r="B509" s="1" t="s">
        <v>2</v>
      </c>
      <c r="C509" s="1"/>
      <c r="D509" s="1">
        <v>252</v>
      </c>
      <c r="E509" s="1">
        <v>27</v>
      </c>
      <c r="F509" s="1">
        <v>184</v>
      </c>
      <c r="G509" s="3">
        <v>0</v>
      </c>
      <c r="H509" s="1"/>
      <c r="I509" s="1"/>
      <c r="J509" s="1"/>
    </row>
    <row r="510" spans="1:10" x14ac:dyDescent="0.25">
      <c r="A510" s="6">
        <v>504</v>
      </c>
      <c r="B510" s="1" t="s">
        <v>2</v>
      </c>
      <c r="C510" s="1"/>
      <c r="D510" s="1">
        <v>252</v>
      </c>
      <c r="E510" s="1">
        <v>19</v>
      </c>
      <c r="F510" s="1">
        <v>234</v>
      </c>
      <c r="G510" s="3">
        <v>1</v>
      </c>
      <c r="H510" s="1"/>
      <c r="I510" s="1"/>
      <c r="J510" s="1"/>
    </row>
    <row r="511" spans="1:10" x14ac:dyDescent="0.25">
      <c r="A511" s="6">
        <v>505</v>
      </c>
      <c r="B511" s="1" t="s">
        <v>2</v>
      </c>
      <c r="C511" s="1"/>
      <c r="D511" s="1">
        <v>253</v>
      </c>
      <c r="E511" s="1">
        <v>23</v>
      </c>
      <c r="F511" s="1">
        <v>238</v>
      </c>
      <c r="G511" s="3">
        <v>-2</v>
      </c>
      <c r="H511" s="1"/>
      <c r="I511" s="1"/>
      <c r="J511" s="1"/>
    </row>
    <row r="512" spans="1:10" x14ac:dyDescent="0.25">
      <c r="A512" s="6">
        <v>506</v>
      </c>
      <c r="B512" s="1" t="s">
        <v>2</v>
      </c>
      <c r="C512" s="1"/>
      <c r="D512" s="1">
        <v>253</v>
      </c>
      <c r="E512" s="1">
        <v>17</v>
      </c>
      <c r="F512" s="1">
        <v>207</v>
      </c>
      <c r="G512" s="3">
        <v>1</v>
      </c>
      <c r="H512" s="1"/>
      <c r="I512" s="1"/>
      <c r="J512" s="1"/>
    </row>
    <row r="513" spans="1:10" x14ac:dyDescent="0.25">
      <c r="A513" s="6">
        <v>507</v>
      </c>
      <c r="B513" s="1" t="s">
        <v>2</v>
      </c>
      <c r="C513" s="1"/>
      <c r="D513" s="1">
        <v>254</v>
      </c>
      <c r="E513" s="1">
        <v>29</v>
      </c>
      <c r="F513" s="1">
        <v>166</v>
      </c>
      <c r="G513" s="3">
        <v>-2</v>
      </c>
      <c r="H513" s="1"/>
      <c r="I513" s="1"/>
      <c r="J513" s="1"/>
    </row>
    <row r="514" spans="1:10" x14ac:dyDescent="0.25">
      <c r="A514" s="6">
        <v>508</v>
      </c>
      <c r="B514" s="1" t="s">
        <v>2</v>
      </c>
      <c r="C514" s="1"/>
      <c r="D514" s="1">
        <v>254</v>
      </c>
      <c r="E514" s="1">
        <v>20</v>
      </c>
      <c r="F514" s="1">
        <v>232</v>
      </c>
      <c r="G514" s="3">
        <v>0</v>
      </c>
      <c r="H514" s="1"/>
      <c r="I514" s="1"/>
      <c r="J514" s="1"/>
    </row>
    <row r="515" spans="1:10" x14ac:dyDescent="0.25">
      <c r="A515" s="6">
        <v>509</v>
      </c>
      <c r="B515" s="1" t="s">
        <v>2</v>
      </c>
      <c r="C515" s="1"/>
      <c r="D515" s="1">
        <v>255</v>
      </c>
      <c r="E515" s="1">
        <v>21</v>
      </c>
      <c r="F515" s="1">
        <v>213</v>
      </c>
      <c r="G515" s="3">
        <v>-1</v>
      </c>
      <c r="H515" s="1"/>
      <c r="I515" s="1"/>
      <c r="J515" s="1"/>
    </row>
    <row r="516" spans="1:10" x14ac:dyDescent="0.25">
      <c r="A516" s="6">
        <v>510</v>
      </c>
      <c r="B516" s="1" t="s">
        <v>2</v>
      </c>
      <c r="C516" s="1"/>
      <c r="D516" s="1">
        <v>255</v>
      </c>
      <c r="E516" s="1">
        <v>17</v>
      </c>
      <c r="F516" s="1">
        <v>167</v>
      </c>
      <c r="G516" s="3">
        <v>1</v>
      </c>
      <c r="H516" s="1"/>
      <c r="I516" s="1"/>
      <c r="J516" s="1"/>
    </row>
    <row r="517" spans="1:10" x14ac:dyDescent="0.25">
      <c r="A517" s="6">
        <v>511</v>
      </c>
      <c r="B517" s="1" t="s">
        <v>2</v>
      </c>
      <c r="C517" s="1"/>
      <c r="D517" s="1">
        <v>256</v>
      </c>
      <c r="E517" s="1">
        <v>24</v>
      </c>
      <c r="F517" s="1">
        <v>174</v>
      </c>
      <c r="G517" s="3">
        <v>-1</v>
      </c>
      <c r="H517" s="1"/>
      <c r="I517" s="1"/>
      <c r="J517" s="1"/>
    </row>
    <row r="518" spans="1:10" x14ac:dyDescent="0.25">
      <c r="A518" s="6">
        <v>512</v>
      </c>
      <c r="B518" s="1" t="s">
        <v>2</v>
      </c>
      <c r="C518" s="1"/>
      <c r="D518" s="1">
        <v>256</v>
      </c>
      <c r="E518" s="1">
        <v>19</v>
      </c>
      <c r="F518" s="1">
        <v>193</v>
      </c>
      <c r="G518" s="3">
        <v>2</v>
      </c>
      <c r="H518" s="1"/>
      <c r="I518" s="1"/>
      <c r="J518" s="1"/>
    </row>
    <row r="519" spans="1:10" x14ac:dyDescent="0.25">
      <c r="A519" s="6">
        <v>513</v>
      </c>
      <c r="B519" s="1" t="s">
        <v>2</v>
      </c>
      <c r="C519" s="1"/>
      <c r="D519" s="1">
        <v>257</v>
      </c>
      <c r="E519" s="1">
        <v>18</v>
      </c>
      <c r="F519" s="1">
        <v>188</v>
      </c>
      <c r="G519" s="3">
        <v>0</v>
      </c>
      <c r="H519" s="1"/>
      <c r="I519" s="1"/>
      <c r="J519" s="1"/>
    </row>
    <row r="520" spans="1:10" x14ac:dyDescent="0.25">
      <c r="A520" s="6">
        <v>514</v>
      </c>
      <c r="B520" s="1" t="s">
        <v>2</v>
      </c>
      <c r="C520" s="1"/>
      <c r="D520" s="1">
        <v>257</v>
      </c>
      <c r="E520" s="1">
        <v>21</v>
      </c>
      <c r="F520" s="1">
        <v>162</v>
      </c>
      <c r="G520" s="3">
        <v>0</v>
      </c>
      <c r="H520" s="1"/>
      <c r="I520" s="1"/>
      <c r="J520" s="1"/>
    </row>
    <row r="521" spans="1:10" x14ac:dyDescent="0.25">
      <c r="A521" s="6">
        <v>515</v>
      </c>
      <c r="B521" s="1" t="s">
        <v>2</v>
      </c>
      <c r="C521" s="1"/>
      <c r="D521" s="1">
        <v>258</v>
      </c>
      <c r="E521" s="1">
        <v>28</v>
      </c>
      <c r="F521" s="1">
        <v>238</v>
      </c>
      <c r="G521" s="3">
        <v>0</v>
      </c>
      <c r="H521" s="1"/>
      <c r="I521" s="1"/>
      <c r="J521" s="1"/>
    </row>
    <row r="522" spans="1:10" x14ac:dyDescent="0.25">
      <c r="A522" s="6">
        <v>516</v>
      </c>
      <c r="B522" s="1" t="s">
        <v>2</v>
      </c>
      <c r="C522" s="1"/>
      <c r="D522" s="1">
        <v>258</v>
      </c>
      <c r="E522" s="1">
        <v>29</v>
      </c>
      <c r="F522" s="1">
        <v>214</v>
      </c>
      <c r="G522" s="3">
        <v>1</v>
      </c>
      <c r="H522" s="1"/>
      <c r="I522" s="1"/>
      <c r="J522" s="1"/>
    </row>
    <row r="523" spans="1:10" x14ac:dyDescent="0.25">
      <c r="A523" s="6">
        <v>517</v>
      </c>
      <c r="B523" s="1" t="s">
        <v>2</v>
      </c>
      <c r="C523" s="1"/>
      <c r="D523" s="1">
        <v>259</v>
      </c>
      <c r="E523" s="1">
        <v>25</v>
      </c>
      <c r="F523" s="1">
        <v>193</v>
      </c>
      <c r="G523" s="3">
        <v>-2</v>
      </c>
      <c r="H523" s="1"/>
      <c r="I523" s="1"/>
      <c r="J523" s="1"/>
    </row>
    <row r="524" spans="1:10" x14ac:dyDescent="0.25">
      <c r="A524" s="6">
        <v>518</v>
      </c>
      <c r="B524" s="1" t="s">
        <v>2</v>
      </c>
      <c r="C524" s="1"/>
      <c r="D524" s="1">
        <v>259</v>
      </c>
      <c r="E524" s="1">
        <v>21</v>
      </c>
      <c r="F524" s="1">
        <v>163</v>
      </c>
      <c r="G524" s="3">
        <v>0</v>
      </c>
      <c r="H524" s="1"/>
      <c r="I524" s="1"/>
      <c r="J524" s="1"/>
    </row>
    <row r="525" spans="1:10" x14ac:dyDescent="0.25">
      <c r="A525" s="6">
        <v>519</v>
      </c>
      <c r="B525" s="1" t="s">
        <v>2</v>
      </c>
      <c r="C525" s="1"/>
      <c r="D525" s="1">
        <v>260</v>
      </c>
      <c r="E525" s="1">
        <v>25</v>
      </c>
      <c r="F525" s="1">
        <v>183</v>
      </c>
      <c r="G525" s="3">
        <v>-1</v>
      </c>
      <c r="H525" s="1"/>
      <c r="I525" s="1"/>
      <c r="J525" s="1"/>
    </row>
    <row r="526" spans="1:10" x14ac:dyDescent="0.25">
      <c r="A526" s="6">
        <v>520</v>
      </c>
      <c r="B526" s="1" t="s">
        <v>2</v>
      </c>
      <c r="C526" s="1"/>
      <c r="D526" s="1">
        <v>260</v>
      </c>
      <c r="E526" s="1">
        <v>16</v>
      </c>
      <c r="F526" s="1">
        <v>206</v>
      </c>
      <c r="G526" s="3">
        <v>2</v>
      </c>
      <c r="H526" s="1"/>
      <c r="I526" s="1"/>
      <c r="J526" s="1"/>
    </row>
    <row r="527" spans="1:10" x14ac:dyDescent="0.25">
      <c r="A527" s="6">
        <v>521</v>
      </c>
      <c r="B527" s="1" t="s">
        <v>2</v>
      </c>
      <c r="C527" s="1"/>
      <c r="D527" s="1">
        <v>261</v>
      </c>
      <c r="E527" s="1">
        <v>18</v>
      </c>
      <c r="F527" s="1">
        <v>223</v>
      </c>
      <c r="G527" s="3">
        <v>-2</v>
      </c>
      <c r="H527" s="1"/>
      <c r="I527" s="1"/>
      <c r="J527" s="1"/>
    </row>
    <row r="528" spans="1:10" x14ac:dyDescent="0.25">
      <c r="A528" s="6">
        <v>522</v>
      </c>
      <c r="B528" s="1" t="s">
        <v>2</v>
      </c>
      <c r="C528" s="1"/>
      <c r="D528" s="1">
        <v>261</v>
      </c>
      <c r="E528" s="1">
        <v>23</v>
      </c>
      <c r="F528" s="1">
        <v>176</v>
      </c>
      <c r="G528" s="3">
        <v>1</v>
      </c>
      <c r="H528" s="1"/>
      <c r="I528" s="1"/>
      <c r="J528" s="1"/>
    </row>
    <row r="529" spans="1:10" x14ac:dyDescent="0.25">
      <c r="A529" s="6">
        <v>523</v>
      </c>
      <c r="B529" s="1" t="s">
        <v>2</v>
      </c>
      <c r="C529" s="1"/>
      <c r="D529" s="1">
        <v>262</v>
      </c>
      <c r="E529" s="1">
        <v>27</v>
      </c>
      <c r="F529" s="1">
        <v>157</v>
      </c>
      <c r="G529" s="3">
        <v>0</v>
      </c>
      <c r="H529" s="1"/>
      <c r="I529" s="1"/>
      <c r="J529" s="1"/>
    </row>
    <row r="530" spans="1:10" x14ac:dyDescent="0.25">
      <c r="A530" s="6">
        <v>524</v>
      </c>
      <c r="B530" s="1" t="s">
        <v>2</v>
      </c>
      <c r="C530" s="1"/>
      <c r="D530" s="1">
        <v>262</v>
      </c>
      <c r="E530" s="1">
        <v>28</v>
      </c>
      <c r="F530" s="1">
        <v>207</v>
      </c>
      <c r="G530" s="3">
        <v>0</v>
      </c>
      <c r="H530" s="1"/>
      <c r="I530" s="1"/>
      <c r="J530" s="1"/>
    </row>
    <row r="531" spans="1:10" x14ac:dyDescent="0.25">
      <c r="A531" s="6">
        <v>525</v>
      </c>
      <c r="B531" s="1" t="s">
        <v>2</v>
      </c>
      <c r="C531" s="1"/>
      <c r="D531" s="1">
        <v>263</v>
      </c>
      <c r="E531" s="1">
        <v>29</v>
      </c>
      <c r="F531" s="1">
        <v>182</v>
      </c>
      <c r="G531" s="3">
        <v>-2</v>
      </c>
      <c r="H531" s="1"/>
      <c r="I531" s="1"/>
      <c r="J531" s="1"/>
    </row>
    <row r="532" spans="1:10" x14ac:dyDescent="0.25">
      <c r="A532" s="6">
        <v>526</v>
      </c>
      <c r="B532" s="1" t="s">
        <v>2</v>
      </c>
      <c r="C532" s="1"/>
      <c r="D532" s="1">
        <v>263</v>
      </c>
      <c r="E532" s="1">
        <v>25</v>
      </c>
      <c r="F532" s="1">
        <v>205</v>
      </c>
      <c r="G532" s="3">
        <v>2</v>
      </c>
      <c r="H532" s="1"/>
      <c r="I532" s="1"/>
      <c r="J532" s="1"/>
    </row>
    <row r="533" spans="1:10" x14ac:dyDescent="0.25">
      <c r="A533" s="6">
        <v>527</v>
      </c>
      <c r="B533" s="1" t="s">
        <v>2</v>
      </c>
      <c r="C533" s="1"/>
      <c r="D533" s="1">
        <v>264</v>
      </c>
      <c r="E533" s="1">
        <v>24</v>
      </c>
      <c r="F533" s="1">
        <v>173</v>
      </c>
      <c r="G533" s="3">
        <v>-2</v>
      </c>
      <c r="H533" s="1"/>
      <c r="I533" s="1"/>
      <c r="J533" s="1"/>
    </row>
    <row r="534" spans="1:10" x14ac:dyDescent="0.25">
      <c r="A534" s="6">
        <v>528</v>
      </c>
      <c r="B534" s="1" t="s">
        <v>2</v>
      </c>
      <c r="C534" s="1"/>
      <c r="D534" s="1">
        <v>264</v>
      </c>
      <c r="E534" s="1">
        <v>24</v>
      </c>
      <c r="F534" s="1">
        <v>200</v>
      </c>
      <c r="G534" s="3">
        <v>1</v>
      </c>
      <c r="H534" s="1"/>
      <c r="I534" s="1"/>
      <c r="J534" s="1"/>
    </row>
    <row r="535" spans="1:10" x14ac:dyDescent="0.25">
      <c r="A535" s="6">
        <v>529</v>
      </c>
      <c r="B535" s="1" t="s">
        <v>2</v>
      </c>
      <c r="C535" s="1"/>
      <c r="D535" s="1">
        <v>265</v>
      </c>
      <c r="E535" s="1">
        <v>28</v>
      </c>
      <c r="F535" s="1">
        <v>181</v>
      </c>
      <c r="G535" s="3">
        <v>-1</v>
      </c>
      <c r="H535" s="1"/>
      <c r="I535" s="1"/>
      <c r="J535" s="1"/>
    </row>
    <row r="536" spans="1:10" x14ac:dyDescent="0.25">
      <c r="A536" s="6">
        <v>530</v>
      </c>
      <c r="B536" s="1" t="s">
        <v>2</v>
      </c>
      <c r="C536" s="1"/>
      <c r="D536" s="1">
        <v>265</v>
      </c>
      <c r="E536" s="1">
        <v>15</v>
      </c>
      <c r="F536" s="1">
        <v>197</v>
      </c>
      <c r="G536" s="3">
        <v>0</v>
      </c>
      <c r="H536" s="1"/>
      <c r="I536" s="1"/>
      <c r="J536" s="1"/>
    </row>
    <row r="537" spans="1:10" x14ac:dyDescent="0.25">
      <c r="A537" s="6">
        <v>531</v>
      </c>
      <c r="B537" s="1" t="s">
        <v>2</v>
      </c>
      <c r="C537" s="1"/>
      <c r="D537" s="1">
        <v>266</v>
      </c>
      <c r="E537" s="1">
        <v>29</v>
      </c>
      <c r="F537" s="1">
        <v>190</v>
      </c>
      <c r="G537" s="3">
        <v>0</v>
      </c>
      <c r="H537" s="1"/>
      <c r="I537" s="1"/>
      <c r="J537" s="1"/>
    </row>
    <row r="538" spans="1:10" x14ac:dyDescent="0.25">
      <c r="A538" s="6">
        <v>532</v>
      </c>
      <c r="B538" s="1" t="s">
        <v>2</v>
      </c>
      <c r="C538" s="1"/>
      <c r="D538" s="1">
        <v>266</v>
      </c>
      <c r="E538" s="1">
        <v>30</v>
      </c>
      <c r="F538" s="1">
        <v>186</v>
      </c>
      <c r="G538" s="3">
        <v>2</v>
      </c>
      <c r="H538" s="1"/>
      <c r="I538" s="1"/>
      <c r="J538" s="1"/>
    </row>
    <row r="539" spans="1:10" x14ac:dyDescent="0.25">
      <c r="A539" s="6">
        <v>533</v>
      </c>
      <c r="B539" s="1" t="s">
        <v>2</v>
      </c>
      <c r="C539" s="1"/>
      <c r="D539" s="1">
        <v>267</v>
      </c>
      <c r="E539" s="1">
        <v>27</v>
      </c>
      <c r="F539" s="1">
        <v>180</v>
      </c>
      <c r="G539" s="3">
        <v>0</v>
      </c>
      <c r="H539" s="1"/>
      <c r="I539" s="1"/>
      <c r="J539" s="1"/>
    </row>
    <row r="540" spans="1:10" x14ac:dyDescent="0.25">
      <c r="A540" s="6">
        <v>534</v>
      </c>
      <c r="B540" s="1" t="s">
        <v>2</v>
      </c>
      <c r="C540" s="1"/>
      <c r="D540" s="1">
        <v>267</v>
      </c>
      <c r="E540" s="1">
        <v>25</v>
      </c>
      <c r="F540" s="1">
        <v>209</v>
      </c>
      <c r="G540" s="3">
        <v>2</v>
      </c>
      <c r="H540" s="1"/>
      <c r="I540" s="1"/>
      <c r="J540" s="1"/>
    </row>
    <row r="541" spans="1:10" x14ac:dyDescent="0.25">
      <c r="A541" s="6">
        <v>535</v>
      </c>
      <c r="B541" s="1" t="s">
        <v>2</v>
      </c>
      <c r="C541" s="1"/>
      <c r="D541" s="1">
        <v>268</v>
      </c>
      <c r="E541" s="1">
        <v>28</v>
      </c>
      <c r="F541" s="1">
        <v>160</v>
      </c>
      <c r="G541" s="3">
        <v>-1</v>
      </c>
      <c r="H541" s="1"/>
      <c r="I541" s="1"/>
      <c r="J541" s="1"/>
    </row>
    <row r="542" spans="1:10" x14ac:dyDescent="0.25">
      <c r="A542" s="6">
        <v>536</v>
      </c>
      <c r="B542" s="1" t="s">
        <v>2</v>
      </c>
      <c r="C542" s="1"/>
      <c r="D542" s="1">
        <v>268</v>
      </c>
      <c r="E542" s="1">
        <v>27</v>
      </c>
      <c r="F542" s="1">
        <v>199</v>
      </c>
      <c r="G542" s="3">
        <v>2</v>
      </c>
      <c r="H542" s="1"/>
      <c r="I542" s="1"/>
      <c r="J542" s="1"/>
    </row>
    <row r="543" spans="1:10" x14ac:dyDescent="0.25">
      <c r="A543" s="6">
        <v>537</v>
      </c>
      <c r="B543" s="1" t="s">
        <v>2</v>
      </c>
      <c r="C543" s="1"/>
      <c r="D543" s="1">
        <v>269</v>
      </c>
      <c r="E543" s="1">
        <v>29</v>
      </c>
      <c r="F543" s="1">
        <v>225</v>
      </c>
      <c r="G543" s="3">
        <v>-2</v>
      </c>
      <c r="H543" s="1"/>
      <c r="I543" s="1"/>
      <c r="J543" s="1"/>
    </row>
    <row r="544" spans="1:10" x14ac:dyDescent="0.25">
      <c r="A544" s="6">
        <v>538</v>
      </c>
      <c r="B544" s="1" t="s">
        <v>2</v>
      </c>
      <c r="C544" s="1"/>
      <c r="D544" s="1">
        <v>269</v>
      </c>
      <c r="E544" s="1">
        <v>26</v>
      </c>
      <c r="F544" s="1">
        <v>195</v>
      </c>
      <c r="G544" s="3">
        <v>1</v>
      </c>
      <c r="H544" s="1"/>
      <c r="I544" s="1"/>
      <c r="J544" s="1"/>
    </row>
    <row r="545" spans="1:10" x14ac:dyDescent="0.25">
      <c r="A545" s="6">
        <v>539</v>
      </c>
      <c r="B545" s="1" t="s">
        <v>2</v>
      </c>
      <c r="C545" s="1"/>
      <c r="D545" s="1">
        <v>270</v>
      </c>
      <c r="E545" s="1">
        <v>29</v>
      </c>
      <c r="F545" s="1">
        <v>214</v>
      </c>
      <c r="G545" s="3">
        <v>0</v>
      </c>
      <c r="H545" s="1"/>
      <c r="I545" s="1"/>
      <c r="J545" s="1"/>
    </row>
    <row r="546" spans="1:10" x14ac:dyDescent="0.25">
      <c r="A546" s="6">
        <v>540</v>
      </c>
      <c r="B546" s="1" t="s">
        <v>2</v>
      </c>
      <c r="C546" s="1"/>
      <c r="D546" s="1">
        <v>270</v>
      </c>
      <c r="E546" s="1">
        <v>16</v>
      </c>
      <c r="F546" s="1">
        <v>181</v>
      </c>
      <c r="G546" s="3">
        <v>1</v>
      </c>
      <c r="H546" s="1"/>
      <c r="I546" s="1"/>
      <c r="J546" s="1"/>
    </row>
    <row r="547" spans="1:10" x14ac:dyDescent="0.25">
      <c r="A547" s="6">
        <v>541</v>
      </c>
      <c r="B547" s="1" t="s">
        <v>8</v>
      </c>
      <c r="C547" s="1"/>
      <c r="D547" s="1">
        <v>271</v>
      </c>
      <c r="E547" s="1">
        <v>22</v>
      </c>
      <c r="F547" s="1">
        <v>238</v>
      </c>
      <c r="G547" s="3">
        <v>-1</v>
      </c>
      <c r="H547" s="1"/>
      <c r="I547" s="1"/>
      <c r="J547" s="1"/>
    </row>
    <row r="548" spans="1:10" x14ac:dyDescent="0.25">
      <c r="A548" s="6">
        <v>542</v>
      </c>
      <c r="B548" s="1" t="s">
        <v>8</v>
      </c>
      <c r="C548" s="1"/>
      <c r="D548" s="1">
        <v>271</v>
      </c>
      <c r="E548" s="1">
        <v>17</v>
      </c>
      <c r="F548" s="1">
        <v>155</v>
      </c>
      <c r="G548" s="3">
        <v>1</v>
      </c>
      <c r="H548" s="1"/>
      <c r="I548" s="1"/>
      <c r="J548" s="1"/>
    </row>
    <row r="549" spans="1:10" x14ac:dyDescent="0.25">
      <c r="A549" s="6">
        <v>543</v>
      </c>
      <c r="B549" s="1" t="s">
        <v>8</v>
      </c>
      <c r="C549" s="1"/>
      <c r="D549" s="1">
        <v>272</v>
      </c>
      <c r="E549" s="1">
        <v>16</v>
      </c>
      <c r="F549" s="1">
        <v>178</v>
      </c>
      <c r="G549" s="3">
        <v>0</v>
      </c>
      <c r="H549" s="1"/>
      <c r="I549" s="1"/>
      <c r="J549" s="1"/>
    </row>
    <row r="550" spans="1:10" x14ac:dyDescent="0.25">
      <c r="A550" s="6">
        <v>544</v>
      </c>
      <c r="B550" s="1" t="s">
        <v>8</v>
      </c>
      <c r="C550" s="1"/>
      <c r="D550" s="1">
        <v>272</v>
      </c>
      <c r="E550" s="1">
        <v>12</v>
      </c>
      <c r="F550" s="1">
        <v>217</v>
      </c>
      <c r="G550" s="3">
        <v>2</v>
      </c>
      <c r="H550" s="1"/>
      <c r="I550" s="1"/>
      <c r="J550" s="1"/>
    </row>
    <row r="551" spans="1:10" x14ac:dyDescent="0.25">
      <c r="A551" s="6">
        <v>545</v>
      </c>
      <c r="B551" s="1" t="s">
        <v>8</v>
      </c>
      <c r="C551" s="1"/>
      <c r="D551" s="1">
        <v>273</v>
      </c>
      <c r="E551" s="1">
        <v>11</v>
      </c>
      <c r="F551" s="1">
        <v>203</v>
      </c>
      <c r="G551" s="3">
        <v>-1</v>
      </c>
      <c r="H551" s="1"/>
      <c r="I551" s="1"/>
      <c r="J551" s="1"/>
    </row>
    <row r="552" spans="1:10" x14ac:dyDescent="0.25">
      <c r="A552" s="6">
        <v>546</v>
      </c>
      <c r="B552" s="1" t="s">
        <v>8</v>
      </c>
      <c r="C552" s="1"/>
      <c r="D552" s="1">
        <v>273</v>
      </c>
      <c r="E552" s="1">
        <v>21</v>
      </c>
      <c r="F552" s="1">
        <v>204</v>
      </c>
      <c r="G552" s="3">
        <v>2</v>
      </c>
      <c r="H552" s="1"/>
      <c r="I552" s="1"/>
      <c r="J552" s="1"/>
    </row>
    <row r="553" spans="1:10" x14ac:dyDescent="0.25">
      <c r="A553" s="6">
        <v>547</v>
      </c>
      <c r="B553" s="1" t="s">
        <v>8</v>
      </c>
      <c r="C553" s="1"/>
      <c r="D553" s="1">
        <v>274</v>
      </c>
      <c r="E553" s="1">
        <v>18</v>
      </c>
      <c r="F553" s="1">
        <v>152</v>
      </c>
      <c r="G553" s="3">
        <v>-2</v>
      </c>
      <c r="H553" s="1"/>
      <c r="I553" s="1"/>
      <c r="J553" s="1"/>
    </row>
    <row r="554" spans="1:10" x14ac:dyDescent="0.25">
      <c r="A554" s="6">
        <v>548</v>
      </c>
      <c r="B554" s="1" t="s">
        <v>8</v>
      </c>
      <c r="C554" s="1"/>
      <c r="D554" s="1">
        <v>274</v>
      </c>
      <c r="E554" s="1">
        <v>17</v>
      </c>
      <c r="F554" s="1">
        <v>199</v>
      </c>
      <c r="G554" s="3">
        <v>1</v>
      </c>
      <c r="H554" s="1"/>
      <c r="I554" s="1"/>
      <c r="J554" s="1"/>
    </row>
    <row r="555" spans="1:10" x14ac:dyDescent="0.25">
      <c r="A555" s="6">
        <v>549</v>
      </c>
      <c r="B555" s="1" t="s">
        <v>8</v>
      </c>
      <c r="C555" s="1"/>
      <c r="D555" s="1">
        <v>275</v>
      </c>
      <c r="E555" s="1">
        <v>17</v>
      </c>
      <c r="F555" s="1">
        <v>126</v>
      </c>
      <c r="G555" s="3">
        <v>-2</v>
      </c>
      <c r="H555" s="1"/>
      <c r="I555" s="1"/>
      <c r="J555" s="1"/>
    </row>
    <row r="556" spans="1:10" x14ac:dyDescent="0.25">
      <c r="A556" s="6">
        <v>550</v>
      </c>
      <c r="B556" s="1" t="s">
        <v>8</v>
      </c>
      <c r="C556" s="1"/>
      <c r="D556" s="1">
        <v>275</v>
      </c>
      <c r="E556" s="1">
        <v>27</v>
      </c>
      <c r="F556" s="1">
        <v>209</v>
      </c>
      <c r="G556" s="3">
        <v>1</v>
      </c>
      <c r="H556" s="1"/>
      <c r="I556" s="1"/>
      <c r="J556" s="1"/>
    </row>
    <row r="557" spans="1:10" x14ac:dyDescent="0.25">
      <c r="A557" s="6">
        <v>551</v>
      </c>
      <c r="B557" s="1" t="s">
        <v>8</v>
      </c>
      <c r="C557" s="1"/>
      <c r="D557" s="1">
        <v>276</v>
      </c>
      <c r="E557" s="1">
        <v>26</v>
      </c>
      <c r="F557" s="1">
        <v>176</v>
      </c>
      <c r="G557" s="3">
        <v>-2</v>
      </c>
      <c r="H557" s="1"/>
      <c r="I557" s="1"/>
      <c r="J557" s="1"/>
    </row>
    <row r="558" spans="1:10" x14ac:dyDescent="0.25">
      <c r="A558" s="6">
        <v>552</v>
      </c>
      <c r="B558" s="1" t="s">
        <v>8</v>
      </c>
      <c r="C558" s="1"/>
      <c r="D558" s="1">
        <v>276</v>
      </c>
      <c r="E558" s="1">
        <v>22</v>
      </c>
      <c r="F558" s="1">
        <v>122</v>
      </c>
      <c r="G558" s="3">
        <v>2</v>
      </c>
      <c r="H558" s="1"/>
      <c r="I558" s="1"/>
      <c r="J558" s="1"/>
    </row>
    <row r="559" spans="1:10" x14ac:dyDescent="0.25">
      <c r="A559" s="6">
        <v>553</v>
      </c>
      <c r="B559" s="1" t="s">
        <v>8</v>
      </c>
      <c r="C559" s="1"/>
      <c r="D559" s="1">
        <v>277</v>
      </c>
      <c r="E559" s="1">
        <v>25</v>
      </c>
      <c r="F559" s="1">
        <v>166</v>
      </c>
      <c r="G559" s="3">
        <v>0</v>
      </c>
      <c r="H559" s="1"/>
      <c r="I559" s="1"/>
      <c r="J559" s="1"/>
    </row>
    <row r="560" spans="1:10" x14ac:dyDescent="0.25">
      <c r="A560" s="6">
        <v>554</v>
      </c>
      <c r="B560" s="1" t="s">
        <v>8</v>
      </c>
      <c r="C560" s="1"/>
      <c r="D560" s="1">
        <v>277</v>
      </c>
      <c r="E560" s="1">
        <v>11</v>
      </c>
      <c r="F560" s="1">
        <v>230</v>
      </c>
      <c r="G560" s="3">
        <v>1</v>
      </c>
      <c r="H560" s="1"/>
      <c r="I560" s="1"/>
      <c r="J560" s="1"/>
    </row>
    <row r="561" spans="1:10" x14ac:dyDescent="0.25">
      <c r="A561" s="6">
        <v>555</v>
      </c>
      <c r="B561" s="1" t="s">
        <v>8</v>
      </c>
      <c r="C561" s="1"/>
      <c r="D561" s="1">
        <v>278</v>
      </c>
      <c r="E561" s="1">
        <v>13</v>
      </c>
      <c r="F561" s="1">
        <v>156</v>
      </c>
      <c r="G561" s="3">
        <v>-1</v>
      </c>
      <c r="H561" s="1"/>
      <c r="I561" s="1"/>
      <c r="J561" s="1"/>
    </row>
    <row r="562" spans="1:10" x14ac:dyDescent="0.25">
      <c r="A562" s="6">
        <v>556</v>
      </c>
      <c r="B562" s="1" t="s">
        <v>8</v>
      </c>
      <c r="C562" s="1"/>
      <c r="D562" s="1">
        <v>278</v>
      </c>
      <c r="E562" s="1">
        <v>14</v>
      </c>
      <c r="F562" s="1">
        <v>162</v>
      </c>
      <c r="G562" s="3">
        <v>1</v>
      </c>
      <c r="H562" s="1"/>
      <c r="I562" s="1"/>
      <c r="J562" s="1"/>
    </row>
    <row r="563" spans="1:10" x14ac:dyDescent="0.25">
      <c r="A563" s="6">
        <v>557</v>
      </c>
      <c r="B563" s="1" t="s">
        <v>8</v>
      </c>
      <c r="C563" s="1"/>
      <c r="D563" s="1">
        <v>279</v>
      </c>
      <c r="E563" s="1">
        <v>21</v>
      </c>
      <c r="F563" s="1">
        <v>201</v>
      </c>
      <c r="G563" s="3">
        <v>-1</v>
      </c>
      <c r="H563" s="1"/>
      <c r="I563" s="1"/>
      <c r="J563" s="1"/>
    </row>
    <row r="564" spans="1:10" x14ac:dyDescent="0.25">
      <c r="A564" s="6">
        <v>558</v>
      </c>
      <c r="B564" s="1" t="s">
        <v>8</v>
      </c>
      <c r="C564" s="1"/>
      <c r="D564" s="1">
        <v>279</v>
      </c>
      <c r="E564" s="1">
        <v>19</v>
      </c>
      <c r="F564" s="1">
        <v>131</v>
      </c>
      <c r="G564" s="3">
        <v>1</v>
      </c>
      <c r="H564" s="1"/>
      <c r="I564" s="1"/>
      <c r="J564" s="1"/>
    </row>
    <row r="565" spans="1:10" x14ac:dyDescent="0.25">
      <c r="A565" s="6">
        <v>559</v>
      </c>
      <c r="B565" s="1" t="s">
        <v>8</v>
      </c>
      <c r="C565" s="1"/>
      <c r="D565" s="1">
        <v>280</v>
      </c>
      <c r="E565" s="1">
        <v>27</v>
      </c>
      <c r="F565" s="1">
        <v>238</v>
      </c>
      <c r="G565" s="3">
        <v>-2</v>
      </c>
      <c r="H565" s="1"/>
      <c r="I565" s="1"/>
      <c r="J565" s="1"/>
    </row>
    <row r="566" spans="1:10" x14ac:dyDescent="0.25">
      <c r="A566" s="6">
        <v>560</v>
      </c>
      <c r="B566" s="1" t="s">
        <v>8</v>
      </c>
      <c r="C566" s="1"/>
      <c r="D566" s="1">
        <v>280</v>
      </c>
      <c r="E566" s="1">
        <v>23</v>
      </c>
      <c r="F566" s="1">
        <v>200</v>
      </c>
      <c r="G566" s="3">
        <v>2</v>
      </c>
      <c r="H566" s="1"/>
      <c r="I566" s="1"/>
      <c r="J566" s="1"/>
    </row>
    <row r="567" spans="1:10" x14ac:dyDescent="0.25">
      <c r="A567" s="6">
        <v>561</v>
      </c>
      <c r="B567" s="1" t="s">
        <v>8</v>
      </c>
      <c r="C567" s="1"/>
      <c r="D567" s="1">
        <v>281</v>
      </c>
      <c r="E567" s="1">
        <v>10</v>
      </c>
      <c r="F567" s="1">
        <v>153</v>
      </c>
      <c r="G567" s="3">
        <v>0</v>
      </c>
      <c r="H567" s="1"/>
      <c r="I567" s="1"/>
      <c r="J567" s="1"/>
    </row>
    <row r="568" spans="1:10" x14ac:dyDescent="0.25">
      <c r="A568" s="6">
        <v>562</v>
      </c>
      <c r="B568" s="1" t="s">
        <v>8</v>
      </c>
      <c r="C568" s="1"/>
      <c r="D568" s="1">
        <v>281</v>
      </c>
      <c r="E568" s="1">
        <v>24</v>
      </c>
      <c r="F568" s="1">
        <v>175</v>
      </c>
      <c r="G568" s="3">
        <v>2</v>
      </c>
      <c r="H568" s="1"/>
      <c r="I568" s="1"/>
      <c r="J568" s="1"/>
    </row>
    <row r="569" spans="1:10" x14ac:dyDescent="0.25">
      <c r="A569" s="6">
        <v>563</v>
      </c>
      <c r="B569" s="1" t="s">
        <v>8</v>
      </c>
      <c r="C569" s="1"/>
      <c r="D569" s="1">
        <v>282</v>
      </c>
      <c r="E569" s="1">
        <v>22</v>
      </c>
      <c r="F569" s="1">
        <v>202</v>
      </c>
      <c r="G569" s="3">
        <v>-1</v>
      </c>
      <c r="H569" s="1"/>
      <c r="I569" s="1"/>
      <c r="J569" s="1"/>
    </row>
    <row r="570" spans="1:10" x14ac:dyDescent="0.25">
      <c r="A570" s="6">
        <v>564</v>
      </c>
      <c r="B570" s="1" t="s">
        <v>8</v>
      </c>
      <c r="C570" s="1"/>
      <c r="D570" s="1">
        <v>282</v>
      </c>
      <c r="E570" s="1">
        <v>14</v>
      </c>
      <c r="F570" s="1">
        <v>159</v>
      </c>
      <c r="G570" s="3">
        <v>0</v>
      </c>
      <c r="H570" s="1"/>
      <c r="I570" s="1"/>
      <c r="J570" s="1"/>
    </row>
    <row r="571" spans="1:10" x14ac:dyDescent="0.25">
      <c r="A571" s="6">
        <v>565</v>
      </c>
      <c r="B571" s="1" t="s">
        <v>8</v>
      </c>
      <c r="C571" s="1"/>
      <c r="D571" s="1">
        <v>283</v>
      </c>
      <c r="E571" s="1">
        <v>11</v>
      </c>
      <c r="F571" s="1">
        <v>216</v>
      </c>
      <c r="G571" s="3">
        <v>-2</v>
      </c>
      <c r="H571" s="1"/>
      <c r="I571" s="1"/>
      <c r="J571" s="1"/>
    </row>
    <row r="572" spans="1:10" x14ac:dyDescent="0.25">
      <c r="A572" s="6">
        <v>566</v>
      </c>
      <c r="B572" s="1" t="s">
        <v>8</v>
      </c>
      <c r="C572" s="1"/>
      <c r="D572" s="1">
        <v>283</v>
      </c>
      <c r="E572" s="1">
        <v>13</v>
      </c>
      <c r="F572" s="1">
        <v>142</v>
      </c>
      <c r="G572" s="3">
        <v>1</v>
      </c>
      <c r="H572" s="1"/>
      <c r="I572" s="1"/>
      <c r="J572" s="1"/>
    </row>
    <row r="573" spans="1:10" x14ac:dyDescent="0.25">
      <c r="A573" s="6">
        <v>567</v>
      </c>
      <c r="B573" s="1" t="s">
        <v>8</v>
      </c>
      <c r="C573" s="1"/>
      <c r="D573" s="1">
        <v>284</v>
      </c>
      <c r="E573" s="1">
        <v>10</v>
      </c>
      <c r="F573" s="1">
        <v>154</v>
      </c>
      <c r="G573" s="3">
        <v>-1</v>
      </c>
      <c r="H573" s="1"/>
      <c r="I573" s="1"/>
      <c r="J573" s="1"/>
    </row>
    <row r="574" spans="1:10" x14ac:dyDescent="0.25">
      <c r="A574" s="6">
        <v>568</v>
      </c>
      <c r="B574" s="1" t="s">
        <v>8</v>
      </c>
      <c r="C574" s="1"/>
      <c r="D574" s="1">
        <v>284</v>
      </c>
      <c r="E574" s="1">
        <v>11</v>
      </c>
      <c r="F574" s="1">
        <v>154</v>
      </c>
      <c r="G574" s="3">
        <v>1</v>
      </c>
      <c r="H574" s="1"/>
      <c r="I574" s="1"/>
      <c r="J574" s="1"/>
    </row>
    <row r="575" spans="1:10" x14ac:dyDescent="0.25">
      <c r="A575" s="6">
        <v>569</v>
      </c>
      <c r="B575" s="1" t="s">
        <v>8</v>
      </c>
      <c r="C575" s="1"/>
      <c r="D575" s="1">
        <v>285</v>
      </c>
      <c r="E575" s="1">
        <v>15</v>
      </c>
      <c r="F575" s="1">
        <v>203</v>
      </c>
      <c r="G575" s="3">
        <v>0</v>
      </c>
      <c r="H575" s="1"/>
      <c r="I575" s="1"/>
      <c r="J575" s="1"/>
    </row>
    <row r="576" spans="1:10" x14ac:dyDescent="0.25">
      <c r="A576" s="6">
        <v>570</v>
      </c>
      <c r="B576" s="1" t="s">
        <v>8</v>
      </c>
      <c r="C576" s="1"/>
      <c r="D576" s="1">
        <v>285</v>
      </c>
      <c r="E576" s="1">
        <v>13</v>
      </c>
      <c r="F576" s="1">
        <v>148</v>
      </c>
      <c r="G576" s="3">
        <v>2</v>
      </c>
      <c r="H576" s="1"/>
      <c r="I576" s="1"/>
      <c r="J576" s="1"/>
    </row>
    <row r="577" spans="1:10" x14ac:dyDescent="0.25">
      <c r="A577" s="6">
        <v>571</v>
      </c>
      <c r="B577" s="1" t="s">
        <v>8</v>
      </c>
      <c r="C577" s="1"/>
      <c r="D577" s="1">
        <v>286</v>
      </c>
      <c r="E577" s="1">
        <v>11</v>
      </c>
      <c r="F577" s="1">
        <v>131</v>
      </c>
      <c r="G577" s="3">
        <v>0</v>
      </c>
      <c r="H577" s="1"/>
      <c r="I577" s="1"/>
      <c r="J577" s="1"/>
    </row>
    <row r="578" spans="1:10" x14ac:dyDescent="0.25">
      <c r="A578" s="6">
        <v>572</v>
      </c>
      <c r="B578" s="1" t="s">
        <v>8</v>
      </c>
      <c r="C578" s="1"/>
      <c r="D578" s="1">
        <v>286</v>
      </c>
      <c r="E578" s="1">
        <v>26</v>
      </c>
      <c r="F578" s="1">
        <v>129</v>
      </c>
      <c r="G578" s="3">
        <v>0</v>
      </c>
      <c r="H578" s="1"/>
      <c r="I578" s="1"/>
      <c r="J578" s="1"/>
    </row>
    <row r="579" spans="1:10" x14ac:dyDescent="0.25">
      <c r="A579" s="6">
        <v>573</v>
      </c>
      <c r="B579" s="1" t="s">
        <v>8</v>
      </c>
      <c r="C579" s="1"/>
      <c r="D579" s="1">
        <v>287</v>
      </c>
      <c r="E579" s="1">
        <v>11</v>
      </c>
      <c r="F579" s="1">
        <v>155</v>
      </c>
      <c r="G579" s="3">
        <v>-1</v>
      </c>
      <c r="H579" s="1"/>
      <c r="I579" s="1"/>
      <c r="J579" s="1"/>
    </row>
    <row r="580" spans="1:10" x14ac:dyDescent="0.25">
      <c r="A580" s="6">
        <v>574</v>
      </c>
      <c r="B580" s="1" t="s">
        <v>8</v>
      </c>
      <c r="C580" s="1"/>
      <c r="D580" s="1">
        <v>287</v>
      </c>
      <c r="E580" s="1">
        <v>25</v>
      </c>
      <c r="F580" s="1">
        <v>210</v>
      </c>
      <c r="G580" s="3">
        <v>1</v>
      </c>
      <c r="H580" s="1"/>
      <c r="I580" s="1"/>
      <c r="J580" s="1"/>
    </row>
    <row r="581" spans="1:10" x14ac:dyDescent="0.25">
      <c r="A581" s="6">
        <v>575</v>
      </c>
      <c r="B581" s="1" t="s">
        <v>8</v>
      </c>
      <c r="C581" s="1"/>
      <c r="D581" s="1">
        <v>288</v>
      </c>
      <c r="E581" s="1">
        <v>24</v>
      </c>
      <c r="F581" s="1">
        <v>176</v>
      </c>
      <c r="G581" s="3">
        <v>-2</v>
      </c>
      <c r="H581" s="1"/>
      <c r="I581" s="1"/>
      <c r="J581" s="1"/>
    </row>
    <row r="582" spans="1:10" x14ac:dyDescent="0.25">
      <c r="A582" s="6">
        <v>576</v>
      </c>
      <c r="B582" s="1" t="s">
        <v>8</v>
      </c>
      <c r="C582" s="1"/>
      <c r="D582" s="1">
        <v>288</v>
      </c>
      <c r="E582" s="1">
        <v>21</v>
      </c>
      <c r="F582" s="1">
        <v>174</v>
      </c>
      <c r="G582" s="3">
        <v>1</v>
      </c>
      <c r="H582" s="1"/>
      <c r="I582" s="1"/>
      <c r="J582" s="1"/>
    </row>
    <row r="583" spans="1:10" x14ac:dyDescent="0.25">
      <c r="A583" s="6">
        <v>577</v>
      </c>
      <c r="B583" s="1" t="s">
        <v>8</v>
      </c>
      <c r="C583" s="1"/>
      <c r="D583" s="1">
        <v>289</v>
      </c>
      <c r="E583" s="1">
        <v>11</v>
      </c>
      <c r="F583" s="1">
        <v>177</v>
      </c>
      <c r="G583" s="3">
        <v>0</v>
      </c>
      <c r="H583" s="1"/>
      <c r="I583" s="1"/>
      <c r="J583" s="1"/>
    </row>
    <row r="584" spans="1:10" x14ac:dyDescent="0.25">
      <c r="A584" s="6">
        <v>578</v>
      </c>
      <c r="B584" s="1" t="s">
        <v>8</v>
      </c>
      <c r="C584" s="1"/>
      <c r="D584" s="1">
        <v>289</v>
      </c>
      <c r="E584" s="1">
        <v>15</v>
      </c>
      <c r="F584" s="1">
        <v>223</v>
      </c>
      <c r="G584" s="3">
        <v>0</v>
      </c>
      <c r="H584" s="1"/>
      <c r="I584" s="1"/>
      <c r="J584" s="1"/>
    </row>
    <row r="585" spans="1:10" x14ac:dyDescent="0.25">
      <c r="A585" s="6">
        <v>579</v>
      </c>
      <c r="B585" s="1" t="s">
        <v>8</v>
      </c>
      <c r="C585" s="1"/>
      <c r="D585" s="1">
        <v>290</v>
      </c>
      <c r="E585" s="1">
        <v>17</v>
      </c>
      <c r="F585" s="1">
        <v>215</v>
      </c>
      <c r="G585" s="3">
        <v>0</v>
      </c>
      <c r="H585" s="1"/>
      <c r="I585" s="1"/>
      <c r="J585" s="1"/>
    </row>
    <row r="586" spans="1:10" x14ac:dyDescent="0.25">
      <c r="A586" s="6">
        <v>580</v>
      </c>
      <c r="B586" s="1" t="s">
        <v>8</v>
      </c>
      <c r="C586" s="1"/>
      <c r="D586" s="1">
        <v>290</v>
      </c>
      <c r="E586" s="1">
        <v>24</v>
      </c>
      <c r="F586" s="1">
        <v>198</v>
      </c>
      <c r="G586" s="3">
        <v>0</v>
      </c>
      <c r="H586" s="1"/>
      <c r="I586" s="1"/>
      <c r="J586" s="1"/>
    </row>
    <row r="587" spans="1:10" x14ac:dyDescent="0.25">
      <c r="A587" s="6">
        <v>581</v>
      </c>
      <c r="B587" s="1" t="s">
        <v>8</v>
      </c>
      <c r="C587" s="1"/>
      <c r="D587" s="1">
        <v>291</v>
      </c>
      <c r="E587" s="1">
        <v>20</v>
      </c>
      <c r="F587" s="1">
        <v>156</v>
      </c>
      <c r="G587" s="3">
        <v>0</v>
      </c>
      <c r="H587" s="1"/>
      <c r="I587" s="1"/>
      <c r="J587" s="1"/>
    </row>
    <row r="588" spans="1:10" x14ac:dyDescent="0.25">
      <c r="A588" s="6">
        <v>582</v>
      </c>
      <c r="B588" s="1" t="s">
        <v>8</v>
      </c>
      <c r="C588" s="1"/>
      <c r="D588" s="1">
        <v>291</v>
      </c>
      <c r="E588" s="1">
        <v>25</v>
      </c>
      <c r="F588" s="1">
        <v>218</v>
      </c>
      <c r="G588" s="3">
        <v>1</v>
      </c>
      <c r="H588" s="1"/>
      <c r="I588" s="1"/>
      <c r="J588" s="1"/>
    </row>
    <row r="589" spans="1:10" x14ac:dyDescent="0.25">
      <c r="A589" s="6">
        <v>583</v>
      </c>
      <c r="B589" s="1" t="s">
        <v>8</v>
      </c>
      <c r="C589" s="1"/>
      <c r="D589" s="1">
        <v>292</v>
      </c>
      <c r="E589" s="1">
        <v>23</v>
      </c>
      <c r="F589" s="1">
        <v>136</v>
      </c>
      <c r="G589" s="3">
        <v>-2</v>
      </c>
      <c r="H589" s="1"/>
      <c r="I589" s="1"/>
      <c r="J589" s="1"/>
    </row>
    <row r="590" spans="1:10" x14ac:dyDescent="0.25">
      <c r="A590" s="6">
        <v>584</v>
      </c>
      <c r="B590" s="1" t="s">
        <v>8</v>
      </c>
      <c r="C590" s="1"/>
      <c r="D590" s="1">
        <v>292</v>
      </c>
      <c r="E590" s="1">
        <v>26</v>
      </c>
      <c r="F590" s="1">
        <v>170</v>
      </c>
      <c r="G590" s="3">
        <v>0</v>
      </c>
      <c r="H590" s="1"/>
      <c r="I590" s="1"/>
      <c r="J590" s="1"/>
    </row>
    <row r="591" spans="1:10" x14ac:dyDescent="0.25">
      <c r="A591" s="6">
        <v>585</v>
      </c>
      <c r="B591" s="1" t="s">
        <v>8</v>
      </c>
      <c r="C591" s="1"/>
      <c r="D591" s="1">
        <v>293</v>
      </c>
      <c r="E591" s="1">
        <v>20</v>
      </c>
      <c r="F591" s="1">
        <v>237</v>
      </c>
      <c r="G591" s="3">
        <v>0</v>
      </c>
      <c r="H591" s="1"/>
      <c r="I591" s="1"/>
      <c r="J591" s="1"/>
    </row>
    <row r="592" spans="1:10" x14ac:dyDescent="0.25">
      <c r="A592" s="6">
        <v>586</v>
      </c>
      <c r="B592" s="1" t="s">
        <v>8</v>
      </c>
      <c r="C592" s="1"/>
      <c r="D592" s="1">
        <v>293</v>
      </c>
      <c r="E592" s="1">
        <v>24</v>
      </c>
      <c r="F592" s="1">
        <v>157</v>
      </c>
      <c r="G592" s="3">
        <v>1</v>
      </c>
      <c r="H592" s="1"/>
      <c r="I592" s="1"/>
      <c r="J592" s="1"/>
    </row>
    <row r="593" spans="1:10" x14ac:dyDescent="0.25">
      <c r="A593" s="6">
        <v>587</v>
      </c>
      <c r="B593" s="1" t="s">
        <v>8</v>
      </c>
      <c r="C593" s="1"/>
      <c r="D593" s="1">
        <v>294</v>
      </c>
      <c r="E593" s="1">
        <v>23</v>
      </c>
      <c r="F593" s="1">
        <v>146</v>
      </c>
      <c r="G593" s="3">
        <v>0</v>
      </c>
      <c r="H593" s="1"/>
      <c r="I593" s="1"/>
      <c r="J593" s="1"/>
    </row>
    <row r="594" spans="1:10" x14ac:dyDescent="0.25">
      <c r="A594" s="6">
        <v>588</v>
      </c>
      <c r="B594" s="1" t="s">
        <v>8</v>
      </c>
      <c r="C594" s="1"/>
      <c r="D594" s="1">
        <v>294</v>
      </c>
      <c r="E594" s="1">
        <v>13</v>
      </c>
      <c r="F594" s="1">
        <v>141</v>
      </c>
      <c r="G594" s="3">
        <v>2</v>
      </c>
      <c r="H594" s="1"/>
      <c r="I594" s="1"/>
      <c r="J594" s="1"/>
    </row>
    <row r="595" spans="1:10" x14ac:dyDescent="0.25">
      <c r="A595" s="6">
        <v>589</v>
      </c>
      <c r="B595" s="1" t="s">
        <v>8</v>
      </c>
      <c r="C595" s="1"/>
      <c r="D595" s="1">
        <v>295</v>
      </c>
      <c r="E595" s="1">
        <v>19</v>
      </c>
      <c r="F595" s="1">
        <v>155</v>
      </c>
      <c r="G595" s="3">
        <v>-1</v>
      </c>
      <c r="H595" s="1"/>
      <c r="I595" s="1"/>
      <c r="J595" s="1"/>
    </row>
    <row r="596" spans="1:10" x14ac:dyDescent="0.25">
      <c r="A596" s="6">
        <v>590</v>
      </c>
      <c r="B596" s="1" t="s">
        <v>8</v>
      </c>
      <c r="C596" s="1"/>
      <c r="D596" s="1">
        <v>295</v>
      </c>
      <c r="E596" s="1">
        <v>14</v>
      </c>
      <c r="F596" s="1">
        <v>125</v>
      </c>
      <c r="G596" s="3">
        <v>0</v>
      </c>
      <c r="H596" s="1"/>
      <c r="I596" s="1"/>
      <c r="J596" s="1"/>
    </row>
    <row r="597" spans="1:10" x14ac:dyDescent="0.25">
      <c r="A597" s="6">
        <v>591</v>
      </c>
      <c r="B597" s="1" t="s">
        <v>8</v>
      </c>
      <c r="C597" s="1"/>
      <c r="D597" s="1">
        <v>296</v>
      </c>
      <c r="E597" s="1">
        <v>22</v>
      </c>
      <c r="F597" s="1">
        <v>213</v>
      </c>
      <c r="G597" s="3">
        <v>-1</v>
      </c>
      <c r="H597" s="1"/>
      <c r="I597" s="1"/>
      <c r="J597" s="1"/>
    </row>
    <row r="598" spans="1:10" x14ac:dyDescent="0.25">
      <c r="A598" s="6">
        <v>592</v>
      </c>
      <c r="B598" s="1" t="s">
        <v>8</v>
      </c>
      <c r="C598" s="1"/>
      <c r="D598" s="1">
        <v>296</v>
      </c>
      <c r="E598" s="1">
        <v>23</v>
      </c>
      <c r="F598" s="1">
        <v>204</v>
      </c>
      <c r="G598" s="3">
        <v>1</v>
      </c>
      <c r="H598" s="1"/>
      <c r="I598" s="1"/>
      <c r="J598" s="1"/>
    </row>
    <row r="599" spans="1:10" x14ac:dyDescent="0.25">
      <c r="A599" s="6">
        <v>593</v>
      </c>
      <c r="B599" s="1" t="s">
        <v>8</v>
      </c>
      <c r="C599" s="1"/>
      <c r="D599" s="1">
        <v>297</v>
      </c>
      <c r="E599" s="1">
        <v>23</v>
      </c>
      <c r="F599" s="1">
        <v>206</v>
      </c>
      <c r="G599" s="3">
        <v>-2</v>
      </c>
      <c r="H599" s="1"/>
      <c r="I599" s="1"/>
      <c r="J599" s="1"/>
    </row>
    <row r="600" spans="1:10" x14ac:dyDescent="0.25">
      <c r="A600" s="6">
        <v>594</v>
      </c>
      <c r="B600" s="1" t="s">
        <v>8</v>
      </c>
      <c r="C600" s="1"/>
      <c r="D600" s="1">
        <v>297</v>
      </c>
      <c r="E600" s="1">
        <v>25</v>
      </c>
      <c r="F600" s="1">
        <v>167</v>
      </c>
      <c r="G600" s="3">
        <v>2</v>
      </c>
      <c r="H600" s="1"/>
      <c r="I600" s="1"/>
      <c r="J600" s="1"/>
    </row>
    <row r="601" spans="1:10" x14ac:dyDescent="0.25">
      <c r="A601" s="6">
        <v>595</v>
      </c>
      <c r="B601" s="1" t="s">
        <v>8</v>
      </c>
      <c r="C601" s="1"/>
      <c r="D601" s="1">
        <v>298</v>
      </c>
      <c r="E601" s="1">
        <v>26</v>
      </c>
      <c r="F601" s="1">
        <v>185</v>
      </c>
      <c r="G601" s="3">
        <v>-2</v>
      </c>
      <c r="H601" s="1"/>
      <c r="I601" s="1"/>
      <c r="J601" s="1"/>
    </row>
    <row r="602" spans="1:10" x14ac:dyDescent="0.25">
      <c r="A602" s="6">
        <v>596</v>
      </c>
      <c r="B602" s="1" t="s">
        <v>8</v>
      </c>
      <c r="C602" s="1"/>
      <c r="D602" s="1">
        <v>298</v>
      </c>
      <c r="E602" s="1">
        <v>19</v>
      </c>
      <c r="F602" s="1">
        <v>171</v>
      </c>
      <c r="G602" s="3">
        <v>2</v>
      </c>
      <c r="H602" s="1"/>
      <c r="I602" s="1"/>
      <c r="J602" s="1"/>
    </row>
    <row r="603" spans="1:10" x14ac:dyDescent="0.25">
      <c r="A603" s="6">
        <v>597</v>
      </c>
      <c r="B603" s="1" t="s">
        <v>8</v>
      </c>
      <c r="C603" s="1"/>
      <c r="D603" s="1">
        <v>299</v>
      </c>
      <c r="E603" s="1">
        <v>28</v>
      </c>
      <c r="F603" s="1">
        <v>191</v>
      </c>
      <c r="G603" s="3">
        <v>-1</v>
      </c>
      <c r="H603" s="1"/>
      <c r="I603" s="1"/>
      <c r="J603" s="1"/>
    </row>
    <row r="604" spans="1:10" x14ac:dyDescent="0.25">
      <c r="A604" s="6">
        <v>598</v>
      </c>
      <c r="B604" s="1" t="s">
        <v>8</v>
      </c>
      <c r="C604" s="1"/>
      <c r="D604" s="1">
        <v>299</v>
      </c>
      <c r="E604" s="1">
        <v>28</v>
      </c>
      <c r="F604" s="1">
        <v>170</v>
      </c>
      <c r="G604" s="3">
        <v>2</v>
      </c>
      <c r="H604" s="1"/>
      <c r="I604" s="1"/>
      <c r="J604" s="1"/>
    </row>
    <row r="605" spans="1:10" x14ac:dyDescent="0.25">
      <c r="A605" s="6">
        <v>599</v>
      </c>
      <c r="B605" s="1" t="s">
        <v>8</v>
      </c>
      <c r="C605" s="1"/>
      <c r="D605" s="1">
        <v>300</v>
      </c>
      <c r="E605" s="1">
        <v>11</v>
      </c>
      <c r="F605" s="1">
        <v>120</v>
      </c>
      <c r="G605" s="3">
        <v>0</v>
      </c>
      <c r="H605" s="1"/>
      <c r="I605" s="1"/>
      <c r="J605" s="1"/>
    </row>
    <row r="606" spans="1:10" x14ac:dyDescent="0.25">
      <c r="A606" s="6">
        <v>600</v>
      </c>
      <c r="B606" s="1" t="s">
        <v>8</v>
      </c>
      <c r="C606" s="1"/>
      <c r="D606" s="1">
        <v>300</v>
      </c>
      <c r="E606" s="1">
        <v>20</v>
      </c>
      <c r="F606" s="1">
        <v>173</v>
      </c>
      <c r="G606" s="3">
        <v>1</v>
      </c>
      <c r="H606" s="1"/>
      <c r="I606" s="1"/>
      <c r="J606" s="1"/>
    </row>
    <row r="607" spans="1:10" x14ac:dyDescent="0.25">
      <c r="A607" s="6">
        <v>601</v>
      </c>
      <c r="B607" s="1" t="s">
        <v>8</v>
      </c>
      <c r="C607" s="1"/>
      <c r="D607" s="1">
        <v>301</v>
      </c>
      <c r="E607" s="1">
        <v>14</v>
      </c>
      <c r="F607" s="1">
        <v>215</v>
      </c>
      <c r="G607" s="3">
        <v>-2</v>
      </c>
      <c r="H607" s="1"/>
      <c r="I607" s="1"/>
      <c r="J607" s="1"/>
    </row>
    <row r="608" spans="1:10" x14ac:dyDescent="0.25">
      <c r="A608" s="6">
        <v>602</v>
      </c>
      <c r="B608" s="1" t="s">
        <v>8</v>
      </c>
      <c r="C608" s="1"/>
      <c r="D608" s="1">
        <v>301</v>
      </c>
      <c r="E608" s="1">
        <v>19</v>
      </c>
      <c r="F608" s="1">
        <v>237</v>
      </c>
      <c r="G608" s="3">
        <v>2</v>
      </c>
      <c r="H608" s="1"/>
      <c r="I608" s="1"/>
      <c r="J608" s="1"/>
    </row>
    <row r="609" spans="1:10" x14ac:dyDescent="0.25">
      <c r="A609" s="6">
        <v>603</v>
      </c>
      <c r="B609" s="1" t="s">
        <v>8</v>
      </c>
      <c r="C609" s="1"/>
      <c r="D609" s="1">
        <v>302</v>
      </c>
      <c r="E609" s="1">
        <v>25</v>
      </c>
      <c r="F609" s="1">
        <v>213</v>
      </c>
      <c r="G609" s="3">
        <v>-1</v>
      </c>
      <c r="H609" s="1"/>
      <c r="I609" s="1"/>
      <c r="J609" s="1"/>
    </row>
    <row r="610" spans="1:10" x14ac:dyDescent="0.25">
      <c r="A610" s="6">
        <v>604</v>
      </c>
      <c r="B610" s="1" t="s">
        <v>8</v>
      </c>
      <c r="C610" s="1"/>
      <c r="D610" s="1">
        <v>302</v>
      </c>
      <c r="E610" s="1">
        <v>18</v>
      </c>
      <c r="F610" s="1">
        <v>153</v>
      </c>
      <c r="G610" s="3">
        <v>1</v>
      </c>
      <c r="H610" s="1"/>
      <c r="I610" s="1"/>
      <c r="J610" s="1"/>
    </row>
    <row r="611" spans="1:10" x14ac:dyDescent="0.25">
      <c r="A611" s="6">
        <v>605</v>
      </c>
      <c r="B611" s="1" t="s">
        <v>8</v>
      </c>
      <c r="C611" s="1"/>
      <c r="D611" s="1">
        <v>303</v>
      </c>
      <c r="E611" s="1">
        <v>18</v>
      </c>
      <c r="F611" s="1">
        <v>134</v>
      </c>
      <c r="G611" s="3">
        <v>-1</v>
      </c>
      <c r="H611" s="1"/>
      <c r="I611" s="1"/>
      <c r="J611" s="1"/>
    </row>
    <row r="612" spans="1:10" x14ac:dyDescent="0.25">
      <c r="A612" s="6">
        <v>606</v>
      </c>
      <c r="B612" s="1" t="s">
        <v>8</v>
      </c>
      <c r="C612" s="1"/>
      <c r="D612" s="1">
        <v>303</v>
      </c>
      <c r="E612" s="1">
        <v>27</v>
      </c>
      <c r="F612" s="1">
        <v>194</v>
      </c>
      <c r="G612" s="3">
        <v>1</v>
      </c>
      <c r="H612" s="1"/>
      <c r="I612" s="1"/>
      <c r="J612" s="1"/>
    </row>
    <row r="613" spans="1:10" x14ac:dyDescent="0.25">
      <c r="A613" s="6">
        <v>607</v>
      </c>
      <c r="B613" s="1" t="s">
        <v>8</v>
      </c>
      <c r="C613" s="1"/>
      <c r="D613" s="1">
        <v>304</v>
      </c>
      <c r="E613" s="1">
        <v>16</v>
      </c>
      <c r="F613" s="1">
        <v>145</v>
      </c>
      <c r="G613" s="3">
        <v>-2</v>
      </c>
      <c r="H613" s="1"/>
      <c r="I613" s="1"/>
      <c r="J613" s="1"/>
    </row>
    <row r="614" spans="1:10" x14ac:dyDescent="0.25">
      <c r="A614" s="6">
        <v>608</v>
      </c>
      <c r="B614" s="1" t="s">
        <v>8</v>
      </c>
      <c r="C614" s="1"/>
      <c r="D614" s="1">
        <v>304</v>
      </c>
      <c r="E614" s="1">
        <v>25</v>
      </c>
      <c r="F614" s="1">
        <v>216</v>
      </c>
      <c r="G614" s="3">
        <v>2</v>
      </c>
      <c r="H614" s="1"/>
      <c r="I614" s="1"/>
      <c r="J614" s="1"/>
    </row>
    <row r="615" spans="1:10" x14ac:dyDescent="0.25">
      <c r="A615" s="6">
        <v>609</v>
      </c>
      <c r="B615" s="1" t="s">
        <v>8</v>
      </c>
      <c r="C615" s="1"/>
      <c r="D615" s="1">
        <v>305</v>
      </c>
      <c r="E615" s="1">
        <v>10</v>
      </c>
      <c r="F615" s="1">
        <v>206</v>
      </c>
      <c r="G615" s="3">
        <v>0</v>
      </c>
      <c r="H615" s="1"/>
      <c r="I615" s="1"/>
      <c r="J615" s="1"/>
    </row>
    <row r="616" spans="1:10" x14ac:dyDescent="0.25">
      <c r="A616" s="6">
        <v>610</v>
      </c>
      <c r="B616" s="1" t="s">
        <v>8</v>
      </c>
      <c r="C616" s="1"/>
      <c r="D616" s="1">
        <v>305</v>
      </c>
      <c r="E616" s="1">
        <v>28</v>
      </c>
      <c r="F616" s="1">
        <v>136</v>
      </c>
      <c r="G616" s="3">
        <v>1</v>
      </c>
      <c r="H616" s="1"/>
      <c r="I616" s="1"/>
      <c r="J616" s="1"/>
    </row>
    <row r="617" spans="1:10" x14ac:dyDescent="0.25">
      <c r="A617" s="6">
        <v>611</v>
      </c>
      <c r="B617" s="1" t="s">
        <v>8</v>
      </c>
      <c r="C617" s="1"/>
      <c r="D617" s="1">
        <v>306</v>
      </c>
      <c r="E617" s="1">
        <v>28</v>
      </c>
      <c r="F617" s="1">
        <v>222</v>
      </c>
      <c r="G617" s="3">
        <v>0</v>
      </c>
      <c r="H617" s="1"/>
      <c r="I617" s="1"/>
      <c r="J617" s="1"/>
    </row>
    <row r="618" spans="1:10" x14ac:dyDescent="0.25">
      <c r="A618" s="6">
        <v>612</v>
      </c>
      <c r="B618" s="1" t="s">
        <v>8</v>
      </c>
      <c r="C618" s="1"/>
      <c r="D618" s="1">
        <v>306</v>
      </c>
      <c r="E618" s="1">
        <v>17</v>
      </c>
      <c r="F618" s="1">
        <v>144</v>
      </c>
      <c r="G618" s="3">
        <v>2</v>
      </c>
      <c r="H618" s="1"/>
      <c r="I618" s="1"/>
      <c r="J618" s="1"/>
    </row>
    <row r="619" spans="1:10" x14ac:dyDescent="0.25">
      <c r="A619" s="6">
        <v>613</v>
      </c>
      <c r="B619" s="1" t="s">
        <v>8</v>
      </c>
      <c r="C619" s="1"/>
      <c r="D619" s="1">
        <v>307</v>
      </c>
      <c r="E619" s="1">
        <v>18</v>
      </c>
      <c r="F619" s="1">
        <v>186</v>
      </c>
      <c r="G619" s="3">
        <v>-2</v>
      </c>
      <c r="H619" s="1"/>
      <c r="I619" s="1"/>
      <c r="J619" s="1"/>
    </row>
    <row r="620" spans="1:10" x14ac:dyDescent="0.25">
      <c r="A620" s="6">
        <v>614</v>
      </c>
      <c r="B620" s="1" t="s">
        <v>8</v>
      </c>
      <c r="C620" s="1"/>
      <c r="D620" s="1">
        <v>307</v>
      </c>
      <c r="E620" s="1">
        <v>22</v>
      </c>
      <c r="F620" s="1">
        <v>164</v>
      </c>
      <c r="G620" s="3">
        <v>1</v>
      </c>
      <c r="H620" s="1"/>
      <c r="I620" s="1"/>
      <c r="J620" s="1"/>
    </row>
    <row r="621" spans="1:10" x14ac:dyDescent="0.25">
      <c r="A621" s="6">
        <v>615</v>
      </c>
      <c r="B621" s="1" t="s">
        <v>8</v>
      </c>
      <c r="C621" s="1"/>
      <c r="D621" s="1">
        <v>308</v>
      </c>
      <c r="E621" s="1">
        <v>24</v>
      </c>
      <c r="F621" s="1">
        <v>167</v>
      </c>
      <c r="G621" s="3">
        <v>-1</v>
      </c>
      <c r="H621" s="1"/>
      <c r="I621" s="1"/>
      <c r="J621" s="1"/>
    </row>
    <row r="622" spans="1:10" x14ac:dyDescent="0.25">
      <c r="A622" s="6">
        <v>616</v>
      </c>
      <c r="B622" s="1" t="s">
        <v>8</v>
      </c>
      <c r="C622" s="1"/>
      <c r="D622" s="1">
        <v>308</v>
      </c>
      <c r="E622" s="1">
        <v>24</v>
      </c>
      <c r="F622" s="1">
        <v>206</v>
      </c>
      <c r="G622" s="3">
        <v>0</v>
      </c>
      <c r="H622" s="1"/>
      <c r="I622" s="1"/>
      <c r="J622" s="1"/>
    </row>
    <row r="623" spans="1:10" x14ac:dyDescent="0.25">
      <c r="A623" s="6">
        <v>617</v>
      </c>
      <c r="B623" s="1" t="s">
        <v>8</v>
      </c>
      <c r="C623" s="1"/>
      <c r="D623" s="1">
        <v>309</v>
      </c>
      <c r="E623" s="1">
        <v>22</v>
      </c>
      <c r="F623" s="1">
        <v>191</v>
      </c>
      <c r="G623" s="3">
        <v>-2</v>
      </c>
      <c r="H623" s="1"/>
      <c r="I623" s="1"/>
      <c r="J623" s="1"/>
    </row>
    <row r="624" spans="1:10" x14ac:dyDescent="0.25">
      <c r="A624" s="6">
        <v>618</v>
      </c>
      <c r="B624" s="1" t="s">
        <v>8</v>
      </c>
      <c r="C624" s="1"/>
      <c r="D624" s="1">
        <v>309</v>
      </c>
      <c r="E624" s="1">
        <v>15</v>
      </c>
      <c r="F624" s="1">
        <v>182</v>
      </c>
      <c r="G624" s="3">
        <v>0</v>
      </c>
      <c r="H624" s="1"/>
      <c r="I624" s="1"/>
      <c r="J624" s="1"/>
    </row>
    <row r="625" spans="1:10" x14ac:dyDescent="0.25">
      <c r="A625" s="6">
        <v>619</v>
      </c>
      <c r="B625" s="1" t="s">
        <v>8</v>
      </c>
      <c r="C625" s="1"/>
      <c r="D625" s="1">
        <v>310</v>
      </c>
      <c r="E625" s="1">
        <v>11</v>
      </c>
      <c r="F625" s="1">
        <v>216</v>
      </c>
      <c r="G625" s="3">
        <v>-2</v>
      </c>
      <c r="H625" s="1"/>
      <c r="I625" s="1"/>
      <c r="J625" s="1"/>
    </row>
    <row r="626" spans="1:10" x14ac:dyDescent="0.25">
      <c r="A626" s="6">
        <v>620</v>
      </c>
      <c r="B626" s="1" t="s">
        <v>8</v>
      </c>
      <c r="C626" s="1"/>
      <c r="D626" s="1">
        <v>310</v>
      </c>
      <c r="E626" s="1">
        <v>16</v>
      </c>
      <c r="F626" s="1">
        <v>185</v>
      </c>
      <c r="G626" s="3">
        <v>2</v>
      </c>
      <c r="H626" s="1"/>
      <c r="I626" s="1"/>
      <c r="J626" s="1"/>
    </row>
    <row r="627" spans="1:10" x14ac:dyDescent="0.25">
      <c r="A627" s="6">
        <v>621</v>
      </c>
      <c r="B627" s="1" t="s">
        <v>8</v>
      </c>
      <c r="C627" s="1"/>
      <c r="D627" s="1">
        <v>311</v>
      </c>
      <c r="E627" s="1">
        <v>15</v>
      </c>
      <c r="F627" s="1">
        <v>187</v>
      </c>
      <c r="G627" s="3">
        <v>-1</v>
      </c>
      <c r="H627" s="1"/>
      <c r="I627" s="1"/>
      <c r="J627" s="1"/>
    </row>
    <row r="628" spans="1:10" x14ac:dyDescent="0.25">
      <c r="A628" s="6">
        <v>622</v>
      </c>
      <c r="B628" s="1" t="s">
        <v>8</v>
      </c>
      <c r="C628" s="1"/>
      <c r="D628" s="1">
        <v>311</v>
      </c>
      <c r="E628" s="1">
        <v>14</v>
      </c>
      <c r="F628" s="1">
        <v>125</v>
      </c>
      <c r="G628" s="3">
        <v>1</v>
      </c>
      <c r="H628" s="1"/>
      <c r="I628" s="1"/>
      <c r="J628" s="1"/>
    </row>
    <row r="629" spans="1:10" x14ac:dyDescent="0.25">
      <c r="A629" s="6">
        <v>623</v>
      </c>
      <c r="B629" s="1" t="s">
        <v>8</v>
      </c>
      <c r="C629" s="1"/>
      <c r="D629" s="1">
        <v>312</v>
      </c>
      <c r="E629" s="1">
        <v>23</v>
      </c>
      <c r="F629" s="1">
        <v>130</v>
      </c>
      <c r="G629" s="3">
        <v>0</v>
      </c>
      <c r="H629" s="1"/>
      <c r="I629" s="1"/>
      <c r="J629" s="1"/>
    </row>
    <row r="630" spans="1:10" x14ac:dyDescent="0.25">
      <c r="A630" s="6">
        <v>624</v>
      </c>
      <c r="B630" s="1" t="s">
        <v>8</v>
      </c>
      <c r="C630" s="1"/>
      <c r="D630" s="1">
        <v>312</v>
      </c>
      <c r="E630" s="1">
        <v>19</v>
      </c>
      <c r="F630" s="1">
        <v>185</v>
      </c>
      <c r="G630" s="3">
        <v>2</v>
      </c>
      <c r="H630" s="1"/>
      <c r="I630" s="1"/>
      <c r="J630" s="1"/>
    </row>
    <row r="631" spans="1:10" x14ac:dyDescent="0.25">
      <c r="A631" s="6">
        <v>625</v>
      </c>
      <c r="B631" s="1" t="s">
        <v>8</v>
      </c>
      <c r="C631" s="1"/>
      <c r="D631" s="1">
        <v>313</v>
      </c>
      <c r="E631" s="1">
        <v>12</v>
      </c>
      <c r="F631" s="1">
        <v>140</v>
      </c>
      <c r="G631" s="3">
        <v>0</v>
      </c>
      <c r="H631" s="1"/>
      <c r="I631" s="1"/>
      <c r="J631" s="1"/>
    </row>
    <row r="632" spans="1:10" x14ac:dyDescent="0.25">
      <c r="A632" s="6">
        <v>626</v>
      </c>
      <c r="B632" s="1" t="s">
        <v>8</v>
      </c>
      <c r="C632" s="1"/>
      <c r="D632" s="1">
        <v>313</v>
      </c>
      <c r="E632" s="1">
        <v>16</v>
      </c>
      <c r="F632" s="1">
        <v>216</v>
      </c>
      <c r="G632" s="3">
        <v>0</v>
      </c>
      <c r="H632" s="1"/>
      <c r="I632" s="1"/>
      <c r="J632" s="1"/>
    </row>
    <row r="633" spans="1:10" x14ac:dyDescent="0.25">
      <c r="A633" s="6">
        <v>627</v>
      </c>
      <c r="B633" s="1" t="s">
        <v>8</v>
      </c>
      <c r="C633" s="1"/>
      <c r="D633" s="1">
        <v>314</v>
      </c>
      <c r="E633" s="1">
        <v>21</v>
      </c>
      <c r="F633" s="1">
        <v>167</v>
      </c>
      <c r="G633" s="3">
        <v>0</v>
      </c>
      <c r="H633" s="1"/>
      <c r="I633" s="1"/>
      <c r="J633" s="1"/>
    </row>
    <row r="634" spans="1:10" x14ac:dyDescent="0.25">
      <c r="A634" s="6">
        <v>628</v>
      </c>
      <c r="B634" s="1" t="s">
        <v>8</v>
      </c>
      <c r="C634" s="1"/>
      <c r="D634" s="1">
        <v>314</v>
      </c>
      <c r="E634" s="1">
        <v>18</v>
      </c>
      <c r="F634" s="1">
        <v>210</v>
      </c>
      <c r="G634" s="3">
        <v>1</v>
      </c>
      <c r="H634" s="1"/>
      <c r="I634" s="1"/>
      <c r="J634" s="1"/>
    </row>
    <row r="635" spans="1:10" x14ac:dyDescent="0.25">
      <c r="A635" s="6">
        <v>629</v>
      </c>
      <c r="B635" s="1" t="s">
        <v>8</v>
      </c>
      <c r="C635" s="1"/>
      <c r="D635" s="1">
        <v>315</v>
      </c>
      <c r="E635" s="1">
        <v>15</v>
      </c>
      <c r="F635" s="1">
        <v>155</v>
      </c>
      <c r="G635" s="3">
        <v>-1</v>
      </c>
      <c r="H635" s="1"/>
      <c r="I635" s="1"/>
      <c r="J635" s="1"/>
    </row>
    <row r="636" spans="1:10" x14ac:dyDescent="0.25">
      <c r="A636" s="6">
        <v>630</v>
      </c>
      <c r="B636" s="1" t="s">
        <v>8</v>
      </c>
      <c r="C636" s="1"/>
      <c r="D636" s="1">
        <v>315</v>
      </c>
      <c r="E636" s="1">
        <v>14</v>
      </c>
      <c r="F636" s="1">
        <v>153</v>
      </c>
      <c r="G636" s="3">
        <v>2</v>
      </c>
      <c r="H636" s="1"/>
      <c r="I636" s="1"/>
      <c r="J636" s="1"/>
    </row>
    <row r="637" spans="1:10" x14ac:dyDescent="0.25">
      <c r="A637" s="6">
        <v>631</v>
      </c>
      <c r="B637" s="1" t="s">
        <v>8</v>
      </c>
      <c r="C637" s="1"/>
      <c r="D637" s="1">
        <v>316</v>
      </c>
      <c r="E637" s="1">
        <v>15</v>
      </c>
      <c r="F637" s="1">
        <v>186</v>
      </c>
      <c r="G637" s="3">
        <v>-1</v>
      </c>
      <c r="H637" s="1"/>
      <c r="I637" s="1"/>
      <c r="J637" s="1"/>
    </row>
    <row r="638" spans="1:10" x14ac:dyDescent="0.25">
      <c r="A638" s="6">
        <v>632</v>
      </c>
      <c r="B638" s="1" t="s">
        <v>8</v>
      </c>
      <c r="C638" s="1"/>
      <c r="D638" s="1">
        <v>316</v>
      </c>
      <c r="E638" s="1">
        <v>17</v>
      </c>
      <c r="F638" s="1">
        <v>200</v>
      </c>
      <c r="G638" s="3">
        <v>2</v>
      </c>
      <c r="H638" s="1"/>
      <c r="I638" s="1"/>
      <c r="J638" s="1"/>
    </row>
    <row r="639" spans="1:10" x14ac:dyDescent="0.25">
      <c r="A639" s="6">
        <v>633</v>
      </c>
      <c r="B639" s="1" t="s">
        <v>8</v>
      </c>
      <c r="C639" s="1"/>
      <c r="D639" s="1">
        <v>317</v>
      </c>
      <c r="E639" s="1">
        <v>12</v>
      </c>
      <c r="F639" s="1">
        <v>163</v>
      </c>
      <c r="G639" s="3">
        <v>-1</v>
      </c>
      <c r="H639" s="1"/>
      <c r="I639" s="1"/>
      <c r="J639" s="1"/>
    </row>
    <row r="640" spans="1:10" x14ac:dyDescent="0.25">
      <c r="A640" s="6">
        <v>634</v>
      </c>
      <c r="B640" s="1" t="s">
        <v>8</v>
      </c>
      <c r="C640" s="1"/>
      <c r="D640" s="1">
        <v>317</v>
      </c>
      <c r="E640" s="1">
        <v>20</v>
      </c>
      <c r="F640" s="1">
        <v>156</v>
      </c>
      <c r="G640" s="3">
        <v>2</v>
      </c>
      <c r="H640" s="1"/>
      <c r="I640" s="1"/>
      <c r="J640" s="1"/>
    </row>
    <row r="641" spans="1:10" x14ac:dyDescent="0.25">
      <c r="A641" s="6">
        <v>635</v>
      </c>
      <c r="B641" s="1" t="s">
        <v>8</v>
      </c>
      <c r="C641" s="1"/>
      <c r="D641" s="1">
        <v>318</v>
      </c>
      <c r="E641" s="1">
        <v>15</v>
      </c>
      <c r="F641" s="1">
        <v>185</v>
      </c>
      <c r="G641" s="3">
        <v>-2</v>
      </c>
      <c r="H641" s="1"/>
      <c r="I641" s="1"/>
      <c r="J641" s="1"/>
    </row>
    <row r="642" spans="1:10" x14ac:dyDescent="0.25">
      <c r="A642" s="6">
        <v>636</v>
      </c>
      <c r="B642" s="1" t="s">
        <v>8</v>
      </c>
      <c r="C642" s="1"/>
      <c r="D642" s="1">
        <v>318</v>
      </c>
      <c r="E642" s="1">
        <v>17</v>
      </c>
      <c r="F642" s="1">
        <v>192</v>
      </c>
      <c r="G642" s="3">
        <v>2</v>
      </c>
      <c r="H642" s="1"/>
      <c r="I642" s="1"/>
      <c r="J642" s="1"/>
    </row>
    <row r="643" spans="1:10" x14ac:dyDescent="0.25">
      <c r="A643" s="6">
        <v>637</v>
      </c>
      <c r="B643" s="1" t="s">
        <v>8</v>
      </c>
      <c r="C643" s="1"/>
      <c r="D643" s="1">
        <v>319</v>
      </c>
      <c r="E643" s="1">
        <v>23</v>
      </c>
      <c r="F643" s="1">
        <v>163</v>
      </c>
      <c r="G643" s="3">
        <v>0</v>
      </c>
      <c r="H643" s="1"/>
      <c r="I643" s="1"/>
      <c r="J643" s="1"/>
    </row>
    <row r="644" spans="1:10" x14ac:dyDescent="0.25">
      <c r="A644" s="6">
        <v>638</v>
      </c>
      <c r="B644" s="1" t="s">
        <v>8</v>
      </c>
      <c r="C644" s="1"/>
      <c r="D644" s="1">
        <v>319</v>
      </c>
      <c r="E644" s="1">
        <v>21</v>
      </c>
      <c r="F644" s="1">
        <v>138</v>
      </c>
      <c r="G644" s="3">
        <v>0</v>
      </c>
      <c r="H644" s="1"/>
      <c r="I644" s="1"/>
      <c r="J644" s="1"/>
    </row>
    <row r="645" spans="1:10" x14ac:dyDescent="0.25">
      <c r="A645" s="6">
        <v>639</v>
      </c>
      <c r="B645" s="1" t="s">
        <v>8</v>
      </c>
      <c r="C645" s="1"/>
      <c r="D645" s="1">
        <v>320</v>
      </c>
      <c r="E645" s="1">
        <v>15</v>
      </c>
      <c r="F645" s="1">
        <v>222</v>
      </c>
      <c r="G645" s="3">
        <v>0</v>
      </c>
      <c r="H645" s="1"/>
      <c r="I645" s="1"/>
      <c r="J645" s="1"/>
    </row>
    <row r="646" spans="1:10" x14ac:dyDescent="0.25">
      <c r="A646" s="6">
        <v>640</v>
      </c>
      <c r="B646" s="1" t="s">
        <v>8</v>
      </c>
      <c r="C646" s="1"/>
      <c r="D646" s="1">
        <v>320</v>
      </c>
      <c r="E646" s="1">
        <v>23</v>
      </c>
      <c r="F646" s="1">
        <v>226</v>
      </c>
      <c r="G646" s="3">
        <v>1</v>
      </c>
      <c r="H646" s="1"/>
      <c r="I646" s="1"/>
      <c r="J646" s="1"/>
    </row>
    <row r="647" spans="1:10" x14ac:dyDescent="0.25">
      <c r="A647" s="6">
        <v>641</v>
      </c>
      <c r="B647" s="1" t="s">
        <v>8</v>
      </c>
      <c r="C647" s="1"/>
      <c r="D647" s="1">
        <v>321</v>
      </c>
      <c r="E647" s="1">
        <v>11</v>
      </c>
      <c r="F647" s="1">
        <v>189</v>
      </c>
      <c r="G647" s="3">
        <v>0</v>
      </c>
      <c r="H647" s="1"/>
      <c r="I647" s="1"/>
      <c r="J647" s="1"/>
    </row>
    <row r="648" spans="1:10" x14ac:dyDescent="0.25">
      <c r="A648" s="6">
        <v>642</v>
      </c>
      <c r="B648" s="1" t="s">
        <v>8</v>
      </c>
      <c r="C648" s="1"/>
      <c r="D648" s="1">
        <v>321</v>
      </c>
      <c r="E648" s="1">
        <v>17</v>
      </c>
      <c r="F648" s="1">
        <v>239</v>
      </c>
      <c r="G648" s="3">
        <v>2</v>
      </c>
      <c r="H648" s="1"/>
      <c r="I648" s="1"/>
      <c r="J648" s="1"/>
    </row>
    <row r="649" spans="1:10" x14ac:dyDescent="0.25">
      <c r="A649" s="6">
        <v>643</v>
      </c>
      <c r="B649" s="1" t="s">
        <v>8</v>
      </c>
      <c r="C649" s="1"/>
      <c r="D649" s="1">
        <v>322</v>
      </c>
      <c r="E649" s="1">
        <v>17</v>
      </c>
      <c r="F649" s="1">
        <v>188</v>
      </c>
      <c r="G649" s="3">
        <v>-2</v>
      </c>
      <c r="H649" s="1"/>
      <c r="I649" s="1"/>
      <c r="J649" s="1"/>
    </row>
    <row r="650" spans="1:10" x14ac:dyDescent="0.25">
      <c r="A650" s="6">
        <v>644</v>
      </c>
      <c r="B650" s="1" t="s">
        <v>8</v>
      </c>
      <c r="C650" s="1"/>
      <c r="D650" s="1">
        <v>322</v>
      </c>
      <c r="E650" s="1">
        <v>21</v>
      </c>
      <c r="F650" s="1">
        <v>200</v>
      </c>
      <c r="G650" s="3">
        <v>2</v>
      </c>
      <c r="H650" s="1"/>
      <c r="I650" s="1"/>
      <c r="J650" s="1"/>
    </row>
    <row r="651" spans="1:10" x14ac:dyDescent="0.25">
      <c r="A651" s="6">
        <v>645</v>
      </c>
      <c r="B651" s="1" t="s">
        <v>8</v>
      </c>
      <c r="C651" s="1"/>
      <c r="D651" s="1">
        <v>323</v>
      </c>
      <c r="E651" s="1">
        <v>10</v>
      </c>
      <c r="F651" s="1">
        <v>236</v>
      </c>
      <c r="G651" s="3">
        <v>-2</v>
      </c>
      <c r="H651" s="1"/>
      <c r="I651" s="1"/>
      <c r="J651" s="1"/>
    </row>
    <row r="652" spans="1:10" x14ac:dyDescent="0.25">
      <c r="A652" s="6">
        <v>646</v>
      </c>
      <c r="B652" s="1" t="s">
        <v>8</v>
      </c>
      <c r="C652" s="1"/>
      <c r="D652" s="1">
        <v>323</v>
      </c>
      <c r="E652" s="1">
        <v>17</v>
      </c>
      <c r="F652" s="1">
        <v>143</v>
      </c>
      <c r="G652" s="3">
        <v>1</v>
      </c>
      <c r="H652" s="1"/>
      <c r="I652" s="1"/>
      <c r="J652" s="1"/>
    </row>
    <row r="653" spans="1:10" x14ac:dyDescent="0.25">
      <c r="A653" s="6">
        <v>647</v>
      </c>
      <c r="B653" s="1" t="s">
        <v>8</v>
      </c>
      <c r="C653" s="1"/>
      <c r="D653" s="1">
        <v>324</v>
      </c>
      <c r="E653" s="1">
        <v>18</v>
      </c>
      <c r="F653" s="1">
        <v>147</v>
      </c>
      <c r="G653" s="3">
        <v>0</v>
      </c>
      <c r="H653" s="1"/>
      <c r="I653" s="1"/>
      <c r="J653" s="1"/>
    </row>
    <row r="654" spans="1:10" x14ac:dyDescent="0.25">
      <c r="A654" s="6">
        <v>648</v>
      </c>
      <c r="B654" s="1" t="s">
        <v>8</v>
      </c>
      <c r="C654" s="1"/>
      <c r="D654" s="1">
        <v>324</v>
      </c>
      <c r="E654" s="1">
        <v>12</v>
      </c>
      <c r="F654" s="1">
        <v>152</v>
      </c>
      <c r="G654" s="3">
        <v>2</v>
      </c>
      <c r="H654" s="1"/>
      <c r="I654" s="1"/>
      <c r="J654" s="1"/>
    </row>
    <row r="655" spans="1:10" x14ac:dyDescent="0.25">
      <c r="A655" s="6">
        <v>649</v>
      </c>
      <c r="B655" s="1" t="s">
        <v>8</v>
      </c>
      <c r="C655" s="1"/>
      <c r="D655" s="1">
        <v>325</v>
      </c>
      <c r="E655" s="1">
        <v>28</v>
      </c>
      <c r="F655" s="1">
        <v>206</v>
      </c>
      <c r="G655" s="3">
        <v>-2</v>
      </c>
      <c r="H655" s="1"/>
      <c r="I655" s="1"/>
      <c r="J655" s="1"/>
    </row>
    <row r="656" spans="1:10" x14ac:dyDescent="0.25">
      <c r="A656" s="6">
        <v>650</v>
      </c>
      <c r="B656" s="1" t="s">
        <v>8</v>
      </c>
      <c r="C656" s="1"/>
      <c r="D656" s="1">
        <v>325</v>
      </c>
      <c r="E656" s="1">
        <v>10</v>
      </c>
      <c r="F656" s="1">
        <v>209</v>
      </c>
      <c r="G656" s="3">
        <v>1</v>
      </c>
      <c r="H656" s="1"/>
      <c r="I656" s="1"/>
      <c r="J656" s="1"/>
    </row>
    <row r="657" spans="1:10" x14ac:dyDescent="0.25">
      <c r="A657" s="6">
        <v>651</v>
      </c>
      <c r="B657" s="1" t="s">
        <v>8</v>
      </c>
      <c r="C657" s="1"/>
      <c r="D657" s="1">
        <v>326</v>
      </c>
      <c r="E657" s="1">
        <v>17</v>
      </c>
      <c r="F657" s="1">
        <v>185</v>
      </c>
      <c r="G657" s="3">
        <v>-1</v>
      </c>
      <c r="H657" s="1"/>
      <c r="I657" s="1"/>
      <c r="J657" s="1"/>
    </row>
    <row r="658" spans="1:10" x14ac:dyDescent="0.25">
      <c r="A658" s="6">
        <v>652</v>
      </c>
      <c r="B658" s="1" t="s">
        <v>8</v>
      </c>
      <c r="C658" s="1"/>
      <c r="D658" s="1">
        <v>326</v>
      </c>
      <c r="E658" s="1">
        <v>14</v>
      </c>
      <c r="F658" s="1">
        <v>206</v>
      </c>
      <c r="G658" s="3">
        <v>2</v>
      </c>
      <c r="H658" s="1"/>
      <c r="I658" s="1"/>
      <c r="J658" s="1"/>
    </row>
    <row r="659" spans="1:10" x14ac:dyDescent="0.25">
      <c r="A659" s="6">
        <v>653</v>
      </c>
      <c r="B659" s="1" t="s">
        <v>8</v>
      </c>
      <c r="C659" s="1"/>
      <c r="D659" s="1">
        <v>327</v>
      </c>
      <c r="E659" s="1">
        <v>19</v>
      </c>
      <c r="F659" s="1">
        <v>153</v>
      </c>
      <c r="G659" s="3">
        <v>-1</v>
      </c>
      <c r="H659" s="1"/>
      <c r="I659" s="1"/>
      <c r="J659" s="1"/>
    </row>
    <row r="660" spans="1:10" x14ac:dyDescent="0.25">
      <c r="A660" s="6">
        <v>654</v>
      </c>
      <c r="B660" s="1" t="s">
        <v>8</v>
      </c>
      <c r="C660" s="1"/>
      <c r="D660" s="1">
        <v>327</v>
      </c>
      <c r="E660" s="1">
        <v>24</v>
      </c>
      <c r="F660" s="1">
        <v>155</v>
      </c>
      <c r="G660" s="3">
        <v>0</v>
      </c>
      <c r="H660" s="1"/>
      <c r="I660" s="1"/>
      <c r="J660" s="1"/>
    </row>
    <row r="661" spans="1:10" x14ac:dyDescent="0.25">
      <c r="A661" s="6">
        <v>655</v>
      </c>
      <c r="B661" s="1" t="s">
        <v>8</v>
      </c>
      <c r="C661" s="1"/>
      <c r="D661" s="1">
        <v>328</v>
      </c>
      <c r="E661" s="1">
        <v>16</v>
      </c>
      <c r="F661" s="1">
        <v>155</v>
      </c>
      <c r="G661" s="3">
        <v>-2</v>
      </c>
      <c r="H661" s="1"/>
      <c r="I661" s="1"/>
      <c r="J661" s="1"/>
    </row>
    <row r="662" spans="1:10" x14ac:dyDescent="0.25">
      <c r="A662" s="6">
        <v>656</v>
      </c>
      <c r="B662" s="1" t="s">
        <v>8</v>
      </c>
      <c r="C662" s="1"/>
      <c r="D662" s="1">
        <v>328</v>
      </c>
      <c r="E662" s="1">
        <v>24</v>
      </c>
      <c r="F662" s="1">
        <v>207</v>
      </c>
      <c r="G662" s="3">
        <v>1</v>
      </c>
      <c r="H662" s="1"/>
      <c r="I662" s="1"/>
      <c r="J662" s="1"/>
    </row>
    <row r="663" spans="1:10" x14ac:dyDescent="0.25">
      <c r="A663" s="6">
        <v>657</v>
      </c>
      <c r="B663" s="1" t="s">
        <v>8</v>
      </c>
      <c r="C663" s="1"/>
      <c r="D663" s="1">
        <v>329</v>
      </c>
      <c r="E663" s="1">
        <v>25</v>
      </c>
      <c r="F663" s="1">
        <v>182</v>
      </c>
      <c r="G663" s="3">
        <v>-2</v>
      </c>
      <c r="H663" s="1"/>
      <c r="I663" s="1"/>
      <c r="J663" s="1"/>
    </row>
    <row r="664" spans="1:10" x14ac:dyDescent="0.25">
      <c r="A664" s="6">
        <v>658</v>
      </c>
      <c r="B664" s="1" t="s">
        <v>8</v>
      </c>
      <c r="C664" s="1"/>
      <c r="D664" s="1">
        <v>329</v>
      </c>
      <c r="E664" s="1">
        <v>24</v>
      </c>
      <c r="F664" s="1">
        <v>142</v>
      </c>
      <c r="G664" s="3">
        <v>0</v>
      </c>
      <c r="H664" s="1"/>
      <c r="I664" s="1"/>
      <c r="J664" s="1"/>
    </row>
    <row r="665" spans="1:10" x14ac:dyDescent="0.25">
      <c r="A665" s="6">
        <v>659</v>
      </c>
      <c r="B665" s="1" t="s">
        <v>8</v>
      </c>
      <c r="C665" s="1"/>
      <c r="D665" s="1">
        <v>330</v>
      </c>
      <c r="E665" s="1">
        <v>27</v>
      </c>
      <c r="F665" s="1">
        <v>210</v>
      </c>
      <c r="G665" s="3">
        <v>-2</v>
      </c>
      <c r="H665" s="1"/>
      <c r="I665" s="1"/>
      <c r="J665" s="1"/>
    </row>
    <row r="666" spans="1:10" x14ac:dyDescent="0.25">
      <c r="A666" s="6">
        <v>660</v>
      </c>
      <c r="B666" s="1" t="s">
        <v>8</v>
      </c>
      <c r="C666" s="1"/>
      <c r="D666" s="1">
        <v>330</v>
      </c>
      <c r="E666" s="1">
        <v>19</v>
      </c>
      <c r="F666" s="1">
        <v>128</v>
      </c>
      <c r="G666" s="3">
        <v>1</v>
      </c>
      <c r="H666" s="1"/>
      <c r="I666" s="1"/>
      <c r="J666" s="1"/>
    </row>
    <row r="667" spans="1:10" x14ac:dyDescent="0.25">
      <c r="A667" s="6">
        <v>661</v>
      </c>
      <c r="B667" s="1" t="s">
        <v>8</v>
      </c>
      <c r="C667" s="1"/>
      <c r="D667" s="1">
        <v>331</v>
      </c>
      <c r="E667" s="1">
        <v>20</v>
      </c>
      <c r="F667" s="1">
        <v>162</v>
      </c>
      <c r="G667" s="3">
        <v>-1</v>
      </c>
      <c r="H667" s="1"/>
      <c r="I667" s="1"/>
      <c r="J667" s="1"/>
    </row>
    <row r="668" spans="1:10" x14ac:dyDescent="0.25">
      <c r="A668" s="6">
        <v>662</v>
      </c>
      <c r="B668" s="1" t="s">
        <v>8</v>
      </c>
      <c r="C668" s="1"/>
      <c r="D668" s="1">
        <v>331</v>
      </c>
      <c r="E668" s="1">
        <v>27</v>
      </c>
      <c r="F668" s="1">
        <v>134</v>
      </c>
      <c r="G668" s="3">
        <v>0</v>
      </c>
      <c r="H668" s="1"/>
      <c r="I668" s="1"/>
      <c r="J668" s="1"/>
    </row>
    <row r="669" spans="1:10" x14ac:dyDescent="0.25">
      <c r="A669" s="6">
        <v>663</v>
      </c>
      <c r="B669" s="1" t="s">
        <v>8</v>
      </c>
      <c r="C669" s="1"/>
      <c r="D669" s="1">
        <v>332</v>
      </c>
      <c r="E669" s="1">
        <v>25</v>
      </c>
      <c r="F669" s="1">
        <v>147</v>
      </c>
      <c r="G669" s="3">
        <v>-1</v>
      </c>
      <c r="H669" s="1"/>
      <c r="I669" s="1"/>
      <c r="J669" s="1"/>
    </row>
    <row r="670" spans="1:10" x14ac:dyDescent="0.25">
      <c r="A670" s="6">
        <v>664</v>
      </c>
      <c r="B670" s="1" t="s">
        <v>8</v>
      </c>
      <c r="C670" s="1"/>
      <c r="D670" s="1">
        <v>332</v>
      </c>
      <c r="E670" s="1">
        <v>21</v>
      </c>
      <c r="F670" s="1">
        <v>175</v>
      </c>
      <c r="G670" s="3">
        <v>1</v>
      </c>
      <c r="H670" s="1"/>
      <c r="I670" s="1"/>
      <c r="J670" s="1"/>
    </row>
    <row r="671" spans="1:10" x14ac:dyDescent="0.25">
      <c r="A671" s="6">
        <v>665</v>
      </c>
      <c r="B671" s="1" t="s">
        <v>8</v>
      </c>
      <c r="C671" s="1"/>
      <c r="D671" s="1">
        <v>333</v>
      </c>
      <c r="E671" s="1">
        <v>17</v>
      </c>
      <c r="F671" s="1">
        <v>230</v>
      </c>
      <c r="G671" s="3">
        <v>0</v>
      </c>
      <c r="H671" s="1"/>
      <c r="I671" s="1"/>
      <c r="J671" s="1"/>
    </row>
    <row r="672" spans="1:10" x14ac:dyDescent="0.25">
      <c r="A672" s="6">
        <v>666</v>
      </c>
      <c r="B672" s="1" t="s">
        <v>8</v>
      </c>
      <c r="C672" s="1"/>
      <c r="D672" s="1">
        <v>333</v>
      </c>
      <c r="E672" s="1">
        <v>10</v>
      </c>
      <c r="F672" s="1">
        <v>231</v>
      </c>
      <c r="G672" s="3">
        <v>0</v>
      </c>
      <c r="H672" s="1"/>
      <c r="I672" s="1"/>
      <c r="J672" s="1"/>
    </row>
    <row r="673" spans="1:10" x14ac:dyDescent="0.25">
      <c r="A673" s="6">
        <v>667</v>
      </c>
      <c r="B673" s="1" t="s">
        <v>8</v>
      </c>
      <c r="C673" s="1"/>
      <c r="D673" s="1">
        <v>334</v>
      </c>
      <c r="E673" s="1">
        <v>15</v>
      </c>
      <c r="F673" s="1">
        <v>146</v>
      </c>
      <c r="G673" s="3">
        <v>-1</v>
      </c>
      <c r="H673" s="1"/>
      <c r="I673" s="1"/>
      <c r="J673" s="1"/>
    </row>
    <row r="674" spans="1:10" x14ac:dyDescent="0.25">
      <c r="A674" s="6">
        <v>668</v>
      </c>
      <c r="B674" s="1" t="s">
        <v>8</v>
      </c>
      <c r="C674" s="1"/>
      <c r="D674" s="1">
        <v>334</v>
      </c>
      <c r="E674" s="1">
        <v>12</v>
      </c>
      <c r="F674" s="1">
        <v>158</v>
      </c>
      <c r="G674" s="3">
        <v>2</v>
      </c>
      <c r="H674" s="1"/>
      <c r="I674" s="1"/>
      <c r="J674" s="1"/>
    </row>
    <row r="675" spans="1:10" x14ac:dyDescent="0.25">
      <c r="A675" s="6">
        <v>669</v>
      </c>
      <c r="B675" s="1" t="s">
        <v>8</v>
      </c>
      <c r="C675" s="1"/>
      <c r="D675" s="1">
        <v>335</v>
      </c>
      <c r="E675" s="1">
        <v>14</v>
      </c>
      <c r="F675" s="1">
        <v>224</v>
      </c>
      <c r="G675" s="3">
        <v>0</v>
      </c>
      <c r="H675" s="1"/>
      <c r="I675" s="1"/>
      <c r="J675" s="1"/>
    </row>
    <row r="676" spans="1:10" x14ac:dyDescent="0.25">
      <c r="A676" s="6">
        <v>670</v>
      </c>
      <c r="B676" s="1" t="s">
        <v>8</v>
      </c>
      <c r="C676" s="1"/>
      <c r="D676" s="1">
        <v>335</v>
      </c>
      <c r="E676" s="1">
        <v>26</v>
      </c>
      <c r="F676" s="1">
        <v>175</v>
      </c>
      <c r="G676" s="3">
        <v>2</v>
      </c>
      <c r="H676" s="1"/>
      <c r="I676" s="1"/>
      <c r="J676" s="1"/>
    </row>
    <row r="677" spans="1:10" x14ac:dyDescent="0.25">
      <c r="A677" s="6">
        <v>671</v>
      </c>
      <c r="B677" s="1" t="s">
        <v>8</v>
      </c>
      <c r="C677" s="1"/>
      <c r="D677" s="1">
        <v>336</v>
      </c>
      <c r="E677" s="1">
        <v>25</v>
      </c>
      <c r="F677" s="1">
        <v>148</v>
      </c>
      <c r="G677" s="3">
        <v>-1</v>
      </c>
      <c r="H677" s="1"/>
      <c r="I677" s="1"/>
      <c r="J677" s="1"/>
    </row>
    <row r="678" spans="1:10" x14ac:dyDescent="0.25">
      <c r="A678" s="6">
        <v>672</v>
      </c>
      <c r="B678" s="1" t="s">
        <v>8</v>
      </c>
      <c r="C678" s="1"/>
      <c r="D678" s="1">
        <v>336</v>
      </c>
      <c r="E678" s="1">
        <v>20</v>
      </c>
      <c r="F678" s="1">
        <v>176</v>
      </c>
      <c r="G678" s="3">
        <v>0</v>
      </c>
      <c r="H678" s="1"/>
      <c r="I678" s="1"/>
      <c r="J678" s="1"/>
    </row>
    <row r="679" spans="1:10" x14ac:dyDescent="0.25">
      <c r="A679" s="6">
        <v>673</v>
      </c>
      <c r="B679" s="1" t="s">
        <v>8</v>
      </c>
      <c r="C679" s="1"/>
      <c r="D679" s="1">
        <v>337</v>
      </c>
      <c r="E679" s="1">
        <v>25</v>
      </c>
      <c r="F679" s="1">
        <v>124</v>
      </c>
      <c r="G679" s="3">
        <v>0</v>
      </c>
      <c r="H679" s="1"/>
      <c r="I679" s="1"/>
      <c r="J679" s="1"/>
    </row>
    <row r="680" spans="1:10" x14ac:dyDescent="0.25">
      <c r="A680" s="6">
        <v>674</v>
      </c>
      <c r="B680" s="1" t="s">
        <v>8</v>
      </c>
      <c r="C680" s="1"/>
      <c r="D680" s="1">
        <v>337</v>
      </c>
      <c r="E680" s="1">
        <v>14</v>
      </c>
      <c r="F680" s="1">
        <v>143</v>
      </c>
      <c r="G680" s="3">
        <v>0</v>
      </c>
      <c r="H680" s="1"/>
      <c r="I680" s="1"/>
      <c r="J680" s="1"/>
    </row>
    <row r="681" spans="1:10" x14ac:dyDescent="0.25">
      <c r="A681" s="6">
        <v>675</v>
      </c>
      <c r="B681" s="1" t="s">
        <v>8</v>
      </c>
      <c r="C681" s="1"/>
      <c r="D681" s="1">
        <v>338</v>
      </c>
      <c r="E681" s="1">
        <v>25</v>
      </c>
      <c r="F681" s="1">
        <v>201</v>
      </c>
      <c r="G681" s="3">
        <v>-1</v>
      </c>
      <c r="H681" s="1"/>
      <c r="I681" s="1"/>
      <c r="J681" s="1"/>
    </row>
    <row r="682" spans="1:10" x14ac:dyDescent="0.25">
      <c r="A682" s="6">
        <v>676</v>
      </c>
      <c r="B682" s="1" t="s">
        <v>8</v>
      </c>
      <c r="C682" s="1"/>
      <c r="D682" s="1">
        <v>338</v>
      </c>
      <c r="E682" s="1">
        <v>28</v>
      </c>
      <c r="F682" s="1">
        <v>199</v>
      </c>
      <c r="G682" s="3">
        <v>1</v>
      </c>
      <c r="H682" s="1"/>
      <c r="I682" s="1"/>
      <c r="J682" s="1"/>
    </row>
    <row r="683" spans="1:10" x14ac:dyDescent="0.25">
      <c r="A683" s="6">
        <v>677</v>
      </c>
      <c r="B683" s="1" t="s">
        <v>8</v>
      </c>
      <c r="C683" s="1"/>
      <c r="D683" s="1">
        <v>339</v>
      </c>
      <c r="E683" s="1">
        <v>11</v>
      </c>
      <c r="F683" s="1">
        <v>221</v>
      </c>
      <c r="G683" s="3">
        <v>0</v>
      </c>
      <c r="H683" s="1"/>
      <c r="I683" s="1"/>
      <c r="J683" s="1"/>
    </row>
    <row r="684" spans="1:10" x14ac:dyDescent="0.25">
      <c r="A684" s="6">
        <v>678</v>
      </c>
      <c r="B684" s="1" t="s">
        <v>8</v>
      </c>
      <c r="C684" s="1"/>
      <c r="D684" s="1">
        <v>339</v>
      </c>
      <c r="E684" s="1">
        <v>19</v>
      </c>
      <c r="F684" s="1">
        <v>135</v>
      </c>
      <c r="G684" s="3">
        <v>2</v>
      </c>
      <c r="H684" s="1"/>
      <c r="I684" s="1"/>
      <c r="J684" s="1"/>
    </row>
    <row r="685" spans="1:10" x14ac:dyDescent="0.25">
      <c r="A685" s="6">
        <v>679</v>
      </c>
      <c r="B685" s="1" t="s">
        <v>8</v>
      </c>
      <c r="C685" s="1"/>
      <c r="D685" s="1">
        <v>340</v>
      </c>
      <c r="E685" s="1">
        <v>14</v>
      </c>
      <c r="F685" s="1">
        <v>153</v>
      </c>
      <c r="G685" s="3">
        <v>0</v>
      </c>
      <c r="H685" s="1"/>
      <c r="I685" s="1"/>
      <c r="J685" s="1"/>
    </row>
    <row r="686" spans="1:10" x14ac:dyDescent="0.25">
      <c r="A686" s="6">
        <v>680</v>
      </c>
      <c r="B686" s="1" t="s">
        <v>8</v>
      </c>
      <c r="C686" s="1"/>
      <c r="D686" s="1">
        <v>340</v>
      </c>
      <c r="E686" s="1">
        <v>12</v>
      </c>
      <c r="F686" s="1">
        <v>221</v>
      </c>
      <c r="G686" s="3">
        <v>1</v>
      </c>
      <c r="H686" s="1"/>
      <c r="I686" s="1"/>
      <c r="J686" s="1"/>
    </row>
    <row r="687" spans="1:10" x14ac:dyDescent="0.25">
      <c r="A687" s="6">
        <v>681</v>
      </c>
      <c r="B687" s="1" t="s">
        <v>8</v>
      </c>
      <c r="C687" s="1"/>
      <c r="D687" s="1">
        <v>341</v>
      </c>
      <c r="E687" s="1">
        <v>28</v>
      </c>
      <c r="F687" s="1">
        <v>136</v>
      </c>
      <c r="G687" s="3">
        <v>-2</v>
      </c>
      <c r="H687" s="1"/>
      <c r="I687" s="1"/>
      <c r="J687" s="1"/>
    </row>
    <row r="688" spans="1:10" x14ac:dyDescent="0.25">
      <c r="A688" s="6">
        <v>682</v>
      </c>
      <c r="B688" s="1" t="s">
        <v>8</v>
      </c>
      <c r="C688" s="1"/>
      <c r="D688" s="1">
        <v>341</v>
      </c>
      <c r="E688" s="1">
        <v>18</v>
      </c>
      <c r="F688" s="1">
        <v>158</v>
      </c>
      <c r="G688" s="3">
        <v>0</v>
      </c>
      <c r="H688" s="1"/>
      <c r="I688" s="1"/>
      <c r="J688" s="1"/>
    </row>
    <row r="689" spans="1:10" x14ac:dyDescent="0.25">
      <c r="A689" s="6">
        <v>683</v>
      </c>
      <c r="B689" s="1" t="s">
        <v>8</v>
      </c>
      <c r="C689" s="1"/>
      <c r="D689" s="1">
        <v>342</v>
      </c>
      <c r="E689" s="1">
        <v>23</v>
      </c>
      <c r="F689" s="1">
        <v>120</v>
      </c>
      <c r="G689" s="3">
        <v>0</v>
      </c>
      <c r="H689" s="1"/>
      <c r="I689" s="1"/>
      <c r="J689" s="1"/>
    </row>
    <row r="690" spans="1:10" x14ac:dyDescent="0.25">
      <c r="A690" s="6">
        <v>684</v>
      </c>
      <c r="B690" s="1" t="s">
        <v>8</v>
      </c>
      <c r="C690" s="1"/>
      <c r="D690" s="1">
        <v>342</v>
      </c>
      <c r="E690" s="1">
        <v>18</v>
      </c>
      <c r="F690" s="1">
        <v>191</v>
      </c>
      <c r="G690" s="3">
        <v>1</v>
      </c>
      <c r="H690" s="1"/>
      <c r="I690" s="1"/>
      <c r="J690" s="1"/>
    </row>
    <row r="691" spans="1:10" x14ac:dyDescent="0.25">
      <c r="A691" s="6">
        <v>685</v>
      </c>
      <c r="B691" s="1" t="s">
        <v>8</v>
      </c>
      <c r="C691" s="1"/>
      <c r="D691" s="1">
        <v>343</v>
      </c>
      <c r="E691" s="1">
        <v>18</v>
      </c>
      <c r="F691" s="1">
        <v>205</v>
      </c>
      <c r="G691" s="3">
        <v>-1</v>
      </c>
      <c r="H691" s="1"/>
      <c r="I691" s="1"/>
      <c r="J691" s="1"/>
    </row>
    <row r="692" spans="1:10" x14ac:dyDescent="0.25">
      <c r="A692" s="6">
        <v>686</v>
      </c>
      <c r="B692" s="1" t="s">
        <v>8</v>
      </c>
      <c r="C692" s="1"/>
      <c r="D692" s="1">
        <v>343</v>
      </c>
      <c r="E692" s="1">
        <v>22</v>
      </c>
      <c r="F692" s="1">
        <v>201</v>
      </c>
      <c r="G692" s="3">
        <v>0</v>
      </c>
      <c r="H692" s="1"/>
      <c r="I692" s="1"/>
      <c r="J692" s="1"/>
    </row>
    <row r="693" spans="1:10" x14ac:dyDescent="0.25">
      <c r="A693" s="6">
        <v>687</v>
      </c>
      <c r="B693" s="1" t="s">
        <v>8</v>
      </c>
      <c r="C693" s="1"/>
      <c r="D693" s="1">
        <v>344</v>
      </c>
      <c r="E693" s="1">
        <v>27</v>
      </c>
      <c r="F693" s="1">
        <v>120</v>
      </c>
      <c r="G693" s="3">
        <v>-2</v>
      </c>
      <c r="H693" s="1"/>
      <c r="I693" s="1"/>
      <c r="J693" s="1"/>
    </row>
    <row r="694" spans="1:10" x14ac:dyDescent="0.25">
      <c r="A694" s="6">
        <v>688</v>
      </c>
      <c r="B694" s="1" t="s">
        <v>8</v>
      </c>
      <c r="C694" s="1"/>
      <c r="D694" s="1">
        <v>344</v>
      </c>
      <c r="E694" s="1">
        <v>16</v>
      </c>
      <c r="F694" s="1">
        <v>237</v>
      </c>
      <c r="G694" s="3">
        <v>2</v>
      </c>
      <c r="H694" s="1"/>
      <c r="I694" s="1"/>
      <c r="J694" s="1"/>
    </row>
    <row r="695" spans="1:10" x14ac:dyDescent="0.25">
      <c r="A695" s="6">
        <v>689</v>
      </c>
      <c r="B695" s="1" t="s">
        <v>8</v>
      </c>
      <c r="C695" s="1"/>
      <c r="D695" s="1">
        <v>345</v>
      </c>
      <c r="E695" s="1">
        <v>22</v>
      </c>
      <c r="F695" s="1">
        <v>149</v>
      </c>
      <c r="G695" s="3">
        <v>-2</v>
      </c>
      <c r="H695" s="1"/>
      <c r="I695" s="1"/>
      <c r="J695" s="1"/>
    </row>
    <row r="696" spans="1:10" x14ac:dyDescent="0.25">
      <c r="A696" s="6">
        <v>690</v>
      </c>
      <c r="B696" s="1" t="s">
        <v>8</v>
      </c>
      <c r="C696" s="1"/>
      <c r="D696" s="1">
        <v>345</v>
      </c>
      <c r="E696" s="1">
        <v>15</v>
      </c>
      <c r="F696" s="1">
        <v>193</v>
      </c>
      <c r="G696" s="3">
        <v>1</v>
      </c>
      <c r="H696" s="1"/>
      <c r="I696" s="1"/>
      <c r="J696" s="1"/>
    </row>
    <row r="697" spans="1:10" x14ac:dyDescent="0.25">
      <c r="A697" s="6">
        <v>691</v>
      </c>
      <c r="B697" s="1" t="s">
        <v>8</v>
      </c>
      <c r="C697" s="1"/>
      <c r="D697" s="1">
        <v>346</v>
      </c>
      <c r="E697" s="1">
        <v>27</v>
      </c>
      <c r="F697" s="1">
        <v>146</v>
      </c>
      <c r="G697" s="3">
        <v>-1</v>
      </c>
      <c r="H697" s="1"/>
      <c r="I697" s="1"/>
      <c r="J697" s="1"/>
    </row>
    <row r="698" spans="1:10" x14ac:dyDescent="0.25">
      <c r="A698" s="6">
        <v>692</v>
      </c>
      <c r="B698" s="1" t="s">
        <v>8</v>
      </c>
      <c r="C698" s="1"/>
      <c r="D698" s="1">
        <v>346</v>
      </c>
      <c r="E698" s="1">
        <v>17</v>
      </c>
      <c r="F698" s="1">
        <v>179</v>
      </c>
      <c r="G698" s="3">
        <v>1</v>
      </c>
      <c r="H698" s="1"/>
      <c r="I698" s="1"/>
      <c r="J698" s="1"/>
    </row>
    <row r="699" spans="1:10" x14ac:dyDescent="0.25">
      <c r="A699" s="6">
        <v>693</v>
      </c>
      <c r="B699" s="1" t="s">
        <v>8</v>
      </c>
      <c r="C699" s="1"/>
      <c r="D699" s="1">
        <v>347</v>
      </c>
      <c r="E699" s="1">
        <v>20</v>
      </c>
      <c r="F699" s="1">
        <v>207</v>
      </c>
      <c r="G699" s="3">
        <v>-1</v>
      </c>
      <c r="H699" s="1"/>
      <c r="I699" s="1"/>
      <c r="J699" s="1"/>
    </row>
    <row r="700" spans="1:10" x14ac:dyDescent="0.25">
      <c r="A700" s="6">
        <v>694</v>
      </c>
      <c r="B700" s="1" t="s">
        <v>8</v>
      </c>
      <c r="C700" s="1"/>
      <c r="D700" s="1">
        <v>347</v>
      </c>
      <c r="E700" s="1">
        <v>15</v>
      </c>
      <c r="F700" s="1">
        <v>195</v>
      </c>
      <c r="G700" s="3">
        <v>0</v>
      </c>
      <c r="H700" s="1"/>
      <c r="I700" s="1"/>
      <c r="J700" s="1"/>
    </row>
    <row r="701" spans="1:10" x14ac:dyDescent="0.25">
      <c r="A701" s="6">
        <v>695</v>
      </c>
      <c r="B701" s="1" t="s">
        <v>8</v>
      </c>
      <c r="C701" s="1"/>
      <c r="D701" s="1">
        <v>348</v>
      </c>
      <c r="E701" s="1">
        <v>16</v>
      </c>
      <c r="F701" s="1">
        <v>131</v>
      </c>
      <c r="G701" s="3">
        <v>-1</v>
      </c>
      <c r="H701" s="1"/>
      <c r="I701" s="1"/>
      <c r="J701" s="1"/>
    </row>
    <row r="702" spans="1:10" x14ac:dyDescent="0.25">
      <c r="A702" s="6">
        <v>696</v>
      </c>
      <c r="B702" s="1" t="s">
        <v>8</v>
      </c>
      <c r="C702" s="1"/>
      <c r="D702" s="1">
        <v>348</v>
      </c>
      <c r="E702" s="1">
        <v>14</v>
      </c>
      <c r="F702" s="1">
        <v>160</v>
      </c>
      <c r="G702" s="3">
        <v>0</v>
      </c>
      <c r="H702" s="1"/>
      <c r="I702" s="1"/>
      <c r="J702" s="1"/>
    </row>
    <row r="703" spans="1:10" x14ac:dyDescent="0.25">
      <c r="A703" s="6">
        <v>697</v>
      </c>
      <c r="B703" s="1" t="s">
        <v>8</v>
      </c>
      <c r="C703" s="1"/>
      <c r="D703" s="1">
        <v>349</v>
      </c>
      <c r="E703" s="1">
        <v>21</v>
      </c>
      <c r="F703" s="1">
        <v>184</v>
      </c>
      <c r="G703" s="3">
        <v>-1</v>
      </c>
      <c r="H703" s="1"/>
      <c r="I703" s="1"/>
      <c r="J703" s="1"/>
    </row>
    <row r="704" spans="1:10" x14ac:dyDescent="0.25">
      <c r="A704" s="6">
        <v>698</v>
      </c>
      <c r="B704" s="1" t="s">
        <v>8</v>
      </c>
      <c r="C704" s="1"/>
      <c r="D704" s="1">
        <v>349</v>
      </c>
      <c r="E704" s="1">
        <v>18</v>
      </c>
      <c r="F704" s="1">
        <v>194</v>
      </c>
      <c r="G704" s="3">
        <v>1</v>
      </c>
      <c r="H704" s="1"/>
      <c r="I704" s="1"/>
      <c r="J704" s="1"/>
    </row>
    <row r="705" spans="1:10" x14ac:dyDescent="0.25">
      <c r="A705" s="6">
        <v>699</v>
      </c>
      <c r="B705" s="1" t="s">
        <v>8</v>
      </c>
      <c r="C705" s="1"/>
      <c r="D705" s="1">
        <v>350</v>
      </c>
      <c r="E705" s="1">
        <v>12</v>
      </c>
      <c r="F705" s="1">
        <v>149</v>
      </c>
      <c r="G705" s="3">
        <v>-2</v>
      </c>
      <c r="H705" s="1"/>
      <c r="I705" s="1"/>
      <c r="J705" s="1"/>
    </row>
    <row r="706" spans="1:10" x14ac:dyDescent="0.25">
      <c r="A706" s="6">
        <v>700</v>
      </c>
      <c r="B706" s="1" t="s">
        <v>8</v>
      </c>
      <c r="C706" s="1"/>
      <c r="D706" s="1">
        <v>350</v>
      </c>
      <c r="E706" s="1">
        <v>16</v>
      </c>
      <c r="F706" s="1">
        <v>232</v>
      </c>
      <c r="G706" s="3">
        <v>2</v>
      </c>
      <c r="H706" s="1"/>
      <c r="I706" s="1"/>
      <c r="J706" s="1"/>
    </row>
    <row r="707" spans="1:10" x14ac:dyDescent="0.25">
      <c r="A707" s="6">
        <v>701</v>
      </c>
      <c r="B707" s="1" t="s">
        <v>8</v>
      </c>
      <c r="C707" s="1"/>
      <c r="D707" s="1">
        <v>351</v>
      </c>
      <c r="E707" s="1">
        <v>12</v>
      </c>
      <c r="F707" s="1">
        <v>136</v>
      </c>
      <c r="G707" s="3">
        <v>0</v>
      </c>
      <c r="H707" s="1"/>
      <c r="I707" s="1"/>
      <c r="J707" s="1"/>
    </row>
    <row r="708" spans="1:10" x14ac:dyDescent="0.25">
      <c r="A708" s="6">
        <v>702</v>
      </c>
      <c r="B708" s="1" t="s">
        <v>8</v>
      </c>
      <c r="C708" s="1"/>
      <c r="D708" s="1">
        <v>351</v>
      </c>
      <c r="E708" s="1">
        <v>13</v>
      </c>
      <c r="F708" s="1">
        <v>196</v>
      </c>
      <c r="G708" s="3">
        <v>1</v>
      </c>
      <c r="H708" s="1"/>
      <c r="I708" s="1"/>
      <c r="J708" s="1"/>
    </row>
    <row r="709" spans="1:10" x14ac:dyDescent="0.25">
      <c r="A709" s="6">
        <v>703</v>
      </c>
      <c r="B709" s="1" t="s">
        <v>8</v>
      </c>
      <c r="C709" s="1"/>
      <c r="D709" s="1">
        <v>352</v>
      </c>
      <c r="E709" s="1">
        <v>26</v>
      </c>
      <c r="F709" s="1">
        <v>223</v>
      </c>
      <c r="G709" s="3">
        <v>-1</v>
      </c>
      <c r="H709" s="1"/>
      <c r="I709" s="1"/>
      <c r="J709" s="1"/>
    </row>
    <row r="710" spans="1:10" x14ac:dyDescent="0.25">
      <c r="A710" s="6">
        <v>704</v>
      </c>
      <c r="B710" s="1" t="s">
        <v>8</v>
      </c>
      <c r="C710" s="1"/>
      <c r="D710" s="1">
        <v>352</v>
      </c>
      <c r="E710" s="1">
        <v>13</v>
      </c>
      <c r="F710" s="1">
        <v>168</v>
      </c>
      <c r="G710" s="3">
        <v>0</v>
      </c>
      <c r="H710" s="1"/>
      <c r="I710" s="1"/>
      <c r="J710" s="1"/>
    </row>
    <row r="711" spans="1:10" x14ac:dyDescent="0.25">
      <c r="A711" s="6">
        <v>705</v>
      </c>
      <c r="B711" s="1" t="s">
        <v>8</v>
      </c>
      <c r="C711" s="1"/>
      <c r="D711" s="1">
        <v>353</v>
      </c>
      <c r="E711" s="1">
        <v>18</v>
      </c>
      <c r="F711" s="1">
        <v>164</v>
      </c>
      <c r="G711" s="3">
        <v>0</v>
      </c>
      <c r="H711" s="1"/>
      <c r="I711" s="1"/>
      <c r="J711" s="1"/>
    </row>
    <row r="712" spans="1:10" x14ac:dyDescent="0.25">
      <c r="A712" s="6">
        <v>706</v>
      </c>
      <c r="B712" s="1" t="s">
        <v>8</v>
      </c>
      <c r="C712" s="1"/>
      <c r="D712" s="1">
        <v>353</v>
      </c>
      <c r="E712" s="1">
        <v>28</v>
      </c>
      <c r="F712" s="1">
        <v>221</v>
      </c>
      <c r="G712" s="3">
        <v>2</v>
      </c>
      <c r="H712" s="1"/>
      <c r="I712" s="1"/>
      <c r="J712" s="1"/>
    </row>
    <row r="713" spans="1:10" x14ac:dyDescent="0.25">
      <c r="A713" s="6">
        <v>707</v>
      </c>
      <c r="B713" s="1" t="s">
        <v>8</v>
      </c>
      <c r="C713" s="1"/>
      <c r="D713" s="1">
        <v>354</v>
      </c>
      <c r="E713" s="1">
        <v>16</v>
      </c>
      <c r="F713" s="1">
        <v>236</v>
      </c>
      <c r="G713" s="3">
        <v>-2</v>
      </c>
      <c r="H713" s="1"/>
      <c r="I713" s="1"/>
      <c r="J713" s="1"/>
    </row>
    <row r="714" spans="1:10" x14ac:dyDescent="0.25">
      <c r="A714" s="6">
        <v>708</v>
      </c>
      <c r="B714" s="1" t="s">
        <v>8</v>
      </c>
      <c r="C714" s="1"/>
      <c r="D714" s="1">
        <v>354</v>
      </c>
      <c r="E714" s="1">
        <v>20</v>
      </c>
      <c r="F714" s="1">
        <v>156</v>
      </c>
      <c r="G714" s="3">
        <v>1</v>
      </c>
      <c r="H714" s="1"/>
      <c r="I714" s="1"/>
      <c r="J714" s="1"/>
    </row>
    <row r="715" spans="1:10" x14ac:dyDescent="0.25">
      <c r="A715" s="6">
        <v>709</v>
      </c>
      <c r="B715" s="1" t="s">
        <v>8</v>
      </c>
      <c r="C715" s="1"/>
      <c r="D715" s="1">
        <v>355</v>
      </c>
      <c r="E715" s="1">
        <v>18</v>
      </c>
      <c r="F715" s="1">
        <v>179</v>
      </c>
      <c r="G715" s="3">
        <v>-2</v>
      </c>
      <c r="H715" s="1"/>
      <c r="I715" s="1"/>
      <c r="J715" s="1"/>
    </row>
    <row r="716" spans="1:10" x14ac:dyDescent="0.25">
      <c r="A716" s="6">
        <v>710</v>
      </c>
      <c r="B716" s="1" t="s">
        <v>8</v>
      </c>
      <c r="C716" s="1"/>
      <c r="D716" s="1">
        <v>355</v>
      </c>
      <c r="E716" s="1">
        <v>13</v>
      </c>
      <c r="F716" s="1">
        <v>200</v>
      </c>
      <c r="G716" s="3">
        <v>1</v>
      </c>
      <c r="H716" s="1"/>
      <c r="I716" s="1"/>
      <c r="J716" s="1"/>
    </row>
    <row r="717" spans="1:10" x14ac:dyDescent="0.25">
      <c r="A717" s="6">
        <v>711</v>
      </c>
      <c r="B717" s="1" t="s">
        <v>8</v>
      </c>
      <c r="C717" s="1"/>
      <c r="D717" s="1">
        <v>356</v>
      </c>
      <c r="E717" s="1">
        <v>22</v>
      </c>
      <c r="F717" s="1">
        <v>203</v>
      </c>
      <c r="G717" s="3">
        <v>-1</v>
      </c>
      <c r="H717" s="1"/>
      <c r="I717" s="1"/>
      <c r="J717" s="1"/>
    </row>
    <row r="718" spans="1:10" x14ac:dyDescent="0.25">
      <c r="A718" s="6">
        <v>712</v>
      </c>
      <c r="B718" s="1" t="s">
        <v>8</v>
      </c>
      <c r="C718" s="1"/>
      <c r="D718" s="1">
        <v>356</v>
      </c>
      <c r="E718" s="1">
        <v>13</v>
      </c>
      <c r="F718" s="1">
        <v>185</v>
      </c>
      <c r="G718" s="3">
        <v>0</v>
      </c>
      <c r="H718" s="1"/>
      <c r="I718" s="1"/>
      <c r="J718" s="1"/>
    </row>
    <row r="719" spans="1:10" x14ac:dyDescent="0.25">
      <c r="A719" s="6">
        <v>713</v>
      </c>
      <c r="B719" s="1" t="s">
        <v>8</v>
      </c>
      <c r="C719" s="1"/>
      <c r="D719" s="1">
        <v>357</v>
      </c>
      <c r="E719" s="1">
        <v>11</v>
      </c>
      <c r="F719" s="1">
        <v>122</v>
      </c>
      <c r="G719" s="3">
        <v>-2</v>
      </c>
      <c r="H719" s="1"/>
      <c r="I719" s="1"/>
      <c r="J719" s="1"/>
    </row>
    <row r="720" spans="1:10" x14ac:dyDescent="0.25">
      <c r="A720" s="6">
        <v>714</v>
      </c>
      <c r="B720" s="1" t="s">
        <v>8</v>
      </c>
      <c r="C720" s="1"/>
      <c r="D720" s="1">
        <v>357</v>
      </c>
      <c r="E720" s="1">
        <v>22</v>
      </c>
      <c r="F720" s="1">
        <v>183</v>
      </c>
      <c r="G720" s="3">
        <v>0</v>
      </c>
      <c r="H720" s="1"/>
      <c r="I720" s="1"/>
      <c r="J720" s="1"/>
    </row>
    <row r="721" spans="1:10" x14ac:dyDescent="0.25">
      <c r="A721" s="6">
        <v>715</v>
      </c>
      <c r="B721" s="1" t="s">
        <v>8</v>
      </c>
      <c r="C721" s="1"/>
      <c r="D721" s="1">
        <v>358</v>
      </c>
      <c r="E721" s="1">
        <v>22</v>
      </c>
      <c r="F721" s="1">
        <v>149</v>
      </c>
      <c r="G721" s="3">
        <v>-2</v>
      </c>
      <c r="H721" s="1"/>
      <c r="I721" s="1"/>
      <c r="J721" s="1"/>
    </row>
    <row r="722" spans="1:10" x14ac:dyDescent="0.25">
      <c r="A722" s="6">
        <v>716</v>
      </c>
      <c r="B722" s="1" t="s">
        <v>8</v>
      </c>
      <c r="C722" s="1"/>
      <c r="D722" s="1">
        <v>358</v>
      </c>
      <c r="E722" s="1">
        <v>16</v>
      </c>
      <c r="F722" s="1">
        <v>193</v>
      </c>
      <c r="G722" s="3">
        <v>1</v>
      </c>
      <c r="H722" s="1"/>
      <c r="I722" s="1"/>
      <c r="J722" s="1"/>
    </row>
    <row r="723" spans="1:10" x14ac:dyDescent="0.25">
      <c r="A723" s="6">
        <v>717</v>
      </c>
      <c r="B723" s="1" t="s">
        <v>8</v>
      </c>
      <c r="C723" s="1"/>
      <c r="D723" s="1">
        <v>359</v>
      </c>
      <c r="E723" s="1">
        <v>23</v>
      </c>
      <c r="F723" s="1">
        <v>224</v>
      </c>
      <c r="G723" s="3">
        <v>0</v>
      </c>
      <c r="H723" s="1"/>
      <c r="I723" s="1"/>
      <c r="J723" s="1"/>
    </row>
    <row r="724" spans="1:10" x14ac:dyDescent="0.25">
      <c r="A724" s="6">
        <v>718</v>
      </c>
      <c r="B724" s="1" t="s">
        <v>8</v>
      </c>
      <c r="C724" s="1"/>
      <c r="D724" s="1">
        <v>359</v>
      </c>
      <c r="E724" s="1">
        <v>10</v>
      </c>
      <c r="F724" s="1">
        <v>232</v>
      </c>
      <c r="G724" s="3">
        <v>2</v>
      </c>
      <c r="H724" s="1"/>
      <c r="I724" s="1"/>
      <c r="J724" s="1"/>
    </row>
    <row r="725" spans="1:10" x14ac:dyDescent="0.25">
      <c r="A725" s="6">
        <v>719</v>
      </c>
      <c r="B725" s="1" t="s">
        <v>8</v>
      </c>
      <c r="C725" s="1"/>
      <c r="D725" s="1">
        <v>360</v>
      </c>
      <c r="E725" s="1">
        <v>28</v>
      </c>
      <c r="F725" s="1">
        <v>171</v>
      </c>
      <c r="G725" s="3">
        <v>-2</v>
      </c>
      <c r="H725" s="1"/>
      <c r="I725" s="1"/>
      <c r="J725" s="1"/>
    </row>
    <row r="726" spans="1:10" x14ac:dyDescent="0.25">
      <c r="A726" s="6">
        <v>720</v>
      </c>
      <c r="B726" s="1" t="s">
        <v>8</v>
      </c>
      <c r="C726" s="1"/>
      <c r="D726" s="1">
        <v>360</v>
      </c>
      <c r="E726" s="1">
        <v>20</v>
      </c>
      <c r="F726" s="1">
        <v>199</v>
      </c>
      <c r="G726" s="3">
        <v>1</v>
      </c>
      <c r="H726" s="1"/>
      <c r="I726" s="1"/>
      <c r="J726" s="1"/>
    </row>
    <row r="727" spans="1:10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</row>
    <row r="728" spans="1:10" s="1" customFormat="1" x14ac:dyDescent="0.25"/>
    <row r="729" spans="1:10" s="1" customFormat="1" x14ac:dyDescent="0.25"/>
  </sheetData>
  <mergeCells count="1">
    <mergeCell ref="E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7294-80F7-4F26-8B75-EF6A426E9A69}">
  <dimension ref="A1:X732"/>
  <sheetViews>
    <sheetView workbookViewId="0">
      <selection activeCell="P4" sqref="P4"/>
    </sheetView>
  </sheetViews>
  <sheetFormatPr defaultRowHeight="12.5" x14ac:dyDescent="0.25"/>
  <cols>
    <col min="4" max="4" width="14.36328125" customWidth="1"/>
    <col min="7" max="7" width="9.36328125" bestFit="1" customWidth="1"/>
    <col min="8" max="11" width="11.36328125" style="17" customWidth="1"/>
    <col min="12" max="12" width="8.7265625" style="17"/>
    <col min="14" max="14" width="9.6328125" bestFit="1" customWidth="1"/>
    <col min="15" max="17" width="9.6328125" customWidth="1"/>
    <col min="19" max="19" width="8.7265625" style="1"/>
    <col min="20" max="20" width="13.08984375" style="1" customWidth="1"/>
  </cols>
  <sheetData>
    <row r="1" spans="1:24" ht="13" x14ac:dyDescent="0.3">
      <c r="A1" s="7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4" s="1" customFormat="1" ht="13" x14ac:dyDescent="0.3">
      <c r="A2" s="33" t="s">
        <v>13</v>
      </c>
    </row>
    <row r="3" spans="1:24" s="1" customFormat="1" ht="13" x14ac:dyDescent="0.3">
      <c r="A3" s="33" t="s">
        <v>68</v>
      </c>
    </row>
    <row r="4" spans="1:24" s="1" customFormat="1" ht="13" x14ac:dyDescent="0.3">
      <c r="A4" s="33"/>
    </row>
    <row r="5" spans="1:24" s="1" customFormat="1" ht="13" x14ac:dyDescent="0.3">
      <c r="A5" s="6"/>
      <c r="D5" s="22" t="s">
        <v>14</v>
      </c>
      <c r="E5" s="1">
        <f>COUNT(A10:A729)</f>
        <v>720</v>
      </c>
      <c r="F5" s="18" t="s">
        <v>43</v>
      </c>
    </row>
    <row r="6" spans="1:24" s="1" customFormat="1" ht="13" x14ac:dyDescent="0.3">
      <c r="A6" s="6"/>
      <c r="D6" s="22" t="s">
        <v>42</v>
      </c>
      <c r="E6" s="1">
        <f>Parameters_Base!B7</f>
        <v>360</v>
      </c>
      <c r="F6" s="18"/>
    </row>
    <row r="7" spans="1:24" s="1" customFormat="1" ht="40" customHeight="1" x14ac:dyDescent="0.3">
      <c r="A7" s="6"/>
      <c r="E7" s="69" t="s">
        <v>11</v>
      </c>
      <c r="F7" s="69"/>
      <c r="G7" s="23" t="s">
        <v>40</v>
      </c>
      <c r="H7" s="19"/>
      <c r="I7" s="19"/>
      <c r="L7" s="21"/>
      <c r="M7" s="84" t="s">
        <v>36</v>
      </c>
      <c r="N7" s="84"/>
      <c r="O7" s="74" t="s">
        <v>37</v>
      </c>
      <c r="P7" s="75"/>
      <c r="Q7" s="38"/>
      <c r="R7" s="85" t="s">
        <v>16</v>
      </c>
      <c r="S7" s="85"/>
      <c r="T7" s="19" t="s">
        <v>17</v>
      </c>
      <c r="V7" s="78" t="s">
        <v>72</v>
      </c>
      <c r="W7" s="79"/>
      <c r="X7" s="80"/>
    </row>
    <row r="8" spans="1:24" s="1" customFormat="1" ht="26.25" customHeight="1" x14ac:dyDescent="0.3">
      <c r="A8" s="6"/>
      <c r="E8" s="8"/>
      <c r="F8" s="8"/>
      <c r="G8" s="20">
        <f>AVERAGE(G10:G729)</f>
        <v>1.3888888888888888E-2</v>
      </c>
      <c r="L8" s="16" t="s">
        <v>15</v>
      </c>
      <c r="M8" s="1">
        <f>SUM(M10:M729)</f>
        <v>0</v>
      </c>
      <c r="N8" s="1">
        <f>SUM(N10:N729)</f>
        <v>0</v>
      </c>
      <c r="O8" s="76"/>
      <c r="P8" s="77"/>
      <c r="Q8" s="38"/>
      <c r="S8" s="16" t="s">
        <v>15</v>
      </c>
      <c r="T8" s="1">
        <f>SUM(T10:T729)</f>
        <v>230</v>
      </c>
      <c r="U8" s="11">
        <f>T8/COUNT(T10:T729)</f>
        <v>0.31944444444444442</v>
      </c>
      <c r="V8" s="81"/>
      <c r="W8" s="82"/>
      <c r="X8" s="83"/>
    </row>
    <row r="9" spans="1:24" s="1" customFormat="1" ht="13" x14ac:dyDescent="0.3">
      <c r="A9" s="6" t="s">
        <v>9</v>
      </c>
      <c r="B9" s="1" t="s">
        <v>3</v>
      </c>
      <c r="D9" s="1" t="s">
        <v>4</v>
      </c>
      <c r="E9" s="1" t="s">
        <v>5</v>
      </c>
      <c r="F9" s="1" t="s">
        <v>6</v>
      </c>
      <c r="G9" s="1" t="s">
        <v>12</v>
      </c>
      <c r="J9" s="86" t="s">
        <v>41</v>
      </c>
      <c r="K9" s="87"/>
      <c r="M9" s="2" t="s">
        <v>5</v>
      </c>
      <c r="N9" s="2" t="s">
        <v>6</v>
      </c>
      <c r="O9" s="2"/>
      <c r="P9" s="2"/>
      <c r="Q9" s="2"/>
      <c r="R9" s="2" t="s">
        <v>5</v>
      </c>
      <c r="S9" s="2" t="s">
        <v>6</v>
      </c>
    </row>
    <row r="10" spans="1:24" s="1" customFormat="1" x14ac:dyDescent="0.25">
      <c r="A10" s="6">
        <v>1</v>
      </c>
      <c r="B10" s="1" t="s">
        <v>0</v>
      </c>
      <c r="D10" s="1">
        <v>1</v>
      </c>
      <c r="E10" s="1">
        <v>16</v>
      </c>
      <c r="F10" s="1">
        <v>155</v>
      </c>
      <c r="G10" s="3">
        <v>-1</v>
      </c>
      <c r="H10" s="2" t="str">
        <f>IF(G10&lt;0,"Neg",IF(G10=0,0,"Pos"))</f>
        <v>Neg</v>
      </c>
      <c r="I10" s="2"/>
      <c r="J10" s="34" t="s">
        <v>69</v>
      </c>
      <c r="K10" s="35">
        <f>COUNTIF(H10:H729,"Neg")/720</f>
        <v>0.32361111111111113</v>
      </c>
      <c r="L10" s="2"/>
      <c r="M10" s="1">
        <f t="shared" ref="M10:M73" si="0">IF(E10&lt;=30,0,1)</f>
        <v>0</v>
      </c>
      <c r="N10" s="1">
        <f t="shared" ref="N10:N73" si="1">IF(F10&lt;=240,0,1)</f>
        <v>0</v>
      </c>
      <c r="R10" s="4">
        <f>E10/Parameters_Base!$B$6</f>
        <v>0.53333333333333333</v>
      </c>
      <c r="S10" s="11">
        <f>F10/Parameters_Base!$C$6</f>
        <v>0.64583333333333337</v>
      </c>
      <c r="T10" s="1">
        <f>IF(S10&gt;R10,0,1)</f>
        <v>0</v>
      </c>
    </row>
    <row r="11" spans="1:24" s="1" customFormat="1" x14ac:dyDescent="0.25">
      <c r="A11" s="6">
        <v>2</v>
      </c>
      <c r="B11" s="1" t="s">
        <v>0</v>
      </c>
      <c r="D11" s="1">
        <v>1</v>
      </c>
      <c r="E11" s="1">
        <v>16</v>
      </c>
      <c r="F11" s="1">
        <v>141</v>
      </c>
      <c r="G11" s="3">
        <v>0</v>
      </c>
      <c r="H11" s="2">
        <f t="shared" ref="H11:H74" si="2">IF(G11&lt;0,"Neg",IF(G11=0,0,"Pos"))</f>
        <v>0</v>
      </c>
      <c r="I11" s="2"/>
      <c r="J11" s="34" t="s">
        <v>70</v>
      </c>
      <c r="K11" s="35">
        <f>COUNTIF(H10:H729,0)/720</f>
        <v>0.33611111111111114</v>
      </c>
      <c r="L11" s="2"/>
      <c r="M11" s="1">
        <f t="shared" si="0"/>
        <v>0</v>
      </c>
      <c r="N11" s="1">
        <f t="shared" si="1"/>
        <v>0</v>
      </c>
      <c r="R11" s="4">
        <f>E11/Parameters_Base!$B$6</f>
        <v>0.53333333333333333</v>
      </c>
      <c r="S11" s="11">
        <f>F11/Parameters_Base!$C$6</f>
        <v>0.58750000000000002</v>
      </c>
      <c r="T11" s="1">
        <f t="shared" ref="T11:T74" si="3">IF(S11&gt;R11,0,1)</f>
        <v>0</v>
      </c>
    </row>
    <row r="12" spans="1:24" s="1" customFormat="1" x14ac:dyDescent="0.25">
      <c r="A12" s="6">
        <v>3</v>
      </c>
      <c r="B12" s="1" t="s">
        <v>0</v>
      </c>
      <c r="D12" s="1">
        <v>2</v>
      </c>
      <c r="E12" s="1">
        <v>14</v>
      </c>
      <c r="F12" s="1">
        <v>227</v>
      </c>
      <c r="G12" s="3">
        <v>0</v>
      </c>
      <c r="H12" s="2">
        <f t="shared" si="2"/>
        <v>0</v>
      </c>
      <c r="I12" s="2"/>
      <c r="J12" s="36" t="s">
        <v>71</v>
      </c>
      <c r="K12" s="37">
        <f>1-K11-K10</f>
        <v>0.34027777777777773</v>
      </c>
      <c r="L12" s="2"/>
      <c r="M12" s="1">
        <f t="shared" si="0"/>
        <v>0</v>
      </c>
      <c r="N12" s="1">
        <f t="shared" si="1"/>
        <v>0</v>
      </c>
      <c r="R12" s="4">
        <f>E12/Parameters_Base!$B$6</f>
        <v>0.46666666666666667</v>
      </c>
      <c r="S12" s="11">
        <f>F12/Parameters_Base!$C$6</f>
        <v>0.9458333333333333</v>
      </c>
      <c r="T12" s="1">
        <f t="shared" si="3"/>
        <v>0</v>
      </c>
    </row>
    <row r="13" spans="1:24" s="1" customFormat="1" ht="13" customHeight="1" x14ac:dyDescent="0.25">
      <c r="A13" s="6">
        <v>4</v>
      </c>
      <c r="B13" s="1" t="s">
        <v>0</v>
      </c>
      <c r="D13" s="1">
        <v>2</v>
      </c>
      <c r="E13" s="1">
        <v>14</v>
      </c>
      <c r="F13" s="1">
        <v>150</v>
      </c>
      <c r="G13" s="3">
        <v>2</v>
      </c>
      <c r="H13" s="2" t="str">
        <f t="shared" si="2"/>
        <v>Pos</v>
      </c>
      <c r="I13" s="2"/>
      <c r="J13" s="70" t="s">
        <v>95</v>
      </c>
      <c r="K13" s="71"/>
      <c r="L13" s="2"/>
      <c r="M13" s="1">
        <f t="shared" si="0"/>
        <v>0</v>
      </c>
      <c r="N13" s="1">
        <f t="shared" si="1"/>
        <v>0</v>
      </c>
      <c r="R13" s="4">
        <f>E13/Parameters_Base!$B$6</f>
        <v>0.46666666666666667</v>
      </c>
      <c r="S13" s="11">
        <f>F13/Parameters_Base!$C$6</f>
        <v>0.625</v>
      </c>
      <c r="T13" s="1">
        <f t="shared" si="3"/>
        <v>0</v>
      </c>
    </row>
    <row r="14" spans="1:24" s="1" customFormat="1" ht="12.5" customHeight="1" x14ac:dyDescent="0.25">
      <c r="A14" s="6">
        <v>5</v>
      </c>
      <c r="B14" s="1" t="s">
        <v>0</v>
      </c>
      <c r="D14" s="1">
        <v>3</v>
      </c>
      <c r="E14" s="1">
        <v>10</v>
      </c>
      <c r="F14" s="1">
        <v>165</v>
      </c>
      <c r="G14" s="3">
        <v>-2</v>
      </c>
      <c r="H14" s="2" t="str">
        <f t="shared" si="2"/>
        <v>Neg</v>
      </c>
      <c r="I14" s="2"/>
      <c r="J14" s="70"/>
      <c r="K14" s="71"/>
      <c r="L14" s="2"/>
      <c r="M14" s="1">
        <f t="shared" si="0"/>
        <v>0</v>
      </c>
      <c r="N14" s="1">
        <f t="shared" si="1"/>
        <v>0</v>
      </c>
      <c r="R14" s="4">
        <f>E14/Parameters_Base!$B$6</f>
        <v>0.33333333333333331</v>
      </c>
      <c r="S14" s="11">
        <f>F14/Parameters_Base!$C$6</f>
        <v>0.6875</v>
      </c>
      <c r="T14" s="1">
        <f t="shared" si="3"/>
        <v>0</v>
      </c>
    </row>
    <row r="15" spans="1:24" s="1" customFormat="1" x14ac:dyDescent="0.25">
      <c r="A15" s="6">
        <v>6</v>
      </c>
      <c r="B15" s="1" t="s">
        <v>0</v>
      </c>
      <c r="D15" s="1">
        <v>3</v>
      </c>
      <c r="E15" s="1">
        <v>12</v>
      </c>
      <c r="F15" s="1">
        <v>172</v>
      </c>
      <c r="G15" s="3">
        <v>0</v>
      </c>
      <c r="H15" s="2">
        <f t="shared" si="2"/>
        <v>0</v>
      </c>
      <c r="I15" s="2"/>
      <c r="J15" s="70"/>
      <c r="K15" s="71"/>
      <c r="L15" s="2"/>
      <c r="M15" s="1">
        <f t="shared" si="0"/>
        <v>0</v>
      </c>
      <c r="N15" s="1">
        <f t="shared" si="1"/>
        <v>0</v>
      </c>
      <c r="R15" s="4">
        <f>E15/Parameters_Base!$B$6</f>
        <v>0.4</v>
      </c>
      <c r="S15" s="11">
        <f>F15/Parameters_Base!$C$6</f>
        <v>0.71666666666666667</v>
      </c>
      <c r="T15" s="1">
        <f t="shared" si="3"/>
        <v>0</v>
      </c>
    </row>
    <row r="16" spans="1:24" s="1" customFormat="1" x14ac:dyDescent="0.25">
      <c r="A16" s="6">
        <v>7</v>
      </c>
      <c r="B16" s="1" t="s">
        <v>0</v>
      </c>
      <c r="D16" s="1">
        <v>4</v>
      </c>
      <c r="E16" s="1">
        <v>10</v>
      </c>
      <c r="F16" s="1">
        <v>201</v>
      </c>
      <c r="G16" s="3">
        <v>-2</v>
      </c>
      <c r="H16" s="2" t="str">
        <f t="shared" si="2"/>
        <v>Neg</v>
      </c>
      <c r="I16" s="2"/>
      <c r="J16" s="70"/>
      <c r="K16" s="71"/>
      <c r="L16" s="2"/>
      <c r="M16" s="1">
        <f t="shared" si="0"/>
        <v>0</v>
      </c>
      <c r="N16" s="1">
        <f t="shared" si="1"/>
        <v>0</v>
      </c>
      <c r="R16" s="4">
        <f>E16/Parameters_Base!$B$6</f>
        <v>0.33333333333333331</v>
      </c>
      <c r="S16" s="11">
        <f>F16/Parameters_Base!$C$6</f>
        <v>0.83750000000000002</v>
      </c>
      <c r="T16" s="1">
        <f t="shared" si="3"/>
        <v>0</v>
      </c>
    </row>
    <row r="17" spans="1:20" s="1" customFormat="1" x14ac:dyDescent="0.25">
      <c r="A17" s="6">
        <v>8</v>
      </c>
      <c r="B17" s="1" t="s">
        <v>0</v>
      </c>
      <c r="D17" s="1">
        <v>4</v>
      </c>
      <c r="E17" s="1">
        <v>25</v>
      </c>
      <c r="F17" s="1">
        <v>231</v>
      </c>
      <c r="G17" s="3">
        <v>2</v>
      </c>
      <c r="H17" s="2" t="str">
        <f t="shared" si="2"/>
        <v>Pos</v>
      </c>
      <c r="I17" s="2"/>
      <c r="J17" s="72"/>
      <c r="K17" s="73"/>
      <c r="L17" s="2"/>
      <c r="M17" s="1">
        <f t="shared" si="0"/>
        <v>0</v>
      </c>
      <c r="N17" s="1">
        <f t="shared" si="1"/>
        <v>0</v>
      </c>
      <c r="R17" s="4">
        <f>E17/Parameters_Base!$B$6</f>
        <v>0.83333333333333337</v>
      </c>
      <c r="S17" s="11">
        <f>F17/Parameters_Base!$C$6</f>
        <v>0.96250000000000002</v>
      </c>
      <c r="T17" s="1">
        <f t="shared" si="3"/>
        <v>0</v>
      </c>
    </row>
    <row r="18" spans="1:20" s="1" customFormat="1" x14ac:dyDescent="0.25">
      <c r="A18" s="6">
        <v>9</v>
      </c>
      <c r="B18" s="1" t="s">
        <v>0</v>
      </c>
      <c r="D18" s="1">
        <v>5</v>
      </c>
      <c r="E18" s="1">
        <v>18</v>
      </c>
      <c r="F18" s="1">
        <v>208</v>
      </c>
      <c r="G18" s="3">
        <v>0</v>
      </c>
      <c r="H18" s="2">
        <f t="shared" si="2"/>
        <v>0</v>
      </c>
      <c r="I18" s="2"/>
      <c r="J18" s="2"/>
      <c r="K18" s="2"/>
      <c r="L18" s="2"/>
      <c r="M18" s="1">
        <f t="shared" si="0"/>
        <v>0</v>
      </c>
      <c r="N18" s="1">
        <f t="shared" si="1"/>
        <v>0</v>
      </c>
      <c r="R18" s="4">
        <f>E18/Parameters_Base!$B$6</f>
        <v>0.6</v>
      </c>
      <c r="S18" s="11">
        <f>F18/Parameters_Base!$C$6</f>
        <v>0.8666666666666667</v>
      </c>
      <c r="T18" s="1">
        <f t="shared" si="3"/>
        <v>0</v>
      </c>
    </row>
    <row r="19" spans="1:20" s="1" customFormat="1" x14ac:dyDescent="0.25">
      <c r="A19" s="6">
        <v>10</v>
      </c>
      <c r="B19" s="1" t="s">
        <v>0</v>
      </c>
      <c r="D19" s="1">
        <v>5</v>
      </c>
      <c r="E19" s="1">
        <v>22</v>
      </c>
      <c r="F19" s="1">
        <v>166</v>
      </c>
      <c r="G19" s="3">
        <v>2</v>
      </c>
      <c r="H19" s="2" t="str">
        <f t="shared" si="2"/>
        <v>Pos</v>
      </c>
      <c r="I19" s="2"/>
      <c r="J19" s="2"/>
      <c r="K19" s="2"/>
      <c r="L19" s="2"/>
      <c r="M19" s="1">
        <f t="shared" si="0"/>
        <v>0</v>
      </c>
      <c r="N19" s="1">
        <f t="shared" si="1"/>
        <v>0</v>
      </c>
      <c r="R19" s="4">
        <f>E19/Parameters_Base!$B$6</f>
        <v>0.73333333333333328</v>
      </c>
      <c r="S19" s="11">
        <f>F19/Parameters_Base!$C$6</f>
        <v>0.69166666666666665</v>
      </c>
      <c r="T19" s="1">
        <f t="shared" si="3"/>
        <v>1</v>
      </c>
    </row>
    <row r="20" spans="1:20" s="1" customFormat="1" x14ac:dyDescent="0.25">
      <c r="A20" s="6">
        <v>11</v>
      </c>
      <c r="B20" s="1" t="s">
        <v>0</v>
      </c>
      <c r="D20" s="1">
        <v>6</v>
      </c>
      <c r="E20" s="1">
        <v>28</v>
      </c>
      <c r="F20" s="1">
        <v>173</v>
      </c>
      <c r="G20" s="3">
        <v>-2</v>
      </c>
      <c r="H20" s="2" t="str">
        <f t="shared" si="2"/>
        <v>Neg</v>
      </c>
      <c r="I20" s="2"/>
      <c r="J20" s="2"/>
      <c r="K20" s="2"/>
      <c r="L20" s="2"/>
      <c r="M20" s="1">
        <f t="shared" si="0"/>
        <v>0</v>
      </c>
      <c r="N20" s="1">
        <f t="shared" si="1"/>
        <v>0</v>
      </c>
      <c r="R20" s="4">
        <f>E20/Parameters_Base!$B$6</f>
        <v>0.93333333333333335</v>
      </c>
      <c r="S20" s="11">
        <f>F20/Parameters_Base!$C$6</f>
        <v>0.72083333333333333</v>
      </c>
      <c r="T20" s="1">
        <f t="shared" si="3"/>
        <v>1</v>
      </c>
    </row>
    <row r="21" spans="1:20" s="1" customFormat="1" x14ac:dyDescent="0.25">
      <c r="A21" s="6">
        <v>12</v>
      </c>
      <c r="B21" s="1" t="s">
        <v>0</v>
      </c>
      <c r="D21" s="1">
        <v>6</v>
      </c>
      <c r="E21" s="1">
        <v>16</v>
      </c>
      <c r="F21" s="1">
        <v>193</v>
      </c>
      <c r="G21" s="3">
        <v>2</v>
      </c>
      <c r="H21" s="2" t="str">
        <f t="shared" si="2"/>
        <v>Pos</v>
      </c>
      <c r="I21" s="2"/>
      <c r="J21" s="2"/>
      <c r="K21" s="2"/>
      <c r="L21" s="2"/>
      <c r="M21" s="1">
        <f t="shared" si="0"/>
        <v>0</v>
      </c>
      <c r="N21" s="1">
        <f t="shared" si="1"/>
        <v>0</v>
      </c>
      <c r="R21" s="4">
        <f>E21/Parameters_Base!$B$6</f>
        <v>0.53333333333333333</v>
      </c>
      <c r="S21" s="11">
        <f>F21/Parameters_Base!$C$6</f>
        <v>0.8041666666666667</v>
      </c>
      <c r="T21" s="1">
        <f t="shared" si="3"/>
        <v>0</v>
      </c>
    </row>
    <row r="22" spans="1:20" s="1" customFormat="1" x14ac:dyDescent="0.25">
      <c r="A22" s="6">
        <v>13</v>
      </c>
      <c r="B22" s="1" t="s">
        <v>0</v>
      </c>
      <c r="D22" s="1">
        <v>7</v>
      </c>
      <c r="E22" s="1">
        <v>13</v>
      </c>
      <c r="F22" s="1">
        <v>172</v>
      </c>
      <c r="G22" s="3">
        <v>-2</v>
      </c>
      <c r="H22" s="2" t="str">
        <f t="shared" si="2"/>
        <v>Neg</v>
      </c>
      <c r="I22" s="2"/>
      <c r="J22" s="2"/>
      <c r="K22" s="2"/>
      <c r="L22" s="2"/>
      <c r="M22" s="1">
        <f t="shared" si="0"/>
        <v>0</v>
      </c>
      <c r="N22" s="1">
        <f t="shared" si="1"/>
        <v>0</v>
      </c>
      <c r="R22" s="4">
        <f>E22/Parameters_Base!$B$6</f>
        <v>0.43333333333333335</v>
      </c>
      <c r="S22" s="11">
        <f>F22/Parameters_Base!$C$6</f>
        <v>0.71666666666666667</v>
      </c>
      <c r="T22" s="1">
        <f t="shared" si="3"/>
        <v>0</v>
      </c>
    </row>
    <row r="23" spans="1:20" s="1" customFormat="1" x14ac:dyDescent="0.25">
      <c r="A23" s="6">
        <v>14</v>
      </c>
      <c r="B23" s="1" t="s">
        <v>0</v>
      </c>
      <c r="D23" s="1">
        <v>7</v>
      </c>
      <c r="E23" s="1">
        <v>26</v>
      </c>
      <c r="F23" s="1">
        <v>199</v>
      </c>
      <c r="G23" s="3">
        <v>1</v>
      </c>
      <c r="H23" s="2" t="str">
        <f t="shared" si="2"/>
        <v>Pos</v>
      </c>
      <c r="I23" s="2"/>
      <c r="J23" s="2"/>
      <c r="K23" s="2"/>
      <c r="L23" s="2"/>
      <c r="M23" s="1">
        <f t="shared" si="0"/>
        <v>0</v>
      </c>
      <c r="N23" s="1">
        <f t="shared" si="1"/>
        <v>0</v>
      </c>
      <c r="R23" s="4">
        <f>E23/Parameters_Base!$B$6</f>
        <v>0.8666666666666667</v>
      </c>
      <c r="S23" s="11">
        <f>F23/Parameters_Base!$C$6</f>
        <v>0.82916666666666672</v>
      </c>
      <c r="T23" s="1">
        <f t="shared" si="3"/>
        <v>1</v>
      </c>
    </row>
    <row r="24" spans="1:20" s="1" customFormat="1" x14ac:dyDescent="0.25">
      <c r="A24" s="6">
        <v>15</v>
      </c>
      <c r="B24" s="1" t="s">
        <v>0</v>
      </c>
      <c r="D24" s="1">
        <v>8</v>
      </c>
      <c r="E24" s="1">
        <v>28</v>
      </c>
      <c r="F24" s="1">
        <v>127</v>
      </c>
      <c r="G24" s="3">
        <v>-1</v>
      </c>
      <c r="H24" s="2" t="str">
        <f t="shared" si="2"/>
        <v>Neg</v>
      </c>
      <c r="I24" s="2"/>
      <c r="J24" s="2"/>
      <c r="K24" s="2"/>
      <c r="L24" s="2"/>
      <c r="M24" s="1">
        <f t="shared" si="0"/>
        <v>0</v>
      </c>
      <c r="N24" s="1">
        <f t="shared" si="1"/>
        <v>0</v>
      </c>
      <c r="R24" s="4">
        <f>E24/Parameters_Base!$B$6</f>
        <v>0.93333333333333335</v>
      </c>
      <c r="S24" s="11">
        <f>F24/Parameters_Base!$C$6</f>
        <v>0.52916666666666667</v>
      </c>
      <c r="T24" s="1">
        <f t="shared" si="3"/>
        <v>1</v>
      </c>
    </row>
    <row r="25" spans="1:20" s="1" customFormat="1" x14ac:dyDescent="0.25">
      <c r="A25" s="6">
        <v>16</v>
      </c>
      <c r="B25" s="1" t="s">
        <v>0</v>
      </c>
      <c r="D25" s="1">
        <v>8</v>
      </c>
      <c r="E25" s="1">
        <v>24</v>
      </c>
      <c r="F25" s="1">
        <v>167</v>
      </c>
      <c r="G25" s="3">
        <v>0</v>
      </c>
      <c r="H25" s="2">
        <f t="shared" si="2"/>
        <v>0</v>
      </c>
      <c r="I25" s="2"/>
      <c r="J25" s="2"/>
      <c r="K25" s="2"/>
      <c r="L25" s="2"/>
      <c r="M25" s="1">
        <f t="shared" si="0"/>
        <v>0</v>
      </c>
      <c r="N25" s="1">
        <f t="shared" si="1"/>
        <v>0</v>
      </c>
      <c r="R25" s="4">
        <f>E25/Parameters_Base!$B$6</f>
        <v>0.8</v>
      </c>
      <c r="S25" s="11">
        <f>F25/Parameters_Base!$C$6</f>
        <v>0.6958333333333333</v>
      </c>
      <c r="T25" s="1">
        <f t="shared" si="3"/>
        <v>1</v>
      </c>
    </row>
    <row r="26" spans="1:20" s="1" customFormat="1" x14ac:dyDescent="0.25">
      <c r="A26" s="6">
        <v>17</v>
      </c>
      <c r="B26" s="1" t="s">
        <v>0</v>
      </c>
      <c r="D26" s="1">
        <v>9</v>
      </c>
      <c r="E26" s="1">
        <v>28</v>
      </c>
      <c r="F26" s="1">
        <v>194</v>
      </c>
      <c r="G26" s="3">
        <v>0</v>
      </c>
      <c r="H26" s="2">
        <f t="shared" si="2"/>
        <v>0</v>
      </c>
      <c r="I26" s="2"/>
      <c r="J26" s="2"/>
      <c r="K26" s="2"/>
      <c r="L26" s="2"/>
      <c r="M26" s="1">
        <f t="shared" si="0"/>
        <v>0</v>
      </c>
      <c r="N26" s="1">
        <f t="shared" si="1"/>
        <v>0</v>
      </c>
      <c r="R26" s="4">
        <f>E26/Parameters_Base!$B$6</f>
        <v>0.93333333333333335</v>
      </c>
      <c r="S26" s="11">
        <f>F26/Parameters_Base!$C$6</f>
        <v>0.80833333333333335</v>
      </c>
      <c r="T26" s="1">
        <f t="shared" si="3"/>
        <v>1</v>
      </c>
    </row>
    <row r="27" spans="1:20" s="1" customFormat="1" x14ac:dyDescent="0.25">
      <c r="A27" s="6">
        <v>18</v>
      </c>
      <c r="B27" s="1" t="s">
        <v>0</v>
      </c>
      <c r="D27" s="1">
        <v>9</v>
      </c>
      <c r="E27" s="1">
        <v>25</v>
      </c>
      <c r="F27" s="1">
        <v>235</v>
      </c>
      <c r="G27" s="3">
        <v>0</v>
      </c>
      <c r="H27" s="2">
        <f t="shared" si="2"/>
        <v>0</v>
      </c>
      <c r="I27" s="2"/>
      <c r="J27" s="2"/>
      <c r="K27" s="2"/>
      <c r="L27" s="2"/>
      <c r="M27" s="1">
        <f t="shared" si="0"/>
        <v>0</v>
      </c>
      <c r="N27" s="1">
        <f t="shared" si="1"/>
        <v>0</v>
      </c>
      <c r="R27" s="4">
        <f>E27/Parameters_Base!$B$6</f>
        <v>0.83333333333333337</v>
      </c>
      <c r="S27" s="11">
        <f>F27/Parameters_Base!$C$6</f>
        <v>0.97916666666666663</v>
      </c>
      <c r="T27" s="1">
        <f t="shared" si="3"/>
        <v>0</v>
      </c>
    </row>
    <row r="28" spans="1:20" s="1" customFormat="1" x14ac:dyDescent="0.25">
      <c r="A28" s="6">
        <v>19</v>
      </c>
      <c r="B28" s="1" t="s">
        <v>0</v>
      </c>
      <c r="D28" s="1">
        <v>10</v>
      </c>
      <c r="E28" s="1">
        <v>25</v>
      </c>
      <c r="F28" s="1">
        <v>205</v>
      </c>
      <c r="G28" s="3">
        <v>-2</v>
      </c>
      <c r="H28" s="2" t="str">
        <f t="shared" si="2"/>
        <v>Neg</v>
      </c>
      <c r="I28" s="2"/>
      <c r="J28" s="2"/>
      <c r="K28" s="2"/>
      <c r="L28" s="2"/>
      <c r="M28" s="1">
        <f t="shared" si="0"/>
        <v>0</v>
      </c>
      <c r="N28" s="1">
        <f t="shared" si="1"/>
        <v>0</v>
      </c>
      <c r="R28" s="4">
        <f>E28/Parameters_Base!$B$6</f>
        <v>0.83333333333333337</v>
      </c>
      <c r="S28" s="11">
        <f>F28/Parameters_Base!$C$6</f>
        <v>0.85416666666666663</v>
      </c>
      <c r="T28" s="1">
        <f t="shared" si="3"/>
        <v>0</v>
      </c>
    </row>
    <row r="29" spans="1:20" s="1" customFormat="1" x14ac:dyDescent="0.25">
      <c r="A29" s="6">
        <v>20</v>
      </c>
      <c r="B29" s="1" t="s">
        <v>0</v>
      </c>
      <c r="D29" s="1">
        <v>10</v>
      </c>
      <c r="E29" s="1">
        <v>22</v>
      </c>
      <c r="F29" s="1">
        <v>219</v>
      </c>
      <c r="G29" s="3">
        <v>1</v>
      </c>
      <c r="H29" s="2" t="str">
        <f t="shared" si="2"/>
        <v>Pos</v>
      </c>
      <c r="I29" s="2"/>
      <c r="J29" s="2"/>
      <c r="K29" s="2"/>
      <c r="L29" s="2"/>
      <c r="M29" s="1">
        <f t="shared" si="0"/>
        <v>0</v>
      </c>
      <c r="N29" s="1">
        <f t="shared" si="1"/>
        <v>0</v>
      </c>
      <c r="R29" s="4">
        <f>E29/Parameters_Base!$B$6</f>
        <v>0.73333333333333328</v>
      </c>
      <c r="S29" s="11">
        <f>F29/Parameters_Base!$C$6</f>
        <v>0.91249999999999998</v>
      </c>
      <c r="T29" s="1">
        <f t="shared" si="3"/>
        <v>0</v>
      </c>
    </row>
    <row r="30" spans="1:20" s="1" customFormat="1" x14ac:dyDescent="0.25">
      <c r="A30" s="6">
        <v>21</v>
      </c>
      <c r="B30" s="1" t="s">
        <v>0</v>
      </c>
      <c r="D30" s="1">
        <v>11</v>
      </c>
      <c r="E30" s="1">
        <v>24</v>
      </c>
      <c r="F30" s="1">
        <v>154</v>
      </c>
      <c r="G30" s="3">
        <v>0</v>
      </c>
      <c r="H30" s="2">
        <f t="shared" si="2"/>
        <v>0</v>
      </c>
      <c r="I30" s="2"/>
      <c r="J30" s="2"/>
      <c r="K30" s="2"/>
      <c r="L30" s="2"/>
      <c r="M30" s="1">
        <f t="shared" si="0"/>
        <v>0</v>
      </c>
      <c r="N30" s="1">
        <f t="shared" si="1"/>
        <v>0</v>
      </c>
      <c r="R30" s="4">
        <f>E30/Parameters_Base!$B$6</f>
        <v>0.8</v>
      </c>
      <c r="S30" s="11">
        <f>F30/Parameters_Base!$C$6</f>
        <v>0.64166666666666672</v>
      </c>
      <c r="T30" s="1">
        <f t="shared" si="3"/>
        <v>1</v>
      </c>
    </row>
    <row r="31" spans="1:20" s="1" customFormat="1" x14ac:dyDescent="0.25">
      <c r="A31" s="6">
        <v>22</v>
      </c>
      <c r="B31" s="1" t="s">
        <v>0</v>
      </c>
      <c r="D31" s="1">
        <v>11</v>
      </c>
      <c r="E31" s="1">
        <v>13</v>
      </c>
      <c r="F31" s="1">
        <v>157</v>
      </c>
      <c r="G31" s="3">
        <v>0</v>
      </c>
      <c r="H31" s="2">
        <f t="shared" si="2"/>
        <v>0</v>
      </c>
      <c r="I31" s="2"/>
      <c r="J31" s="2"/>
      <c r="K31" s="2"/>
      <c r="L31" s="2"/>
      <c r="M31" s="1">
        <f t="shared" si="0"/>
        <v>0</v>
      </c>
      <c r="N31" s="1">
        <f t="shared" si="1"/>
        <v>0</v>
      </c>
      <c r="R31" s="4">
        <f>E31/Parameters_Base!$B$6</f>
        <v>0.43333333333333335</v>
      </c>
      <c r="S31" s="11">
        <f>F31/Parameters_Base!$C$6</f>
        <v>0.65416666666666667</v>
      </c>
      <c r="T31" s="1">
        <f t="shared" si="3"/>
        <v>0</v>
      </c>
    </row>
    <row r="32" spans="1:20" s="1" customFormat="1" x14ac:dyDescent="0.25">
      <c r="A32" s="6">
        <v>23</v>
      </c>
      <c r="B32" s="1" t="s">
        <v>0</v>
      </c>
      <c r="D32" s="1">
        <v>12</v>
      </c>
      <c r="E32" s="1">
        <v>26</v>
      </c>
      <c r="F32" s="1">
        <v>170</v>
      </c>
      <c r="G32" s="3">
        <v>0</v>
      </c>
      <c r="H32" s="2">
        <f t="shared" si="2"/>
        <v>0</v>
      </c>
      <c r="I32" s="2"/>
      <c r="J32" s="2"/>
      <c r="K32" s="2"/>
      <c r="L32" s="2"/>
      <c r="M32" s="1">
        <f t="shared" si="0"/>
        <v>0</v>
      </c>
      <c r="N32" s="1">
        <f t="shared" si="1"/>
        <v>0</v>
      </c>
      <c r="R32" s="4">
        <f>E32/Parameters_Base!$B$6</f>
        <v>0.8666666666666667</v>
      </c>
      <c r="S32" s="11">
        <f>F32/Parameters_Base!$C$6</f>
        <v>0.70833333333333337</v>
      </c>
      <c r="T32" s="1">
        <f t="shared" si="3"/>
        <v>1</v>
      </c>
    </row>
    <row r="33" spans="1:20" s="1" customFormat="1" x14ac:dyDescent="0.25">
      <c r="A33" s="6">
        <v>24</v>
      </c>
      <c r="B33" s="1" t="s">
        <v>0</v>
      </c>
      <c r="D33" s="1">
        <v>12</v>
      </c>
      <c r="E33" s="1">
        <v>10</v>
      </c>
      <c r="F33" s="1">
        <v>202</v>
      </c>
      <c r="G33" s="3">
        <v>0</v>
      </c>
      <c r="H33" s="2">
        <f t="shared" si="2"/>
        <v>0</v>
      </c>
      <c r="I33" s="2"/>
      <c r="J33" s="2"/>
      <c r="K33" s="2"/>
      <c r="L33" s="2"/>
      <c r="M33" s="1">
        <f t="shared" si="0"/>
        <v>0</v>
      </c>
      <c r="N33" s="1">
        <f t="shared" si="1"/>
        <v>0</v>
      </c>
      <c r="R33" s="4">
        <f>E33/Parameters_Base!$B$6</f>
        <v>0.33333333333333331</v>
      </c>
      <c r="S33" s="11">
        <f>F33/Parameters_Base!$C$6</f>
        <v>0.84166666666666667</v>
      </c>
      <c r="T33" s="1">
        <f t="shared" si="3"/>
        <v>0</v>
      </c>
    </row>
    <row r="34" spans="1:20" s="1" customFormat="1" x14ac:dyDescent="0.25">
      <c r="A34" s="6">
        <v>25</v>
      </c>
      <c r="B34" s="1" t="s">
        <v>0</v>
      </c>
      <c r="D34" s="1">
        <v>13</v>
      </c>
      <c r="E34" s="1">
        <v>22</v>
      </c>
      <c r="F34" s="1">
        <v>225</v>
      </c>
      <c r="G34" s="3">
        <v>0</v>
      </c>
      <c r="H34" s="2">
        <f t="shared" si="2"/>
        <v>0</v>
      </c>
      <c r="I34" s="2"/>
      <c r="J34" s="2"/>
      <c r="K34" s="2"/>
      <c r="L34" s="2"/>
      <c r="M34" s="1">
        <f t="shared" si="0"/>
        <v>0</v>
      </c>
      <c r="N34" s="1">
        <f t="shared" si="1"/>
        <v>0</v>
      </c>
      <c r="R34" s="4">
        <f>E34/Parameters_Base!$B$6</f>
        <v>0.73333333333333328</v>
      </c>
      <c r="S34" s="11">
        <f>F34/Parameters_Base!$C$6</f>
        <v>0.9375</v>
      </c>
      <c r="T34" s="1">
        <f t="shared" si="3"/>
        <v>0</v>
      </c>
    </row>
    <row r="35" spans="1:20" s="1" customFormat="1" x14ac:dyDescent="0.25">
      <c r="A35" s="6">
        <v>26</v>
      </c>
      <c r="B35" s="1" t="s">
        <v>0</v>
      </c>
      <c r="D35" s="1">
        <v>13</v>
      </c>
      <c r="E35" s="1">
        <v>14</v>
      </c>
      <c r="F35" s="1">
        <v>199</v>
      </c>
      <c r="G35" s="3">
        <v>1</v>
      </c>
      <c r="H35" s="2" t="str">
        <f t="shared" si="2"/>
        <v>Pos</v>
      </c>
      <c r="I35" s="2"/>
      <c r="J35" s="2"/>
      <c r="K35" s="2"/>
      <c r="L35" s="2"/>
      <c r="M35" s="1">
        <f t="shared" si="0"/>
        <v>0</v>
      </c>
      <c r="N35" s="1">
        <f t="shared" si="1"/>
        <v>0</v>
      </c>
      <c r="R35" s="4">
        <f>E35/Parameters_Base!$B$6</f>
        <v>0.46666666666666667</v>
      </c>
      <c r="S35" s="11">
        <f>F35/Parameters_Base!$C$6</f>
        <v>0.82916666666666672</v>
      </c>
      <c r="T35" s="1">
        <f t="shared" si="3"/>
        <v>0</v>
      </c>
    </row>
    <row r="36" spans="1:20" s="1" customFormat="1" x14ac:dyDescent="0.25">
      <c r="A36" s="6">
        <v>27</v>
      </c>
      <c r="B36" s="1" t="s">
        <v>0</v>
      </c>
      <c r="D36" s="1">
        <v>14</v>
      </c>
      <c r="E36" s="1">
        <v>17</v>
      </c>
      <c r="F36" s="1">
        <v>237</v>
      </c>
      <c r="G36" s="3">
        <v>-2</v>
      </c>
      <c r="H36" s="2" t="str">
        <f t="shared" si="2"/>
        <v>Neg</v>
      </c>
      <c r="I36" s="2"/>
      <c r="J36" s="2"/>
      <c r="K36" s="2"/>
      <c r="L36" s="2"/>
      <c r="M36" s="1">
        <f t="shared" si="0"/>
        <v>0</v>
      </c>
      <c r="N36" s="1">
        <f t="shared" si="1"/>
        <v>0</v>
      </c>
      <c r="R36" s="4">
        <f>E36/Parameters_Base!$B$6</f>
        <v>0.56666666666666665</v>
      </c>
      <c r="S36" s="11">
        <f>F36/Parameters_Base!$C$6</f>
        <v>0.98750000000000004</v>
      </c>
      <c r="T36" s="1">
        <f t="shared" si="3"/>
        <v>0</v>
      </c>
    </row>
    <row r="37" spans="1:20" s="1" customFormat="1" x14ac:dyDescent="0.25">
      <c r="A37" s="6">
        <v>28</v>
      </c>
      <c r="B37" s="1" t="s">
        <v>0</v>
      </c>
      <c r="D37" s="1">
        <v>14</v>
      </c>
      <c r="E37" s="1">
        <v>15</v>
      </c>
      <c r="F37" s="1">
        <v>197</v>
      </c>
      <c r="G37" s="3">
        <v>2</v>
      </c>
      <c r="H37" s="2" t="str">
        <f t="shared" si="2"/>
        <v>Pos</v>
      </c>
      <c r="I37" s="2"/>
      <c r="J37" s="2"/>
      <c r="K37" s="2"/>
      <c r="L37" s="2"/>
      <c r="M37" s="1">
        <f t="shared" si="0"/>
        <v>0</v>
      </c>
      <c r="N37" s="1">
        <f t="shared" si="1"/>
        <v>0</v>
      </c>
      <c r="R37" s="4">
        <f>E37/Parameters_Base!$B$6</f>
        <v>0.5</v>
      </c>
      <c r="S37" s="11">
        <f>F37/Parameters_Base!$C$6</f>
        <v>0.8208333333333333</v>
      </c>
      <c r="T37" s="1">
        <f t="shared" si="3"/>
        <v>0</v>
      </c>
    </row>
    <row r="38" spans="1:20" s="1" customFormat="1" x14ac:dyDescent="0.25">
      <c r="A38" s="6">
        <v>29</v>
      </c>
      <c r="B38" s="1" t="s">
        <v>0</v>
      </c>
      <c r="D38" s="1">
        <v>15</v>
      </c>
      <c r="E38" s="1">
        <v>16</v>
      </c>
      <c r="F38" s="1">
        <v>237</v>
      </c>
      <c r="G38" s="3">
        <v>0</v>
      </c>
      <c r="H38" s="2">
        <f t="shared" si="2"/>
        <v>0</v>
      </c>
      <c r="I38" s="2"/>
      <c r="J38" s="2"/>
      <c r="K38" s="2"/>
      <c r="L38" s="2"/>
      <c r="M38" s="1">
        <f t="shared" si="0"/>
        <v>0</v>
      </c>
      <c r="N38" s="1">
        <f t="shared" si="1"/>
        <v>0</v>
      </c>
      <c r="R38" s="4">
        <f>E38/Parameters_Base!$B$6</f>
        <v>0.53333333333333333</v>
      </c>
      <c r="S38" s="11">
        <f>F38/Parameters_Base!$C$6</f>
        <v>0.98750000000000004</v>
      </c>
      <c r="T38" s="1">
        <f t="shared" si="3"/>
        <v>0</v>
      </c>
    </row>
    <row r="39" spans="1:20" s="1" customFormat="1" x14ac:dyDescent="0.25">
      <c r="A39" s="6">
        <v>30</v>
      </c>
      <c r="B39" s="1" t="s">
        <v>0</v>
      </c>
      <c r="D39" s="1">
        <v>15</v>
      </c>
      <c r="E39" s="1">
        <v>21</v>
      </c>
      <c r="F39" s="1">
        <v>187</v>
      </c>
      <c r="G39" s="3">
        <v>0</v>
      </c>
      <c r="H39" s="2">
        <f t="shared" si="2"/>
        <v>0</v>
      </c>
      <c r="I39" s="2"/>
      <c r="J39" s="2"/>
      <c r="K39" s="2"/>
      <c r="L39" s="2"/>
      <c r="M39" s="1">
        <f t="shared" si="0"/>
        <v>0</v>
      </c>
      <c r="N39" s="1">
        <f t="shared" si="1"/>
        <v>0</v>
      </c>
      <c r="R39" s="4">
        <f>E39/Parameters_Base!$B$6</f>
        <v>0.7</v>
      </c>
      <c r="S39" s="11">
        <f>F39/Parameters_Base!$C$6</f>
        <v>0.77916666666666667</v>
      </c>
      <c r="T39" s="1">
        <f t="shared" si="3"/>
        <v>0</v>
      </c>
    </row>
    <row r="40" spans="1:20" s="1" customFormat="1" x14ac:dyDescent="0.25">
      <c r="A40" s="6">
        <v>31</v>
      </c>
      <c r="B40" s="1" t="s">
        <v>0</v>
      </c>
      <c r="D40" s="1">
        <v>16</v>
      </c>
      <c r="E40" s="1">
        <v>15</v>
      </c>
      <c r="F40" s="1">
        <v>217</v>
      </c>
      <c r="G40" s="3">
        <v>-2</v>
      </c>
      <c r="H40" s="2" t="str">
        <f t="shared" si="2"/>
        <v>Neg</v>
      </c>
      <c r="I40" s="2"/>
      <c r="J40" s="2"/>
      <c r="K40" s="2"/>
      <c r="L40" s="2"/>
      <c r="M40" s="1">
        <f t="shared" si="0"/>
        <v>0</v>
      </c>
      <c r="N40" s="1">
        <f t="shared" si="1"/>
        <v>0</v>
      </c>
      <c r="R40" s="4">
        <f>E40/Parameters_Base!$B$6</f>
        <v>0.5</v>
      </c>
      <c r="S40" s="11">
        <f>F40/Parameters_Base!$C$6</f>
        <v>0.90416666666666667</v>
      </c>
      <c r="T40" s="1">
        <f t="shared" si="3"/>
        <v>0</v>
      </c>
    </row>
    <row r="41" spans="1:20" s="1" customFormat="1" x14ac:dyDescent="0.25">
      <c r="A41" s="6">
        <v>32</v>
      </c>
      <c r="B41" s="1" t="s">
        <v>0</v>
      </c>
      <c r="D41" s="1">
        <v>16</v>
      </c>
      <c r="E41" s="1">
        <v>24</v>
      </c>
      <c r="F41" s="1">
        <v>179</v>
      </c>
      <c r="G41" s="3">
        <v>2</v>
      </c>
      <c r="H41" s="2" t="str">
        <f t="shared" si="2"/>
        <v>Pos</v>
      </c>
      <c r="I41" s="2"/>
      <c r="J41" s="2"/>
      <c r="K41" s="2"/>
      <c r="L41" s="2"/>
      <c r="M41" s="1">
        <f t="shared" si="0"/>
        <v>0</v>
      </c>
      <c r="N41" s="1">
        <f t="shared" si="1"/>
        <v>0</v>
      </c>
      <c r="R41" s="4">
        <f>E41/Parameters_Base!$B$6</f>
        <v>0.8</v>
      </c>
      <c r="S41" s="11">
        <f>F41/Parameters_Base!$C$6</f>
        <v>0.74583333333333335</v>
      </c>
      <c r="T41" s="1">
        <f t="shared" si="3"/>
        <v>1</v>
      </c>
    </row>
    <row r="42" spans="1:20" s="1" customFormat="1" x14ac:dyDescent="0.25">
      <c r="A42" s="6">
        <v>33</v>
      </c>
      <c r="B42" s="1" t="s">
        <v>0</v>
      </c>
      <c r="D42" s="1">
        <v>17</v>
      </c>
      <c r="E42" s="1">
        <v>21</v>
      </c>
      <c r="F42" s="1">
        <v>217</v>
      </c>
      <c r="G42" s="3">
        <v>-2</v>
      </c>
      <c r="H42" s="2" t="str">
        <f t="shared" si="2"/>
        <v>Neg</v>
      </c>
      <c r="I42" s="2"/>
      <c r="J42" s="2"/>
      <c r="K42" s="2"/>
      <c r="L42" s="2"/>
      <c r="M42" s="1">
        <f t="shared" si="0"/>
        <v>0</v>
      </c>
      <c r="N42" s="1">
        <f t="shared" si="1"/>
        <v>0</v>
      </c>
      <c r="R42" s="4">
        <f>E42/Parameters_Base!$B$6</f>
        <v>0.7</v>
      </c>
      <c r="S42" s="11">
        <f>F42/Parameters_Base!$C$6</f>
        <v>0.90416666666666667</v>
      </c>
      <c r="T42" s="1">
        <f t="shared" si="3"/>
        <v>0</v>
      </c>
    </row>
    <row r="43" spans="1:20" s="1" customFormat="1" x14ac:dyDescent="0.25">
      <c r="A43" s="6">
        <v>34</v>
      </c>
      <c r="B43" s="1" t="s">
        <v>0</v>
      </c>
      <c r="D43" s="1">
        <v>17</v>
      </c>
      <c r="E43" s="1">
        <v>19</v>
      </c>
      <c r="F43" s="1">
        <v>226</v>
      </c>
      <c r="G43" s="3">
        <v>1</v>
      </c>
      <c r="H43" s="2" t="str">
        <f t="shared" si="2"/>
        <v>Pos</v>
      </c>
      <c r="I43" s="2"/>
      <c r="J43" s="2"/>
      <c r="K43" s="2"/>
      <c r="L43" s="2"/>
      <c r="M43" s="1">
        <f t="shared" si="0"/>
        <v>0</v>
      </c>
      <c r="N43" s="1">
        <f t="shared" si="1"/>
        <v>0</v>
      </c>
      <c r="R43" s="4">
        <f>E43/Parameters_Base!$B$6</f>
        <v>0.6333333333333333</v>
      </c>
      <c r="S43" s="11">
        <f>F43/Parameters_Base!$C$6</f>
        <v>0.94166666666666665</v>
      </c>
      <c r="T43" s="1">
        <f t="shared" si="3"/>
        <v>0</v>
      </c>
    </row>
    <row r="44" spans="1:20" s="1" customFormat="1" x14ac:dyDescent="0.25">
      <c r="A44" s="6">
        <v>35</v>
      </c>
      <c r="B44" s="1" t="s">
        <v>0</v>
      </c>
      <c r="D44" s="1">
        <v>18</v>
      </c>
      <c r="E44" s="1">
        <v>16</v>
      </c>
      <c r="F44" s="1">
        <v>189</v>
      </c>
      <c r="G44" s="3">
        <v>-2</v>
      </c>
      <c r="H44" s="2" t="str">
        <f t="shared" si="2"/>
        <v>Neg</v>
      </c>
      <c r="I44" s="2"/>
      <c r="J44" s="2"/>
      <c r="K44" s="2"/>
      <c r="L44" s="2"/>
      <c r="M44" s="1">
        <f t="shared" si="0"/>
        <v>0</v>
      </c>
      <c r="N44" s="1">
        <f t="shared" si="1"/>
        <v>0</v>
      </c>
      <c r="R44" s="4">
        <f>E44/Parameters_Base!$B$6</f>
        <v>0.53333333333333333</v>
      </c>
      <c r="S44" s="11">
        <f>F44/Parameters_Base!$C$6</f>
        <v>0.78749999999999998</v>
      </c>
      <c r="T44" s="1">
        <f t="shared" si="3"/>
        <v>0</v>
      </c>
    </row>
    <row r="45" spans="1:20" s="1" customFormat="1" x14ac:dyDescent="0.25">
      <c r="A45" s="6">
        <v>36</v>
      </c>
      <c r="B45" s="1" t="s">
        <v>0</v>
      </c>
      <c r="D45" s="1">
        <v>18</v>
      </c>
      <c r="E45" s="1">
        <v>14</v>
      </c>
      <c r="F45" s="1">
        <v>158</v>
      </c>
      <c r="G45" s="3">
        <v>2</v>
      </c>
      <c r="H45" s="2" t="str">
        <f t="shared" si="2"/>
        <v>Pos</v>
      </c>
      <c r="I45" s="2"/>
      <c r="J45" s="2"/>
      <c r="K45" s="2"/>
      <c r="L45" s="2"/>
      <c r="M45" s="1">
        <f t="shared" si="0"/>
        <v>0</v>
      </c>
      <c r="N45" s="1">
        <f t="shared" si="1"/>
        <v>0</v>
      </c>
      <c r="R45" s="4">
        <f>E45/Parameters_Base!$B$6</f>
        <v>0.46666666666666667</v>
      </c>
      <c r="S45" s="11">
        <f>F45/Parameters_Base!$C$6</f>
        <v>0.65833333333333333</v>
      </c>
      <c r="T45" s="1">
        <f t="shared" si="3"/>
        <v>0</v>
      </c>
    </row>
    <row r="46" spans="1:20" s="1" customFormat="1" x14ac:dyDescent="0.25">
      <c r="A46" s="6">
        <v>37</v>
      </c>
      <c r="B46" s="1" t="s">
        <v>0</v>
      </c>
      <c r="D46" s="1">
        <v>19</v>
      </c>
      <c r="E46" s="1">
        <v>23</v>
      </c>
      <c r="F46" s="1">
        <v>215</v>
      </c>
      <c r="G46" s="3">
        <v>-1</v>
      </c>
      <c r="H46" s="2" t="str">
        <f t="shared" si="2"/>
        <v>Neg</v>
      </c>
      <c r="I46" s="2"/>
      <c r="J46" s="2"/>
      <c r="K46" s="2"/>
      <c r="L46" s="2"/>
      <c r="M46" s="1">
        <f t="shared" si="0"/>
        <v>0</v>
      </c>
      <c r="N46" s="1">
        <f t="shared" si="1"/>
        <v>0</v>
      </c>
      <c r="R46" s="4">
        <f>E46/Parameters_Base!$B$6</f>
        <v>0.76666666666666672</v>
      </c>
      <c r="S46" s="11">
        <f>F46/Parameters_Base!$C$6</f>
        <v>0.89583333333333337</v>
      </c>
      <c r="T46" s="1">
        <f t="shared" si="3"/>
        <v>0</v>
      </c>
    </row>
    <row r="47" spans="1:20" s="1" customFormat="1" x14ac:dyDescent="0.25">
      <c r="A47" s="6">
        <v>38</v>
      </c>
      <c r="B47" s="1" t="s">
        <v>0</v>
      </c>
      <c r="D47" s="1">
        <v>19</v>
      </c>
      <c r="E47" s="1">
        <v>14</v>
      </c>
      <c r="F47" s="1">
        <v>187</v>
      </c>
      <c r="G47" s="3">
        <v>2</v>
      </c>
      <c r="H47" s="2" t="str">
        <f t="shared" si="2"/>
        <v>Pos</v>
      </c>
      <c r="I47" s="2"/>
      <c r="J47" s="2"/>
      <c r="K47" s="2"/>
      <c r="L47" s="2"/>
      <c r="M47" s="1">
        <f t="shared" si="0"/>
        <v>0</v>
      </c>
      <c r="N47" s="1">
        <f t="shared" si="1"/>
        <v>0</v>
      </c>
      <c r="R47" s="4">
        <f>E47/Parameters_Base!$B$6</f>
        <v>0.46666666666666667</v>
      </c>
      <c r="S47" s="11">
        <f>F47/Parameters_Base!$C$6</f>
        <v>0.77916666666666667</v>
      </c>
      <c r="T47" s="1">
        <f t="shared" si="3"/>
        <v>0</v>
      </c>
    </row>
    <row r="48" spans="1:20" s="1" customFormat="1" x14ac:dyDescent="0.25">
      <c r="A48" s="6">
        <v>39</v>
      </c>
      <c r="B48" s="1" t="s">
        <v>0</v>
      </c>
      <c r="D48" s="1">
        <v>20</v>
      </c>
      <c r="E48" s="1">
        <v>12</v>
      </c>
      <c r="F48" s="1">
        <v>123</v>
      </c>
      <c r="G48" s="3">
        <v>-2</v>
      </c>
      <c r="H48" s="2" t="str">
        <f t="shared" si="2"/>
        <v>Neg</v>
      </c>
      <c r="I48" s="2"/>
      <c r="J48" s="2"/>
      <c r="K48" s="2"/>
      <c r="L48" s="2"/>
      <c r="M48" s="1">
        <f t="shared" si="0"/>
        <v>0</v>
      </c>
      <c r="N48" s="1">
        <f t="shared" si="1"/>
        <v>0</v>
      </c>
      <c r="R48" s="4">
        <f>E48/Parameters_Base!$B$6</f>
        <v>0.4</v>
      </c>
      <c r="S48" s="11">
        <f>F48/Parameters_Base!$C$6</f>
        <v>0.51249999999999996</v>
      </c>
      <c r="T48" s="1">
        <f t="shared" si="3"/>
        <v>0</v>
      </c>
    </row>
    <row r="49" spans="1:20" s="1" customFormat="1" x14ac:dyDescent="0.25">
      <c r="A49" s="6">
        <v>40</v>
      </c>
      <c r="B49" s="1" t="s">
        <v>0</v>
      </c>
      <c r="D49" s="1">
        <v>20</v>
      </c>
      <c r="E49" s="1">
        <v>24</v>
      </c>
      <c r="F49" s="1">
        <v>193</v>
      </c>
      <c r="G49" s="3">
        <v>0</v>
      </c>
      <c r="H49" s="2">
        <f t="shared" si="2"/>
        <v>0</v>
      </c>
      <c r="I49" s="2"/>
      <c r="J49" s="2"/>
      <c r="K49" s="2"/>
      <c r="L49" s="2"/>
      <c r="M49" s="1">
        <f t="shared" si="0"/>
        <v>0</v>
      </c>
      <c r="N49" s="1">
        <f t="shared" si="1"/>
        <v>0</v>
      </c>
      <c r="R49" s="4">
        <f>E49/Parameters_Base!$B$6</f>
        <v>0.8</v>
      </c>
      <c r="S49" s="11">
        <f>F49/Parameters_Base!$C$6</f>
        <v>0.8041666666666667</v>
      </c>
      <c r="T49" s="1">
        <f t="shared" si="3"/>
        <v>0</v>
      </c>
    </row>
    <row r="50" spans="1:20" s="1" customFormat="1" x14ac:dyDescent="0.25">
      <c r="A50" s="6">
        <v>41</v>
      </c>
      <c r="B50" s="1" t="s">
        <v>0</v>
      </c>
      <c r="D50" s="1">
        <v>21</v>
      </c>
      <c r="E50" s="1">
        <v>14</v>
      </c>
      <c r="F50" s="1">
        <v>217</v>
      </c>
      <c r="G50" s="3">
        <v>0</v>
      </c>
      <c r="H50" s="2">
        <f t="shared" si="2"/>
        <v>0</v>
      </c>
      <c r="I50" s="2"/>
      <c r="J50" s="2"/>
      <c r="K50" s="2"/>
      <c r="L50" s="2"/>
      <c r="M50" s="1">
        <f t="shared" si="0"/>
        <v>0</v>
      </c>
      <c r="N50" s="1">
        <f t="shared" si="1"/>
        <v>0</v>
      </c>
      <c r="R50" s="4">
        <f>E50/Parameters_Base!$B$6</f>
        <v>0.46666666666666667</v>
      </c>
      <c r="S50" s="11">
        <f>F50/Parameters_Base!$C$6</f>
        <v>0.90416666666666667</v>
      </c>
      <c r="T50" s="1">
        <f t="shared" si="3"/>
        <v>0</v>
      </c>
    </row>
    <row r="51" spans="1:20" s="1" customFormat="1" x14ac:dyDescent="0.25">
      <c r="A51" s="6">
        <v>42</v>
      </c>
      <c r="B51" s="1" t="s">
        <v>0</v>
      </c>
      <c r="D51" s="1">
        <v>21</v>
      </c>
      <c r="E51" s="1">
        <v>18</v>
      </c>
      <c r="F51" s="1">
        <v>202</v>
      </c>
      <c r="G51" s="3">
        <v>0</v>
      </c>
      <c r="H51" s="2">
        <f t="shared" si="2"/>
        <v>0</v>
      </c>
      <c r="I51" s="2"/>
      <c r="J51" s="2"/>
      <c r="K51" s="2"/>
      <c r="L51" s="2"/>
      <c r="M51" s="1">
        <f t="shared" si="0"/>
        <v>0</v>
      </c>
      <c r="N51" s="1">
        <f t="shared" si="1"/>
        <v>0</v>
      </c>
      <c r="R51" s="4">
        <f>E51/Parameters_Base!$B$6</f>
        <v>0.6</v>
      </c>
      <c r="S51" s="11">
        <f>F51/Parameters_Base!$C$6</f>
        <v>0.84166666666666667</v>
      </c>
      <c r="T51" s="1">
        <f t="shared" si="3"/>
        <v>0</v>
      </c>
    </row>
    <row r="52" spans="1:20" s="1" customFormat="1" x14ac:dyDescent="0.25">
      <c r="A52" s="6">
        <v>43</v>
      </c>
      <c r="B52" s="1" t="s">
        <v>0</v>
      </c>
      <c r="D52" s="1">
        <v>22</v>
      </c>
      <c r="E52" s="1">
        <v>28</v>
      </c>
      <c r="F52" s="1">
        <v>238</v>
      </c>
      <c r="G52" s="3">
        <v>-2</v>
      </c>
      <c r="H52" s="2" t="str">
        <f t="shared" si="2"/>
        <v>Neg</v>
      </c>
      <c r="I52" s="2"/>
      <c r="J52" s="2"/>
      <c r="K52" s="2"/>
      <c r="L52" s="2"/>
      <c r="M52" s="1">
        <f t="shared" si="0"/>
        <v>0</v>
      </c>
      <c r="N52" s="1">
        <f t="shared" si="1"/>
        <v>0</v>
      </c>
      <c r="R52" s="4">
        <f>E52/Parameters_Base!$B$6</f>
        <v>0.93333333333333335</v>
      </c>
      <c r="S52" s="11">
        <f>F52/Parameters_Base!$C$6</f>
        <v>0.9916666666666667</v>
      </c>
      <c r="T52" s="1">
        <f t="shared" si="3"/>
        <v>0</v>
      </c>
    </row>
    <row r="53" spans="1:20" s="1" customFormat="1" x14ac:dyDescent="0.25">
      <c r="A53" s="6">
        <v>44</v>
      </c>
      <c r="B53" s="1" t="s">
        <v>0</v>
      </c>
      <c r="D53" s="1">
        <v>22</v>
      </c>
      <c r="E53" s="1">
        <v>24</v>
      </c>
      <c r="F53" s="1">
        <v>232</v>
      </c>
      <c r="G53" s="3">
        <v>0</v>
      </c>
      <c r="H53" s="2">
        <f t="shared" si="2"/>
        <v>0</v>
      </c>
      <c r="I53" s="2"/>
      <c r="J53" s="2"/>
      <c r="K53" s="2"/>
      <c r="L53" s="2"/>
      <c r="M53" s="1">
        <f t="shared" si="0"/>
        <v>0</v>
      </c>
      <c r="N53" s="1">
        <f t="shared" si="1"/>
        <v>0</v>
      </c>
      <c r="R53" s="4">
        <f>E53/Parameters_Base!$B$6</f>
        <v>0.8</v>
      </c>
      <c r="S53" s="11">
        <f>F53/Parameters_Base!$C$6</f>
        <v>0.96666666666666667</v>
      </c>
      <c r="T53" s="1">
        <f t="shared" si="3"/>
        <v>0</v>
      </c>
    </row>
    <row r="54" spans="1:20" s="1" customFormat="1" x14ac:dyDescent="0.25">
      <c r="A54" s="6">
        <v>45</v>
      </c>
      <c r="B54" s="1" t="s">
        <v>0</v>
      </c>
      <c r="D54" s="1">
        <v>23</v>
      </c>
      <c r="E54" s="1">
        <v>28</v>
      </c>
      <c r="F54" s="1">
        <v>196</v>
      </c>
      <c r="G54" s="3">
        <v>-1</v>
      </c>
      <c r="H54" s="2" t="str">
        <f t="shared" si="2"/>
        <v>Neg</v>
      </c>
      <c r="I54" s="2"/>
      <c r="J54" s="2"/>
      <c r="K54" s="2"/>
      <c r="L54" s="2"/>
      <c r="M54" s="1">
        <f t="shared" si="0"/>
        <v>0</v>
      </c>
      <c r="N54" s="1">
        <f t="shared" si="1"/>
        <v>0</v>
      </c>
      <c r="R54" s="4">
        <f>E54/Parameters_Base!$B$6</f>
        <v>0.93333333333333335</v>
      </c>
      <c r="S54" s="11">
        <f>F54/Parameters_Base!$C$6</f>
        <v>0.81666666666666665</v>
      </c>
      <c r="T54" s="1">
        <f t="shared" si="3"/>
        <v>1</v>
      </c>
    </row>
    <row r="55" spans="1:20" s="1" customFormat="1" x14ac:dyDescent="0.25">
      <c r="A55" s="6">
        <v>46</v>
      </c>
      <c r="B55" s="1" t="s">
        <v>0</v>
      </c>
      <c r="D55" s="1">
        <v>23</v>
      </c>
      <c r="E55" s="1">
        <v>17</v>
      </c>
      <c r="F55" s="1">
        <v>192</v>
      </c>
      <c r="G55" s="3">
        <v>1</v>
      </c>
      <c r="H55" s="2" t="str">
        <f t="shared" si="2"/>
        <v>Pos</v>
      </c>
      <c r="I55" s="2"/>
      <c r="J55" s="2"/>
      <c r="K55" s="2"/>
      <c r="L55" s="2"/>
      <c r="M55" s="1">
        <f t="shared" si="0"/>
        <v>0</v>
      </c>
      <c r="N55" s="1">
        <f t="shared" si="1"/>
        <v>0</v>
      </c>
      <c r="R55" s="4">
        <f>E55/Parameters_Base!$B$6</f>
        <v>0.56666666666666665</v>
      </c>
      <c r="S55" s="11">
        <f>F55/Parameters_Base!$C$6</f>
        <v>0.8</v>
      </c>
      <c r="T55" s="1">
        <f t="shared" si="3"/>
        <v>0</v>
      </c>
    </row>
    <row r="56" spans="1:20" s="1" customFormat="1" x14ac:dyDescent="0.25">
      <c r="A56" s="6">
        <v>47</v>
      </c>
      <c r="B56" s="1" t="s">
        <v>0</v>
      </c>
      <c r="D56" s="1">
        <v>24</v>
      </c>
      <c r="E56" s="1">
        <v>18</v>
      </c>
      <c r="F56" s="1">
        <v>189</v>
      </c>
      <c r="G56" s="3">
        <v>0</v>
      </c>
      <c r="H56" s="2">
        <f t="shared" si="2"/>
        <v>0</v>
      </c>
      <c r="I56" s="2"/>
      <c r="J56" s="2"/>
      <c r="K56" s="2"/>
      <c r="L56" s="2"/>
      <c r="M56" s="1">
        <f t="shared" si="0"/>
        <v>0</v>
      </c>
      <c r="N56" s="1">
        <f t="shared" si="1"/>
        <v>0</v>
      </c>
      <c r="R56" s="4">
        <f>E56/Parameters_Base!$B$6</f>
        <v>0.6</v>
      </c>
      <c r="S56" s="11">
        <f>F56/Parameters_Base!$C$6</f>
        <v>0.78749999999999998</v>
      </c>
      <c r="T56" s="1">
        <f t="shared" si="3"/>
        <v>0</v>
      </c>
    </row>
    <row r="57" spans="1:20" s="1" customFormat="1" x14ac:dyDescent="0.25">
      <c r="A57" s="6">
        <v>48</v>
      </c>
      <c r="B57" s="1" t="s">
        <v>0</v>
      </c>
      <c r="D57" s="1">
        <v>24</v>
      </c>
      <c r="E57" s="1">
        <v>20</v>
      </c>
      <c r="F57" s="1">
        <v>230</v>
      </c>
      <c r="G57" s="3">
        <v>1</v>
      </c>
      <c r="H57" s="2" t="str">
        <f t="shared" si="2"/>
        <v>Pos</v>
      </c>
      <c r="I57" s="2"/>
      <c r="J57" s="2"/>
      <c r="K57" s="2"/>
      <c r="L57" s="2"/>
      <c r="M57" s="1">
        <f t="shared" si="0"/>
        <v>0</v>
      </c>
      <c r="N57" s="1">
        <f t="shared" si="1"/>
        <v>0</v>
      </c>
      <c r="R57" s="4">
        <f>E57/Parameters_Base!$B$6</f>
        <v>0.66666666666666663</v>
      </c>
      <c r="S57" s="11">
        <f>F57/Parameters_Base!$C$6</f>
        <v>0.95833333333333337</v>
      </c>
      <c r="T57" s="1">
        <f t="shared" si="3"/>
        <v>0</v>
      </c>
    </row>
    <row r="58" spans="1:20" s="1" customFormat="1" x14ac:dyDescent="0.25">
      <c r="A58" s="6">
        <v>49</v>
      </c>
      <c r="B58" s="1" t="s">
        <v>0</v>
      </c>
      <c r="D58" s="1">
        <v>25</v>
      </c>
      <c r="E58" s="1">
        <v>20</v>
      </c>
      <c r="F58" s="1">
        <v>189</v>
      </c>
      <c r="G58" s="3">
        <v>0</v>
      </c>
      <c r="H58" s="2">
        <f t="shared" si="2"/>
        <v>0</v>
      </c>
      <c r="I58" s="2"/>
      <c r="J58" s="2"/>
      <c r="K58" s="2"/>
      <c r="L58" s="2"/>
      <c r="M58" s="1">
        <f t="shared" si="0"/>
        <v>0</v>
      </c>
      <c r="N58" s="1">
        <f t="shared" si="1"/>
        <v>0</v>
      </c>
      <c r="R58" s="4">
        <f>E58/Parameters_Base!$B$6</f>
        <v>0.66666666666666663</v>
      </c>
      <c r="S58" s="11">
        <f>F58/Parameters_Base!$C$6</f>
        <v>0.78749999999999998</v>
      </c>
      <c r="T58" s="1">
        <f t="shared" si="3"/>
        <v>0</v>
      </c>
    </row>
    <row r="59" spans="1:20" s="1" customFormat="1" x14ac:dyDescent="0.25">
      <c r="A59" s="6">
        <v>50</v>
      </c>
      <c r="B59" s="1" t="s">
        <v>0</v>
      </c>
      <c r="D59" s="1">
        <v>25</v>
      </c>
      <c r="E59" s="1">
        <v>18</v>
      </c>
      <c r="F59" s="1">
        <v>138</v>
      </c>
      <c r="G59" s="3">
        <v>1</v>
      </c>
      <c r="H59" s="2" t="str">
        <f t="shared" si="2"/>
        <v>Pos</v>
      </c>
      <c r="I59" s="2"/>
      <c r="J59" s="2"/>
      <c r="K59" s="2"/>
      <c r="L59" s="2"/>
      <c r="M59" s="1">
        <f t="shared" si="0"/>
        <v>0</v>
      </c>
      <c r="N59" s="1">
        <f t="shared" si="1"/>
        <v>0</v>
      </c>
      <c r="R59" s="4">
        <f>E59/Parameters_Base!$B$6</f>
        <v>0.6</v>
      </c>
      <c r="S59" s="11">
        <f>F59/Parameters_Base!$C$6</f>
        <v>0.57499999999999996</v>
      </c>
      <c r="T59" s="1">
        <f t="shared" si="3"/>
        <v>1</v>
      </c>
    </row>
    <row r="60" spans="1:20" s="1" customFormat="1" x14ac:dyDescent="0.25">
      <c r="A60" s="6">
        <v>51</v>
      </c>
      <c r="B60" s="1" t="s">
        <v>0</v>
      </c>
      <c r="D60" s="1">
        <v>26</v>
      </c>
      <c r="E60" s="1">
        <v>18</v>
      </c>
      <c r="F60" s="1">
        <v>202</v>
      </c>
      <c r="G60" s="3">
        <v>-2</v>
      </c>
      <c r="H60" s="2" t="str">
        <f t="shared" si="2"/>
        <v>Neg</v>
      </c>
      <c r="I60" s="2"/>
      <c r="J60" s="2"/>
      <c r="K60" s="2"/>
      <c r="L60" s="2"/>
      <c r="M60" s="1">
        <f t="shared" si="0"/>
        <v>0</v>
      </c>
      <c r="N60" s="1">
        <f t="shared" si="1"/>
        <v>0</v>
      </c>
      <c r="R60" s="4">
        <f>E60/Parameters_Base!$B$6</f>
        <v>0.6</v>
      </c>
      <c r="S60" s="11">
        <f>F60/Parameters_Base!$C$6</f>
        <v>0.84166666666666667</v>
      </c>
      <c r="T60" s="1">
        <f t="shared" si="3"/>
        <v>0</v>
      </c>
    </row>
    <row r="61" spans="1:20" s="1" customFormat="1" x14ac:dyDescent="0.25">
      <c r="A61" s="6">
        <v>52</v>
      </c>
      <c r="B61" s="1" t="s">
        <v>0</v>
      </c>
      <c r="D61" s="1">
        <v>26</v>
      </c>
      <c r="E61" s="1">
        <v>16</v>
      </c>
      <c r="F61" s="1">
        <v>200</v>
      </c>
      <c r="G61" s="3">
        <v>2</v>
      </c>
      <c r="H61" s="2" t="str">
        <f t="shared" si="2"/>
        <v>Pos</v>
      </c>
      <c r="I61" s="2"/>
      <c r="J61" s="2"/>
      <c r="K61" s="2"/>
      <c r="L61" s="2"/>
      <c r="M61" s="1">
        <f t="shared" si="0"/>
        <v>0</v>
      </c>
      <c r="N61" s="1">
        <f t="shared" si="1"/>
        <v>0</v>
      </c>
      <c r="R61" s="4">
        <f>E61/Parameters_Base!$B$6</f>
        <v>0.53333333333333333</v>
      </c>
      <c r="S61" s="11">
        <f>F61/Parameters_Base!$C$6</f>
        <v>0.83333333333333337</v>
      </c>
      <c r="T61" s="1">
        <f t="shared" si="3"/>
        <v>0</v>
      </c>
    </row>
    <row r="62" spans="1:20" s="1" customFormat="1" x14ac:dyDescent="0.25">
      <c r="A62" s="6">
        <v>53</v>
      </c>
      <c r="B62" s="1" t="s">
        <v>0</v>
      </c>
      <c r="D62" s="1">
        <v>27</v>
      </c>
      <c r="E62" s="1">
        <v>25</v>
      </c>
      <c r="F62" s="1">
        <v>228</v>
      </c>
      <c r="G62" s="3">
        <v>-1</v>
      </c>
      <c r="H62" s="2" t="str">
        <f t="shared" si="2"/>
        <v>Neg</v>
      </c>
      <c r="I62" s="2"/>
      <c r="J62" s="2"/>
      <c r="K62" s="2"/>
      <c r="L62" s="2"/>
      <c r="M62" s="1">
        <f t="shared" si="0"/>
        <v>0</v>
      </c>
      <c r="N62" s="1">
        <f t="shared" si="1"/>
        <v>0</v>
      </c>
      <c r="R62" s="4">
        <f>E62/Parameters_Base!$B$6</f>
        <v>0.83333333333333337</v>
      </c>
      <c r="S62" s="11">
        <f>F62/Parameters_Base!$C$6</f>
        <v>0.95</v>
      </c>
      <c r="T62" s="1">
        <f t="shared" si="3"/>
        <v>0</v>
      </c>
    </row>
    <row r="63" spans="1:20" s="1" customFormat="1" x14ac:dyDescent="0.25">
      <c r="A63" s="6">
        <v>54</v>
      </c>
      <c r="B63" s="1" t="s">
        <v>0</v>
      </c>
      <c r="D63" s="1">
        <v>27</v>
      </c>
      <c r="E63" s="1">
        <v>20</v>
      </c>
      <c r="F63" s="1">
        <v>121</v>
      </c>
      <c r="G63" s="3">
        <v>2</v>
      </c>
      <c r="H63" s="2" t="str">
        <f t="shared" si="2"/>
        <v>Pos</v>
      </c>
      <c r="I63" s="2"/>
      <c r="J63" s="2"/>
      <c r="K63" s="2"/>
      <c r="L63" s="2"/>
      <c r="M63" s="1">
        <f t="shared" si="0"/>
        <v>0</v>
      </c>
      <c r="N63" s="1">
        <f t="shared" si="1"/>
        <v>0</v>
      </c>
      <c r="R63" s="4">
        <f>E63/Parameters_Base!$B$6</f>
        <v>0.66666666666666663</v>
      </c>
      <c r="S63" s="11">
        <f>F63/Parameters_Base!$C$6</f>
        <v>0.50416666666666665</v>
      </c>
      <c r="T63" s="1">
        <f t="shared" si="3"/>
        <v>1</v>
      </c>
    </row>
    <row r="64" spans="1:20" s="1" customFormat="1" x14ac:dyDescent="0.25">
      <c r="A64" s="6">
        <v>55</v>
      </c>
      <c r="B64" s="1" t="s">
        <v>0</v>
      </c>
      <c r="D64" s="1">
        <v>28</v>
      </c>
      <c r="E64" s="1">
        <v>28</v>
      </c>
      <c r="F64" s="1">
        <v>175</v>
      </c>
      <c r="G64" s="3">
        <v>0</v>
      </c>
      <c r="H64" s="2">
        <f t="shared" si="2"/>
        <v>0</v>
      </c>
      <c r="I64" s="2"/>
      <c r="J64" s="2"/>
      <c r="K64" s="2"/>
      <c r="L64" s="2"/>
      <c r="M64" s="1">
        <f t="shared" si="0"/>
        <v>0</v>
      </c>
      <c r="N64" s="1">
        <f t="shared" si="1"/>
        <v>0</v>
      </c>
      <c r="R64" s="4">
        <f>E64/Parameters_Base!$B$6</f>
        <v>0.93333333333333335</v>
      </c>
      <c r="S64" s="11">
        <f>F64/Parameters_Base!$C$6</f>
        <v>0.72916666666666663</v>
      </c>
      <c r="T64" s="1">
        <f t="shared" si="3"/>
        <v>1</v>
      </c>
    </row>
    <row r="65" spans="1:20" s="1" customFormat="1" x14ac:dyDescent="0.25">
      <c r="A65" s="6">
        <v>56</v>
      </c>
      <c r="B65" s="1" t="s">
        <v>0</v>
      </c>
      <c r="D65" s="1">
        <v>28</v>
      </c>
      <c r="E65" s="1">
        <v>23</v>
      </c>
      <c r="F65" s="1">
        <v>131</v>
      </c>
      <c r="G65" s="3">
        <v>1</v>
      </c>
      <c r="H65" s="2" t="str">
        <f t="shared" si="2"/>
        <v>Pos</v>
      </c>
      <c r="I65" s="2"/>
      <c r="J65" s="2"/>
      <c r="K65" s="2"/>
      <c r="L65" s="2"/>
      <c r="M65" s="1">
        <f t="shared" si="0"/>
        <v>0</v>
      </c>
      <c r="N65" s="1">
        <f t="shared" si="1"/>
        <v>0</v>
      </c>
      <c r="R65" s="4">
        <f>E65/Parameters_Base!$B$6</f>
        <v>0.76666666666666672</v>
      </c>
      <c r="S65" s="11">
        <f>F65/Parameters_Base!$C$6</f>
        <v>0.54583333333333328</v>
      </c>
      <c r="T65" s="1">
        <f t="shared" si="3"/>
        <v>1</v>
      </c>
    </row>
    <row r="66" spans="1:20" s="1" customFormat="1" x14ac:dyDescent="0.25">
      <c r="A66" s="6">
        <v>57</v>
      </c>
      <c r="B66" s="1" t="s">
        <v>0</v>
      </c>
      <c r="D66" s="1">
        <v>29</v>
      </c>
      <c r="E66" s="1">
        <v>27</v>
      </c>
      <c r="F66" s="1">
        <v>202</v>
      </c>
      <c r="G66" s="3">
        <v>0</v>
      </c>
      <c r="H66" s="2">
        <f t="shared" si="2"/>
        <v>0</v>
      </c>
      <c r="I66" s="2"/>
      <c r="J66" s="2"/>
      <c r="K66" s="2"/>
      <c r="L66" s="2"/>
      <c r="M66" s="1">
        <f t="shared" si="0"/>
        <v>0</v>
      </c>
      <c r="N66" s="1">
        <f t="shared" si="1"/>
        <v>0</v>
      </c>
      <c r="R66" s="4">
        <f>E66/Parameters_Base!$B$6</f>
        <v>0.9</v>
      </c>
      <c r="S66" s="11">
        <f>F66/Parameters_Base!$C$6</f>
        <v>0.84166666666666667</v>
      </c>
      <c r="T66" s="1">
        <f t="shared" si="3"/>
        <v>1</v>
      </c>
    </row>
    <row r="67" spans="1:20" s="1" customFormat="1" x14ac:dyDescent="0.25">
      <c r="A67" s="6">
        <v>58</v>
      </c>
      <c r="B67" s="1" t="s">
        <v>0</v>
      </c>
      <c r="D67" s="1">
        <v>29</v>
      </c>
      <c r="E67" s="1">
        <v>25</v>
      </c>
      <c r="F67" s="1">
        <v>197</v>
      </c>
      <c r="G67" s="3">
        <v>1</v>
      </c>
      <c r="H67" s="2" t="str">
        <f t="shared" si="2"/>
        <v>Pos</v>
      </c>
      <c r="I67" s="2"/>
      <c r="J67" s="2"/>
      <c r="K67" s="2"/>
      <c r="L67" s="2"/>
      <c r="M67" s="1">
        <f t="shared" si="0"/>
        <v>0</v>
      </c>
      <c r="N67" s="1">
        <f t="shared" si="1"/>
        <v>0</v>
      </c>
      <c r="R67" s="4">
        <f>E67/Parameters_Base!$B$6</f>
        <v>0.83333333333333337</v>
      </c>
      <c r="S67" s="11">
        <f>F67/Parameters_Base!$C$6</f>
        <v>0.8208333333333333</v>
      </c>
      <c r="T67" s="1">
        <f t="shared" si="3"/>
        <v>1</v>
      </c>
    </row>
    <row r="68" spans="1:20" s="1" customFormat="1" x14ac:dyDescent="0.25">
      <c r="A68" s="6">
        <v>59</v>
      </c>
      <c r="B68" s="1" t="s">
        <v>0</v>
      </c>
      <c r="D68" s="1">
        <v>30</v>
      </c>
      <c r="E68" s="1">
        <v>12</v>
      </c>
      <c r="F68" s="1">
        <v>127</v>
      </c>
      <c r="G68" s="3">
        <v>0</v>
      </c>
      <c r="H68" s="2">
        <f t="shared" si="2"/>
        <v>0</v>
      </c>
      <c r="I68" s="2"/>
      <c r="J68" s="2"/>
      <c r="K68" s="2"/>
      <c r="L68" s="2"/>
      <c r="M68" s="1">
        <f t="shared" si="0"/>
        <v>0</v>
      </c>
      <c r="N68" s="1">
        <f t="shared" si="1"/>
        <v>0</v>
      </c>
      <c r="R68" s="4">
        <f>E68/Parameters_Base!$B$6</f>
        <v>0.4</v>
      </c>
      <c r="S68" s="11">
        <f>F68/Parameters_Base!$C$6</f>
        <v>0.52916666666666667</v>
      </c>
      <c r="T68" s="1">
        <f t="shared" si="3"/>
        <v>0</v>
      </c>
    </row>
    <row r="69" spans="1:20" s="1" customFormat="1" x14ac:dyDescent="0.25">
      <c r="A69" s="6">
        <v>60</v>
      </c>
      <c r="B69" s="1" t="s">
        <v>0</v>
      </c>
      <c r="D69" s="1">
        <v>30</v>
      </c>
      <c r="E69" s="1">
        <v>15</v>
      </c>
      <c r="F69" s="1">
        <v>199</v>
      </c>
      <c r="G69" s="3">
        <v>1</v>
      </c>
      <c r="H69" s="2" t="str">
        <f t="shared" si="2"/>
        <v>Pos</v>
      </c>
      <c r="I69" s="2"/>
      <c r="J69" s="2"/>
      <c r="K69" s="2"/>
      <c r="L69" s="2"/>
      <c r="M69" s="1">
        <f t="shared" si="0"/>
        <v>0</v>
      </c>
      <c r="N69" s="1">
        <f t="shared" si="1"/>
        <v>0</v>
      </c>
      <c r="R69" s="4">
        <f>E69/Parameters_Base!$B$6</f>
        <v>0.5</v>
      </c>
      <c r="S69" s="11">
        <f>F69/Parameters_Base!$C$6</f>
        <v>0.82916666666666672</v>
      </c>
      <c r="T69" s="1">
        <f t="shared" si="3"/>
        <v>0</v>
      </c>
    </row>
    <row r="70" spans="1:20" s="1" customFormat="1" x14ac:dyDescent="0.25">
      <c r="A70" s="6">
        <v>61</v>
      </c>
      <c r="B70" s="1" t="s">
        <v>0</v>
      </c>
      <c r="D70" s="1">
        <v>31</v>
      </c>
      <c r="E70" s="1">
        <v>24</v>
      </c>
      <c r="F70" s="1">
        <v>169</v>
      </c>
      <c r="G70" s="3">
        <v>-2</v>
      </c>
      <c r="H70" s="2" t="str">
        <f t="shared" si="2"/>
        <v>Neg</v>
      </c>
      <c r="I70" s="2"/>
      <c r="J70" s="2"/>
      <c r="K70" s="2"/>
      <c r="L70" s="2"/>
      <c r="M70" s="1">
        <f t="shared" si="0"/>
        <v>0</v>
      </c>
      <c r="N70" s="1">
        <f t="shared" si="1"/>
        <v>0</v>
      </c>
      <c r="R70" s="4">
        <f>E70/Parameters_Base!$B$6</f>
        <v>0.8</v>
      </c>
      <c r="S70" s="11">
        <f>F70/Parameters_Base!$C$6</f>
        <v>0.70416666666666672</v>
      </c>
      <c r="T70" s="1">
        <f t="shared" si="3"/>
        <v>1</v>
      </c>
    </row>
    <row r="71" spans="1:20" s="1" customFormat="1" x14ac:dyDescent="0.25">
      <c r="A71" s="6">
        <v>62</v>
      </c>
      <c r="B71" s="1" t="s">
        <v>0</v>
      </c>
      <c r="D71" s="1">
        <v>31</v>
      </c>
      <c r="E71" s="1">
        <v>22</v>
      </c>
      <c r="F71" s="1">
        <v>216</v>
      </c>
      <c r="G71" s="3">
        <v>2</v>
      </c>
      <c r="H71" s="2" t="str">
        <f t="shared" si="2"/>
        <v>Pos</v>
      </c>
      <c r="I71" s="2"/>
      <c r="J71" s="2"/>
      <c r="K71" s="2"/>
      <c r="L71" s="2"/>
      <c r="M71" s="1">
        <f t="shared" si="0"/>
        <v>0</v>
      </c>
      <c r="N71" s="1">
        <f t="shared" si="1"/>
        <v>0</v>
      </c>
      <c r="R71" s="4">
        <f>E71/Parameters_Base!$B$6</f>
        <v>0.73333333333333328</v>
      </c>
      <c r="S71" s="11">
        <f>F71/Parameters_Base!$C$6</f>
        <v>0.9</v>
      </c>
      <c r="T71" s="1">
        <f t="shared" si="3"/>
        <v>0</v>
      </c>
    </row>
    <row r="72" spans="1:20" s="1" customFormat="1" x14ac:dyDescent="0.25">
      <c r="A72" s="6">
        <v>63</v>
      </c>
      <c r="B72" s="1" t="s">
        <v>0</v>
      </c>
      <c r="D72" s="1">
        <v>32</v>
      </c>
      <c r="E72" s="1">
        <v>13</v>
      </c>
      <c r="F72" s="1">
        <v>227</v>
      </c>
      <c r="G72" s="3">
        <v>0</v>
      </c>
      <c r="H72" s="2">
        <f t="shared" si="2"/>
        <v>0</v>
      </c>
      <c r="I72" s="2"/>
      <c r="J72" s="2"/>
      <c r="K72" s="2"/>
      <c r="L72" s="2"/>
      <c r="M72" s="1">
        <f t="shared" si="0"/>
        <v>0</v>
      </c>
      <c r="N72" s="1">
        <f t="shared" si="1"/>
        <v>0</v>
      </c>
      <c r="R72" s="4">
        <f>E72/Parameters_Base!$B$6</f>
        <v>0.43333333333333335</v>
      </c>
      <c r="S72" s="11">
        <f>F72/Parameters_Base!$C$6</f>
        <v>0.9458333333333333</v>
      </c>
      <c r="T72" s="1">
        <f t="shared" si="3"/>
        <v>0</v>
      </c>
    </row>
    <row r="73" spans="1:20" s="1" customFormat="1" x14ac:dyDescent="0.25">
      <c r="A73" s="6">
        <v>64</v>
      </c>
      <c r="B73" s="1" t="s">
        <v>0</v>
      </c>
      <c r="D73" s="1">
        <v>32</v>
      </c>
      <c r="E73" s="1">
        <v>11</v>
      </c>
      <c r="F73" s="1">
        <v>143</v>
      </c>
      <c r="G73" s="3">
        <v>2</v>
      </c>
      <c r="H73" s="2" t="str">
        <f t="shared" si="2"/>
        <v>Pos</v>
      </c>
      <c r="I73" s="2"/>
      <c r="J73" s="2"/>
      <c r="K73" s="2"/>
      <c r="L73" s="2"/>
      <c r="M73" s="1">
        <f t="shared" si="0"/>
        <v>0</v>
      </c>
      <c r="N73" s="1">
        <f t="shared" si="1"/>
        <v>0</v>
      </c>
      <c r="R73" s="4">
        <f>E73/Parameters_Base!$B$6</f>
        <v>0.36666666666666664</v>
      </c>
      <c r="S73" s="11">
        <f>F73/Parameters_Base!$C$6</f>
        <v>0.59583333333333333</v>
      </c>
      <c r="T73" s="1">
        <f t="shared" si="3"/>
        <v>0</v>
      </c>
    </row>
    <row r="74" spans="1:20" s="1" customFormat="1" x14ac:dyDescent="0.25">
      <c r="A74" s="6">
        <v>65</v>
      </c>
      <c r="B74" s="1" t="s">
        <v>0</v>
      </c>
      <c r="D74" s="1">
        <v>33</v>
      </c>
      <c r="E74" s="1">
        <v>14</v>
      </c>
      <c r="F74" s="1">
        <v>227</v>
      </c>
      <c r="G74" s="3">
        <v>-2</v>
      </c>
      <c r="H74" s="2" t="str">
        <f t="shared" si="2"/>
        <v>Neg</v>
      </c>
      <c r="I74" s="2"/>
      <c r="J74" s="2"/>
      <c r="K74" s="2"/>
      <c r="L74" s="2"/>
      <c r="M74" s="1">
        <f t="shared" ref="M74:M137" si="4">IF(E74&lt;=30,0,1)</f>
        <v>0</v>
      </c>
      <c r="N74" s="1">
        <f t="shared" ref="N74:N137" si="5">IF(F74&lt;=240,0,1)</f>
        <v>0</v>
      </c>
      <c r="R74" s="4">
        <f>E74/Parameters_Base!$B$6</f>
        <v>0.46666666666666667</v>
      </c>
      <c r="S74" s="11">
        <f>F74/Parameters_Base!$C$6</f>
        <v>0.9458333333333333</v>
      </c>
      <c r="T74" s="1">
        <f t="shared" si="3"/>
        <v>0</v>
      </c>
    </row>
    <row r="75" spans="1:20" s="1" customFormat="1" x14ac:dyDescent="0.25">
      <c r="A75" s="6">
        <v>66</v>
      </c>
      <c r="B75" s="1" t="s">
        <v>0</v>
      </c>
      <c r="D75" s="1">
        <v>33</v>
      </c>
      <c r="E75" s="1">
        <v>13</v>
      </c>
      <c r="F75" s="1">
        <v>216</v>
      </c>
      <c r="G75" s="3">
        <v>0</v>
      </c>
      <c r="H75" s="2">
        <f t="shared" ref="H75:H138" si="6">IF(G75&lt;0,"Neg",IF(G75=0,0,"Pos"))</f>
        <v>0</v>
      </c>
      <c r="I75" s="2"/>
      <c r="J75" s="2"/>
      <c r="K75" s="2"/>
      <c r="L75" s="2"/>
      <c r="M75" s="1">
        <f t="shared" si="4"/>
        <v>0</v>
      </c>
      <c r="N75" s="1">
        <f t="shared" si="5"/>
        <v>0</v>
      </c>
      <c r="R75" s="4">
        <f>E75/Parameters_Base!$B$6</f>
        <v>0.43333333333333335</v>
      </c>
      <c r="S75" s="11">
        <f>F75/Parameters_Base!$C$6</f>
        <v>0.9</v>
      </c>
      <c r="T75" s="1">
        <f t="shared" ref="T75:T138" si="7">IF(S75&gt;R75,0,1)</f>
        <v>0</v>
      </c>
    </row>
    <row r="76" spans="1:20" s="1" customFormat="1" x14ac:dyDescent="0.25">
      <c r="A76" s="6">
        <v>67</v>
      </c>
      <c r="B76" s="1" t="s">
        <v>0</v>
      </c>
      <c r="D76" s="1">
        <v>34</v>
      </c>
      <c r="E76" s="1">
        <v>21</v>
      </c>
      <c r="F76" s="1">
        <v>209</v>
      </c>
      <c r="G76" s="3">
        <v>0</v>
      </c>
      <c r="H76" s="2">
        <f t="shared" si="6"/>
        <v>0</v>
      </c>
      <c r="I76" s="2"/>
      <c r="J76" s="2"/>
      <c r="K76" s="2"/>
      <c r="L76" s="2"/>
      <c r="M76" s="1">
        <f t="shared" si="4"/>
        <v>0</v>
      </c>
      <c r="N76" s="1">
        <f t="shared" si="5"/>
        <v>0</v>
      </c>
      <c r="R76" s="4">
        <f>E76/Parameters_Base!$B$6</f>
        <v>0.7</v>
      </c>
      <c r="S76" s="11">
        <f>F76/Parameters_Base!$C$6</f>
        <v>0.87083333333333335</v>
      </c>
      <c r="T76" s="1">
        <f t="shared" si="7"/>
        <v>0</v>
      </c>
    </row>
    <row r="77" spans="1:20" s="1" customFormat="1" x14ac:dyDescent="0.25">
      <c r="A77" s="6">
        <v>68</v>
      </c>
      <c r="B77" s="1" t="s">
        <v>0</v>
      </c>
      <c r="D77" s="1">
        <v>34</v>
      </c>
      <c r="E77" s="1">
        <v>21</v>
      </c>
      <c r="F77" s="1">
        <v>158</v>
      </c>
      <c r="G77" s="3">
        <v>0</v>
      </c>
      <c r="H77" s="2">
        <f t="shared" si="6"/>
        <v>0</v>
      </c>
      <c r="I77" s="2"/>
      <c r="J77" s="2"/>
      <c r="K77" s="2"/>
      <c r="L77" s="2"/>
      <c r="M77" s="1">
        <f t="shared" si="4"/>
        <v>0</v>
      </c>
      <c r="N77" s="1">
        <f t="shared" si="5"/>
        <v>0</v>
      </c>
      <c r="R77" s="4">
        <f>E77/Parameters_Base!$B$6</f>
        <v>0.7</v>
      </c>
      <c r="S77" s="11">
        <f>F77/Parameters_Base!$C$6</f>
        <v>0.65833333333333333</v>
      </c>
      <c r="T77" s="1">
        <f t="shared" si="7"/>
        <v>1</v>
      </c>
    </row>
    <row r="78" spans="1:20" s="1" customFormat="1" x14ac:dyDescent="0.25">
      <c r="A78" s="6">
        <v>69</v>
      </c>
      <c r="B78" s="1" t="s">
        <v>0</v>
      </c>
      <c r="D78" s="1">
        <v>35</v>
      </c>
      <c r="E78" s="1">
        <v>12</v>
      </c>
      <c r="F78" s="1">
        <v>181</v>
      </c>
      <c r="G78" s="3">
        <v>0</v>
      </c>
      <c r="H78" s="2">
        <f t="shared" si="6"/>
        <v>0</v>
      </c>
      <c r="I78" s="2"/>
      <c r="J78" s="2"/>
      <c r="K78" s="2"/>
      <c r="L78" s="2"/>
      <c r="M78" s="1">
        <f t="shared" si="4"/>
        <v>0</v>
      </c>
      <c r="N78" s="1">
        <f t="shared" si="5"/>
        <v>0</v>
      </c>
      <c r="R78" s="4">
        <f>E78/Parameters_Base!$B$6</f>
        <v>0.4</v>
      </c>
      <c r="S78" s="11">
        <f>F78/Parameters_Base!$C$6</f>
        <v>0.75416666666666665</v>
      </c>
      <c r="T78" s="1">
        <f t="shared" si="7"/>
        <v>0</v>
      </c>
    </row>
    <row r="79" spans="1:20" s="1" customFormat="1" x14ac:dyDescent="0.25">
      <c r="A79" s="6">
        <v>70</v>
      </c>
      <c r="B79" s="1" t="s">
        <v>0</v>
      </c>
      <c r="D79" s="1">
        <v>35</v>
      </c>
      <c r="E79" s="1">
        <v>16</v>
      </c>
      <c r="F79" s="1">
        <v>216</v>
      </c>
      <c r="G79" s="3">
        <v>0</v>
      </c>
      <c r="H79" s="2">
        <f t="shared" si="6"/>
        <v>0</v>
      </c>
      <c r="I79" s="2"/>
      <c r="J79" s="2"/>
      <c r="K79" s="2"/>
      <c r="L79" s="2"/>
      <c r="M79" s="1">
        <f t="shared" si="4"/>
        <v>0</v>
      </c>
      <c r="N79" s="1">
        <f t="shared" si="5"/>
        <v>0</v>
      </c>
      <c r="R79" s="4">
        <f>E79/Parameters_Base!$B$6</f>
        <v>0.53333333333333333</v>
      </c>
      <c r="S79" s="11">
        <f>F79/Parameters_Base!$C$6</f>
        <v>0.9</v>
      </c>
      <c r="T79" s="1">
        <f t="shared" si="7"/>
        <v>0</v>
      </c>
    </row>
    <row r="80" spans="1:20" s="1" customFormat="1" x14ac:dyDescent="0.25">
      <c r="A80" s="6">
        <v>71</v>
      </c>
      <c r="B80" s="1" t="s">
        <v>0</v>
      </c>
      <c r="D80" s="1">
        <v>36</v>
      </c>
      <c r="E80" s="1">
        <v>22</v>
      </c>
      <c r="F80" s="1">
        <v>145</v>
      </c>
      <c r="G80" s="3">
        <v>0</v>
      </c>
      <c r="H80" s="2">
        <f t="shared" si="6"/>
        <v>0</v>
      </c>
      <c r="I80" s="2"/>
      <c r="J80" s="2"/>
      <c r="K80" s="2"/>
      <c r="L80" s="2"/>
      <c r="M80" s="1">
        <f t="shared" si="4"/>
        <v>0</v>
      </c>
      <c r="N80" s="1">
        <f t="shared" si="5"/>
        <v>0</v>
      </c>
      <c r="R80" s="4">
        <f>E80/Parameters_Base!$B$6</f>
        <v>0.73333333333333328</v>
      </c>
      <c r="S80" s="11">
        <f>F80/Parameters_Base!$C$6</f>
        <v>0.60416666666666663</v>
      </c>
      <c r="T80" s="1">
        <f t="shared" si="7"/>
        <v>1</v>
      </c>
    </row>
    <row r="81" spans="1:20" s="1" customFormat="1" x14ac:dyDescent="0.25">
      <c r="A81" s="6">
        <v>72</v>
      </c>
      <c r="B81" s="1" t="s">
        <v>0</v>
      </c>
      <c r="D81" s="1">
        <v>36</v>
      </c>
      <c r="E81" s="1">
        <v>21</v>
      </c>
      <c r="F81" s="1">
        <v>217</v>
      </c>
      <c r="G81" s="3">
        <v>1</v>
      </c>
      <c r="H81" s="2" t="str">
        <f t="shared" si="6"/>
        <v>Pos</v>
      </c>
      <c r="I81" s="2"/>
      <c r="J81" s="2"/>
      <c r="K81" s="2"/>
      <c r="L81" s="2"/>
      <c r="M81" s="1">
        <f t="shared" si="4"/>
        <v>0</v>
      </c>
      <c r="N81" s="1">
        <f t="shared" si="5"/>
        <v>0</v>
      </c>
      <c r="R81" s="4">
        <f>E81/Parameters_Base!$B$6</f>
        <v>0.7</v>
      </c>
      <c r="S81" s="11">
        <f>F81/Parameters_Base!$C$6</f>
        <v>0.90416666666666667</v>
      </c>
      <c r="T81" s="1">
        <f t="shared" si="7"/>
        <v>0</v>
      </c>
    </row>
    <row r="82" spans="1:20" s="1" customFormat="1" x14ac:dyDescent="0.25">
      <c r="A82" s="6">
        <v>73</v>
      </c>
      <c r="B82" s="1" t="s">
        <v>0</v>
      </c>
      <c r="D82" s="1">
        <v>37</v>
      </c>
      <c r="E82" s="1">
        <v>19</v>
      </c>
      <c r="F82" s="1">
        <v>177</v>
      </c>
      <c r="G82" s="3">
        <v>-2</v>
      </c>
      <c r="H82" s="2" t="str">
        <f t="shared" si="6"/>
        <v>Neg</v>
      </c>
      <c r="I82" s="2"/>
      <c r="J82" s="2"/>
      <c r="K82" s="2"/>
      <c r="L82" s="2"/>
      <c r="M82" s="1">
        <f t="shared" si="4"/>
        <v>0</v>
      </c>
      <c r="N82" s="1">
        <f t="shared" si="5"/>
        <v>0</v>
      </c>
      <c r="R82" s="4">
        <f>E82/Parameters_Base!$B$6</f>
        <v>0.6333333333333333</v>
      </c>
      <c r="S82" s="11">
        <f>F82/Parameters_Base!$C$6</f>
        <v>0.73750000000000004</v>
      </c>
      <c r="T82" s="1">
        <f t="shared" si="7"/>
        <v>0</v>
      </c>
    </row>
    <row r="83" spans="1:20" s="1" customFormat="1" x14ac:dyDescent="0.25">
      <c r="A83" s="6">
        <v>74</v>
      </c>
      <c r="B83" s="1" t="s">
        <v>0</v>
      </c>
      <c r="D83" s="1">
        <v>37</v>
      </c>
      <c r="E83" s="1">
        <v>19</v>
      </c>
      <c r="F83" s="1">
        <v>180</v>
      </c>
      <c r="G83" s="3">
        <v>0</v>
      </c>
      <c r="H83" s="2">
        <f t="shared" si="6"/>
        <v>0</v>
      </c>
      <c r="I83" s="2"/>
      <c r="J83" s="2"/>
      <c r="K83" s="2"/>
      <c r="L83" s="2"/>
      <c r="M83" s="1">
        <f t="shared" si="4"/>
        <v>0</v>
      </c>
      <c r="N83" s="1">
        <f t="shared" si="5"/>
        <v>0</v>
      </c>
      <c r="R83" s="4">
        <f>E83/Parameters_Base!$B$6</f>
        <v>0.6333333333333333</v>
      </c>
      <c r="S83" s="11">
        <f>F83/Parameters_Base!$C$6</f>
        <v>0.75</v>
      </c>
      <c r="T83" s="1">
        <f t="shared" si="7"/>
        <v>0</v>
      </c>
    </row>
    <row r="84" spans="1:20" s="1" customFormat="1" x14ac:dyDescent="0.25">
      <c r="A84" s="6">
        <v>75</v>
      </c>
      <c r="B84" s="1" t="s">
        <v>0</v>
      </c>
      <c r="D84" s="1">
        <v>38</v>
      </c>
      <c r="E84" s="1">
        <v>21</v>
      </c>
      <c r="F84" s="1">
        <v>148</v>
      </c>
      <c r="G84" s="3">
        <v>-2</v>
      </c>
      <c r="H84" s="2" t="str">
        <f t="shared" si="6"/>
        <v>Neg</v>
      </c>
      <c r="I84" s="2"/>
      <c r="J84" s="2"/>
      <c r="K84" s="2"/>
      <c r="L84" s="2"/>
      <c r="M84" s="1">
        <f t="shared" si="4"/>
        <v>0</v>
      </c>
      <c r="N84" s="1">
        <f t="shared" si="5"/>
        <v>0</v>
      </c>
      <c r="R84" s="4">
        <f>E84/Parameters_Base!$B$6</f>
        <v>0.7</v>
      </c>
      <c r="S84" s="11">
        <f>F84/Parameters_Base!$C$6</f>
        <v>0.6166666666666667</v>
      </c>
      <c r="T84" s="1">
        <f t="shared" si="7"/>
        <v>1</v>
      </c>
    </row>
    <row r="85" spans="1:20" s="1" customFormat="1" x14ac:dyDescent="0.25">
      <c r="A85" s="6">
        <v>76</v>
      </c>
      <c r="B85" s="1" t="s">
        <v>0</v>
      </c>
      <c r="D85" s="1">
        <v>38</v>
      </c>
      <c r="E85" s="1">
        <v>13</v>
      </c>
      <c r="F85" s="1">
        <v>184</v>
      </c>
      <c r="G85" s="3">
        <v>2</v>
      </c>
      <c r="H85" s="2" t="str">
        <f t="shared" si="6"/>
        <v>Pos</v>
      </c>
      <c r="I85" s="2"/>
      <c r="J85" s="2"/>
      <c r="K85" s="2"/>
      <c r="L85" s="2"/>
      <c r="M85" s="1">
        <f t="shared" si="4"/>
        <v>0</v>
      </c>
      <c r="N85" s="1">
        <f t="shared" si="5"/>
        <v>0</v>
      </c>
      <c r="R85" s="4">
        <f>E85/Parameters_Base!$B$6</f>
        <v>0.43333333333333335</v>
      </c>
      <c r="S85" s="11">
        <f>F85/Parameters_Base!$C$6</f>
        <v>0.76666666666666672</v>
      </c>
      <c r="T85" s="1">
        <f t="shared" si="7"/>
        <v>0</v>
      </c>
    </row>
    <row r="86" spans="1:20" s="1" customFormat="1" x14ac:dyDescent="0.25">
      <c r="A86" s="6">
        <v>77</v>
      </c>
      <c r="B86" s="1" t="s">
        <v>0</v>
      </c>
      <c r="D86" s="1">
        <v>39</v>
      </c>
      <c r="E86" s="1">
        <v>25</v>
      </c>
      <c r="F86" s="1">
        <v>201</v>
      </c>
      <c r="G86" s="3">
        <v>-1</v>
      </c>
      <c r="H86" s="2" t="str">
        <f t="shared" si="6"/>
        <v>Neg</v>
      </c>
      <c r="I86" s="2"/>
      <c r="J86" s="2"/>
      <c r="K86" s="2"/>
      <c r="L86" s="2"/>
      <c r="M86" s="1">
        <f t="shared" si="4"/>
        <v>0</v>
      </c>
      <c r="N86" s="1">
        <f t="shared" si="5"/>
        <v>0</v>
      </c>
      <c r="R86" s="4">
        <f>E86/Parameters_Base!$B$6</f>
        <v>0.83333333333333337</v>
      </c>
      <c r="S86" s="11">
        <f>F86/Parameters_Base!$C$6</f>
        <v>0.83750000000000002</v>
      </c>
      <c r="T86" s="1">
        <f t="shared" si="7"/>
        <v>0</v>
      </c>
    </row>
    <row r="87" spans="1:20" s="1" customFormat="1" x14ac:dyDescent="0.25">
      <c r="A87" s="6">
        <v>78</v>
      </c>
      <c r="B87" s="1" t="s">
        <v>0</v>
      </c>
      <c r="D87" s="1">
        <v>39</v>
      </c>
      <c r="E87" s="1">
        <v>22</v>
      </c>
      <c r="F87" s="1">
        <v>123</v>
      </c>
      <c r="G87" s="3">
        <v>1</v>
      </c>
      <c r="H87" s="2" t="str">
        <f t="shared" si="6"/>
        <v>Pos</v>
      </c>
      <c r="I87" s="2"/>
      <c r="J87" s="2"/>
      <c r="K87" s="2"/>
      <c r="L87" s="2"/>
      <c r="M87" s="1">
        <f t="shared" si="4"/>
        <v>0</v>
      </c>
      <c r="N87" s="1">
        <f t="shared" si="5"/>
        <v>0</v>
      </c>
      <c r="R87" s="4">
        <f>E87/Parameters_Base!$B$6</f>
        <v>0.73333333333333328</v>
      </c>
      <c r="S87" s="11">
        <f>F87/Parameters_Base!$C$6</f>
        <v>0.51249999999999996</v>
      </c>
      <c r="T87" s="1">
        <f t="shared" si="7"/>
        <v>1</v>
      </c>
    </row>
    <row r="88" spans="1:20" s="1" customFormat="1" x14ac:dyDescent="0.25">
      <c r="A88" s="6">
        <v>79</v>
      </c>
      <c r="B88" s="1" t="s">
        <v>0</v>
      </c>
      <c r="D88" s="1">
        <v>40</v>
      </c>
      <c r="E88" s="1">
        <v>28</v>
      </c>
      <c r="F88" s="1">
        <v>137</v>
      </c>
      <c r="G88" s="3">
        <v>-2</v>
      </c>
      <c r="H88" s="2" t="str">
        <f t="shared" si="6"/>
        <v>Neg</v>
      </c>
      <c r="I88" s="2"/>
      <c r="J88" s="2"/>
      <c r="K88" s="2"/>
      <c r="L88" s="2"/>
      <c r="M88" s="1">
        <f t="shared" si="4"/>
        <v>0</v>
      </c>
      <c r="N88" s="1">
        <f t="shared" si="5"/>
        <v>0</v>
      </c>
      <c r="R88" s="4">
        <f>E88/Parameters_Base!$B$6</f>
        <v>0.93333333333333335</v>
      </c>
      <c r="S88" s="11">
        <f>F88/Parameters_Base!$C$6</f>
        <v>0.5708333333333333</v>
      </c>
      <c r="T88" s="1">
        <f t="shared" si="7"/>
        <v>1</v>
      </c>
    </row>
    <row r="89" spans="1:20" s="1" customFormat="1" x14ac:dyDescent="0.25">
      <c r="A89" s="6">
        <v>80</v>
      </c>
      <c r="B89" s="1" t="s">
        <v>0</v>
      </c>
      <c r="D89" s="1">
        <v>40</v>
      </c>
      <c r="E89" s="1">
        <v>15</v>
      </c>
      <c r="F89" s="1">
        <v>236</v>
      </c>
      <c r="G89" s="3">
        <v>2</v>
      </c>
      <c r="H89" s="2" t="str">
        <f t="shared" si="6"/>
        <v>Pos</v>
      </c>
      <c r="I89" s="2"/>
      <c r="J89" s="2"/>
      <c r="K89" s="2"/>
      <c r="L89" s="2"/>
      <c r="M89" s="1">
        <f t="shared" si="4"/>
        <v>0</v>
      </c>
      <c r="N89" s="1">
        <f t="shared" si="5"/>
        <v>0</v>
      </c>
      <c r="R89" s="4">
        <f>E89/Parameters_Base!$B$6</f>
        <v>0.5</v>
      </c>
      <c r="S89" s="11">
        <f>F89/Parameters_Base!$C$6</f>
        <v>0.98333333333333328</v>
      </c>
      <c r="T89" s="1">
        <f t="shared" si="7"/>
        <v>0</v>
      </c>
    </row>
    <row r="90" spans="1:20" s="1" customFormat="1" x14ac:dyDescent="0.25">
      <c r="A90" s="6">
        <v>81</v>
      </c>
      <c r="B90" s="1" t="s">
        <v>0</v>
      </c>
      <c r="D90" s="1">
        <v>41</v>
      </c>
      <c r="E90" s="1">
        <v>18</v>
      </c>
      <c r="F90" s="1">
        <v>218</v>
      </c>
      <c r="G90" s="3">
        <v>0</v>
      </c>
      <c r="H90" s="2">
        <f t="shared" si="6"/>
        <v>0</v>
      </c>
      <c r="I90" s="2"/>
      <c r="J90" s="2"/>
      <c r="K90" s="2"/>
      <c r="L90" s="2"/>
      <c r="M90" s="1">
        <f t="shared" si="4"/>
        <v>0</v>
      </c>
      <c r="N90" s="1">
        <f t="shared" si="5"/>
        <v>0</v>
      </c>
      <c r="R90" s="4">
        <f>E90/Parameters_Base!$B$6</f>
        <v>0.6</v>
      </c>
      <c r="S90" s="11">
        <f>F90/Parameters_Base!$C$6</f>
        <v>0.90833333333333333</v>
      </c>
      <c r="T90" s="1">
        <f t="shared" si="7"/>
        <v>0</v>
      </c>
    </row>
    <row r="91" spans="1:20" s="1" customFormat="1" x14ac:dyDescent="0.25">
      <c r="A91" s="6">
        <v>82</v>
      </c>
      <c r="B91" s="1" t="s">
        <v>0</v>
      </c>
      <c r="D91" s="1">
        <v>41</v>
      </c>
      <c r="E91" s="1">
        <v>22</v>
      </c>
      <c r="F91" s="1">
        <v>141</v>
      </c>
      <c r="G91" s="3">
        <v>1</v>
      </c>
      <c r="H91" s="2" t="str">
        <f t="shared" si="6"/>
        <v>Pos</v>
      </c>
      <c r="I91" s="2"/>
      <c r="J91" s="2"/>
      <c r="K91" s="2"/>
      <c r="L91" s="2"/>
      <c r="M91" s="1">
        <f t="shared" si="4"/>
        <v>0</v>
      </c>
      <c r="N91" s="1">
        <f t="shared" si="5"/>
        <v>0</v>
      </c>
      <c r="R91" s="4">
        <f>E91/Parameters_Base!$B$6</f>
        <v>0.73333333333333328</v>
      </c>
      <c r="S91" s="11">
        <f>F91/Parameters_Base!$C$6</f>
        <v>0.58750000000000002</v>
      </c>
      <c r="T91" s="1">
        <f t="shared" si="7"/>
        <v>1</v>
      </c>
    </row>
    <row r="92" spans="1:20" s="1" customFormat="1" x14ac:dyDescent="0.25">
      <c r="A92" s="6">
        <v>83</v>
      </c>
      <c r="B92" s="1" t="s">
        <v>0</v>
      </c>
      <c r="D92" s="1">
        <v>42</v>
      </c>
      <c r="E92" s="1">
        <v>13</v>
      </c>
      <c r="F92" s="1">
        <v>144</v>
      </c>
      <c r="G92" s="3">
        <v>-1</v>
      </c>
      <c r="H92" s="2" t="str">
        <f t="shared" si="6"/>
        <v>Neg</v>
      </c>
      <c r="I92" s="2"/>
      <c r="J92" s="2"/>
      <c r="K92" s="2"/>
      <c r="L92" s="2"/>
      <c r="M92" s="1">
        <f t="shared" si="4"/>
        <v>0</v>
      </c>
      <c r="N92" s="1">
        <f t="shared" si="5"/>
        <v>0</v>
      </c>
      <c r="R92" s="4">
        <f>E92/Parameters_Base!$B$6</f>
        <v>0.43333333333333335</v>
      </c>
      <c r="S92" s="11">
        <f>F92/Parameters_Base!$C$6</f>
        <v>0.6</v>
      </c>
      <c r="T92" s="1">
        <f t="shared" si="7"/>
        <v>0</v>
      </c>
    </row>
    <row r="93" spans="1:20" s="1" customFormat="1" x14ac:dyDescent="0.25">
      <c r="A93" s="6">
        <v>84</v>
      </c>
      <c r="B93" s="1" t="s">
        <v>0</v>
      </c>
      <c r="D93" s="1">
        <v>42</v>
      </c>
      <c r="E93" s="1">
        <v>26</v>
      </c>
      <c r="F93" s="1">
        <v>185</v>
      </c>
      <c r="G93" s="3">
        <v>2</v>
      </c>
      <c r="H93" s="2" t="str">
        <f t="shared" si="6"/>
        <v>Pos</v>
      </c>
      <c r="I93" s="2"/>
      <c r="J93" s="2"/>
      <c r="K93" s="2"/>
      <c r="L93" s="2"/>
      <c r="M93" s="1">
        <f t="shared" si="4"/>
        <v>0</v>
      </c>
      <c r="N93" s="1">
        <f t="shared" si="5"/>
        <v>0</v>
      </c>
      <c r="R93" s="4">
        <f>E93/Parameters_Base!$B$6</f>
        <v>0.8666666666666667</v>
      </c>
      <c r="S93" s="11">
        <f>F93/Parameters_Base!$C$6</f>
        <v>0.77083333333333337</v>
      </c>
      <c r="T93" s="1">
        <f t="shared" si="7"/>
        <v>1</v>
      </c>
    </row>
    <row r="94" spans="1:20" s="1" customFormat="1" x14ac:dyDescent="0.25">
      <c r="A94" s="6">
        <v>85</v>
      </c>
      <c r="B94" s="1" t="s">
        <v>0</v>
      </c>
      <c r="D94" s="1">
        <v>43</v>
      </c>
      <c r="E94" s="1">
        <v>14</v>
      </c>
      <c r="F94" s="1">
        <v>237</v>
      </c>
      <c r="G94" s="3">
        <v>0</v>
      </c>
      <c r="H94" s="2">
        <f t="shared" si="6"/>
        <v>0</v>
      </c>
      <c r="I94" s="2"/>
      <c r="J94" s="2"/>
      <c r="K94" s="2"/>
      <c r="L94" s="2"/>
      <c r="M94" s="1">
        <f t="shared" si="4"/>
        <v>0</v>
      </c>
      <c r="N94" s="1">
        <f t="shared" si="5"/>
        <v>0</v>
      </c>
      <c r="R94" s="4">
        <f>E94/Parameters_Base!$B$6</f>
        <v>0.46666666666666667</v>
      </c>
      <c r="S94" s="11">
        <f>F94/Parameters_Base!$C$6</f>
        <v>0.98750000000000004</v>
      </c>
      <c r="T94" s="1">
        <f t="shared" si="7"/>
        <v>0</v>
      </c>
    </row>
    <row r="95" spans="1:20" s="1" customFormat="1" x14ac:dyDescent="0.25">
      <c r="A95" s="6">
        <v>86</v>
      </c>
      <c r="B95" s="1" t="s">
        <v>0</v>
      </c>
      <c r="D95" s="1">
        <v>43</v>
      </c>
      <c r="E95" s="1">
        <v>11</v>
      </c>
      <c r="F95" s="1">
        <v>130</v>
      </c>
      <c r="G95" s="3">
        <v>1</v>
      </c>
      <c r="H95" s="2" t="str">
        <f t="shared" si="6"/>
        <v>Pos</v>
      </c>
      <c r="I95" s="2"/>
      <c r="J95" s="2"/>
      <c r="K95" s="2"/>
      <c r="L95" s="2"/>
      <c r="M95" s="1">
        <f t="shared" si="4"/>
        <v>0</v>
      </c>
      <c r="N95" s="1">
        <f t="shared" si="5"/>
        <v>0</v>
      </c>
      <c r="R95" s="4">
        <f>E95/Parameters_Base!$B$6</f>
        <v>0.36666666666666664</v>
      </c>
      <c r="S95" s="11">
        <f>F95/Parameters_Base!$C$6</f>
        <v>0.54166666666666663</v>
      </c>
      <c r="T95" s="1">
        <f t="shared" si="7"/>
        <v>0</v>
      </c>
    </row>
    <row r="96" spans="1:20" s="1" customFormat="1" x14ac:dyDescent="0.25">
      <c r="A96" s="6">
        <v>87</v>
      </c>
      <c r="B96" s="1" t="s">
        <v>0</v>
      </c>
      <c r="D96" s="1">
        <v>44</v>
      </c>
      <c r="E96" s="1">
        <v>17</v>
      </c>
      <c r="F96" s="1">
        <v>227</v>
      </c>
      <c r="G96" s="3">
        <v>0</v>
      </c>
      <c r="H96" s="2">
        <f t="shared" si="6"/>
        <v>0</v>
      </c>
      <c r="I96" s="2"/>
      <c r="J96" s="2"/>
      <c r="K96" s="2"/>
      <c r="L96" s="2"/>
      <c r="M96" s="1">
        <f t="shared" si="4"/>
        <v>0</v>
      </c>
      <c r="N96" s="1">
        <f t="shared" si="5"/>
        <v>0</v>
      </c>
      <c r="R96" s="4">
        <f>E96/Parameters_Base!$B$6</f>
        <v>0.56666666666666665</v>
      </c>
      <c r="S96" s="11">
        <f>F96/Parameters_Base!$C$6</f>
        <v>0.9458333333333333</v>
      </c>
      <c r="T96" s="1">
        <f t="shared" si="7"/>
        <v>0</v>
      </c>
    </row>
    <row r="97" spans="1:20" s="1" customFormat="1" x14ac:dyDescent="0.25">
      <c r="A97" s="6">
        <v>88</v>
      </c>
      <c r="B97" s="1" t="s">
        <v>0</v>
      </c>
      <c r="D97" s="1">
        <v>44</v>
      </c>
      <c r="E97" s="1">
        <v>13</v>
      </c>
      <c r="F97" s="1">
        <v>236</v>
      </c>
      <c r="G97" s="3">
        <v>0</v>
      </c>
      <c r="H97" s="2">
        <f t="shared" si="6"/>
        <v>0</v>
      </c>
      <c r="I97" s="2"/>
      <c r="J97" s="2"/>
      <c r="K97" s="2"/>
      <c r="L97" s="2"/>
      <c r="M97" s="1">
        <f t="shared" si="4"/>
        <v>0</v>
      </c>
      <c r="N97" s="1">
        <f t="shared" si="5"/>
        <v>0</v>
      </c>
      <c r="R97" s="4">
        <f>E97/Parameters_Base!$B$6</f>
        <v>0.43333333333333335</v>
      </c>
      <c r="S97" s="11">
        <f>F97/Parameters_Base!$C$6</f>
        <v>0.98333333333333328</v>
      </c>
      <c r="T97" s="1">
        <f t="shared" si="7"/>
        <v>0</v>
      </c>
    </row>
    <row r="98" spans="1:20" s="1" customFormat="1" x14ac:dyDescent="0.25">
      <c r="A98" s="6">
        <v>89</v>
      </c>
      <c r="B98" s="1" t="s">
        <v>0</v>
      </c>
      <c r="D98" s="1">
        <v>45</v>
      </c>
      <c r="E98" s="1">
        <v>20</v>
      </c>
      <c r="F98" s="1">
        <v>158</v>
      </c>
      <c r="G98" s="3">
        <v>0</v>
      </c>
      <c r="H98" s="2">
        <f t="shared" si="6"/>
        <v>0</v>
      </c>
      <c r="I98" s="2"/>
      <c r="J98" s="2"/>
      <c r="K98" s="2"/>
      <c r="L98" s="2"/>
      <c r="M98" s="1">
        <f t="shared" si="4"/>
        <v>0</v>
      </c>
      <c r="N98" s="1">
        <f t="shared" si="5"/>
        <v>0</v>
      </c>
      <c r="R98" s="4">
        <f>E98/Parameters_Base!$B$6</f>
        <v>0.66666666666666663</v>
      </c>
      <c r="S98" s="11">
        <f>F98/Parameters_Base!$C$6</f>
        <v>0.65833333333333333</v>
      </c>
      <c r="T98" s="1">
        <f t="shared" si="7"/>
        <v>1</v>
      </c>
    </row>
    <row r="99" spans="1:20" s="1" customFormat="1" x14ac:dyDescent="0.25">
      <c r="A99" s="6">
        <v>90</v>
      </c>
      <c r="B99" s="1" t="s">
        <v>0</v>
      </c>
      <c r="D99" s="1">
        <v>45</v>
      </c>
      <c r="E99" s="1">
        <v>14</v>
      </c>
      <c r="F99" s="1">
        <v>189</v>
      </c>
      <c r="G99" s="3">
        <v>1</v>
      </c>
      <c r="H99" s="2" t="str">
        <f t="shared" si="6"/>
        <v>Pos</v>
      </c>
      <c r="I99" s="2"/>
      <c r="J99" s="2"/>
      <c r="K99" s="2"/>
      <c r="L99" s="2"/>
      <c r="M99" s="1">
        <f t="shared" si="4"/>
        <v>0</v>
      </c>
      <c r="N99" s="1">
        <f t="shared" si="5"/>
        <v>0</v>
      </c>
      <c r="R99" s="4">
        <f>E99/Parameters_Base!$B$6</f>
        <v>0.46666666666666667</v>
      </c>
      <c r="S99" s="11">
        <f>F99/Parameters_Base!$C$6</f>
        <v>0.78749999999999998</v>
      </c>
      <c r="T99" s="1">
        <f t="shared" si="7"/>
        <v>0</v>
      </c>
    </row>
    <row r="100" spans="1:20" s="1" customFormat="1" x14ac:dyDescent="0.25">
      <c r="A100" s="6">
        <v>91</v>
      </c>
      <c r="B100" s="1" t="s">
        <v>0</v>
      </c>
      <c r="D100" s="1">
        <v>46</v>
      </c>
      <c r="E100" s="1">
        <v>15</v>
      </c>
      <c r="F100" s="1">
        <v>183</v>
      </c>
      <c r="G100" s="3">
        <v>0</v>
      </c>
      <c r="H100" s="2">
        <f t="shared" si="6"/>
        <v>0</v>
      </c>
      <c r="I100" s="2"/>
      <c r="J100" s="2"/>
      <c r="K100" s="2"/>
      <c r="L100" s="2"/>
      <c r="M100" s="1">
        <f t="shared" si="4"/>
        <v>0</v>
      </c>
      <c r="N100" s="1">
        <f t="shared" si="5"/>
        <v>0</v>
      </c>
      <c r="R100" s="4">
        <f>E100/Parameters_Base!$B$6</f>
        <v>0.5</v>
      </c>
      <c r="S100" s="11">
        <f>F100/Parameters_Base!$C$6</f>
        <v>0.76249999999999996</v>
      </c>
      <c r="T100" s="1">
        <f t="shared" si="7"/>
        <v>0</v>
      </c>
    </row>
    <row r="101" spans="1:20" s="1" customFormat="1" x14ac:dyDescent="0.25">
      <c r="A101" s="6">
        <v>92</v>
      </c>
      <c r="B101" s="1" t="s">
        <v>0</v>
      </c>
      <c r="D101" s="1">
        <v>46</v>
      </c>
      <c r="E101" s="1">
        <v>28</v>
      </c>
      <c r="F101" s="1">
        <v>230</v>
      </c>
      <c r="G101" s="3">
        <v>2</v>
      </c>
      <c r="H101" s="2" t="str">
        <f t="shared" si="6"/>
        <v>Pos</v>
      </c>
      <c r="I101" s="2"/>
      <c r="J101" s="2"/>
      <c r="K101" s="2"/>
      <c r="L101" s="2"/>
      <c r="M101" s="1">
        <f t="shared" si="4"/>
        <v>0</v>
      </c>
      <c r="N101" s="1">
        <f t="shared" si="5"/>
        <v>0</v>
      </c>
      <c r="R101" s="4">
        <f>E101/Parameters_Base!$B$6</f>
        <v>0.93333333333333335</v>
      </c>
      <c r="S101" s="11">
        <f>F101/Parameters_Base!$C$6</f>
        <v>0.95833333333333337</v>
      </c>
      <c r="T101" s="1">
        <f t="shared" si="7"/>
        <v>0</v>
      </c>
    </row>
    <row r="102" spans="1:20" s="1" customFormat="1" x14ac:dyDescent="0.25">
      <c r="A102" s="6">
        <v>93</v>
      </c>
      <c r="B102" s="1" t="s">
        <v>0</v>
      </c>
      <c r="D102" s="1">
        <v>47</v>
      </c>
      <c r="E102" s="1">
        <v>28</v>
      </c>
      <c r="F102" s="1">
        <v>138</v>
      </c>
      <c r="G102" s="3">
        <v>-1</v>
      </c>
      <c r="H102" s="2" t="str">
        <f t="shared" si="6"/>
        <v>Neg</v>
      </c>
      <c r="I102" s="2"/>
      <c r="J102" s="2"/>
      <c r="K102" s="2"/>
      <c r="L102" s="2"/>
      <c r="M102" s="1">
        <f t="shared" si="4"/>
        <v>0</v>
      </c>
      <c r="N102" s="1">
        <f t="shared" si="5"/>
        <v>0</v>
      </c>
      <c r="R102" s="4">
        <f>E102/Parameters_Base!$B$6</f>
        <v>0.93333333333333335</v>
      </c>
      <c r="S102" s="11">
        <f>F102/Parameters_Base!$C$6</f>
        <v>0.57499999999999996</v>
      </c>
      <c r="T102" s="1">
        <f t="shared" si="7"/>
        <v>1</v>
      </c>
    </row>
    <row r="103" spans="1:20" s="1" customFormat="1" x14ac:dyDescent="0.25">
      <c r="A103" s="6">
        <v>94</v>
      </c>
      <c r="B103" s="1" t="s">
        <v>0</v>
      </c>
      <c r="D103" s="1">
        <v>47</v>
      </c>
      <c r="E103" s="1">
        <v>12</v>
      </c>
      <c r="F103" s="1">
        <v>148</v>
      </c>
      <c r="G103" s="3">
        <v>2</v>
      </c>
      <c r="H103" s="2" t="str">
        <f t="shared" si="6"/>
        <v>Pos</v>
      </c>
      <c r="I103" s="2"/>
      <c r="J103" s="2"/>
      <c r="K103" s="2"/>
      <c r="L103" s="2"/>
      <c r="M103" s="1">
        <f t="shared" si="4"/>
        <v>0</v>
      </c>
      <c r="N103" s="1">
        <f t="shared" si="5"/>
        <v>0</v>
      </c>
      <c r="R103" s="4">
        <f>E103/Parameters_Base!$B$6</f>
        <v>0.4</v>
      </c>
      <c r="S103" s="11">
        <f>F103/Parameters_Base!$C$6</f>
        <v>0.6166666666666667</v>
      </c>
      <c r="T103" s="1">
        <f t="shared" si="7"/>
        <v>0</v>
      </c>
    </row>
    <row r="104" spans="1:20" s="1" customFormat="1" x14ac:dyDescent="0.25">
      <c r="A104" s="6">
        <v>95</v>
      </c>
      <c r="B104" s="1" t="s">
        <v>0</v>
      </c>
      <c r="D104" s="1">
        <v>48</v>
      </c>
      <c r="E104" s="1">
        <v>17</v>
      </c>
      <c r="F104" s="1">
        <v>214</v>
      </c>
      <c r="G104" s="3">
        <v>-1</v>
      </c>
      <c r="H104" s="2" t="str">
        <f t="shared" si="6"/>
        <v>Neg</v>
      </c>
      <c r="I104" s="2"/>
      <c r="J104" s="2"/>
      <c r="K104" s="2"/>
      <c r="L104" s="2"/>
      <c r="M104" s="1">
        <f t="shared" si="4"/>
        <v>0</v>
      </c>
      <c r="N104" s="1">
        <f t="shared" si="5"/>
        <v>0</v>
      </c>
      <c r="R104" s="4">
        <f>E104/Parameters_Base!$B$6</f>
        <v>0.56666666666666665</v>
      </c>
      <c r="S104" s="11">
        <f>F104/Parameters_Base!$C$6</f>
        <v>0.89166666666666672</v>
      </c>
      <c r="T104" s="1">
        <f t="shared" si="7"/>
        <v>0</v>
      </c>
    </row>
    <row r="105" spans="1:20" s="1" customFormat="1" x14ac:dyDescent="0.25">
      <c r="A105" s="6">
        <v>96</v>
      </c>
      <c r="B105" s="1" t="s">
        <v>0</v>
      </c>
      <c r="D105" s="1">
        <v>48</v>
      </c>
      <c r="E105" s="1">
        <v>12</v>
      </c>
      <c r="F105" s="1">
        <v>172</v>
      </c>
      <c r="G105" s="3">
        <v>2</v>
      </c>
      <c r="H105" s="2" t="str">
        <f t="shared" si="6"/>
        <v>Pos</v>
      </c>
      <c r="I105" s="2"/>
      <c r="J105" s="2"/>
      <c r="K105" s="2"/>
      <c r="L105" s="2"/>
      <c r="M105" s="1">
        <f t="shared" si="4"/>
        <v>0</v>
      </c>
      <c r="N105" s="1">
        <f t="shared" si="5"/>
        <v>0</v>
      </c>
      <c r="R105" s="4">
        <f>E105/Parameters_Base!$B$6</f>
        <v>0.4</v>
      </c>
      <c r="S105" s="11">
        <f>F105/Parameters_Base!$C$6</f>
        <v>0.71666666666666667</v>
      </c>
      <c r="T105" s="1">
        <f t="shared" si="7"/>
        <v>0</v>
      </c>
    </row>
    <row r="106" spans="1:20" s="1" customFormat="1" x14ac:dyDescent="0.25">
      <c r="A106" s="6">
        <v>97</v>
      </c>
      <c r="B106" s="1" t="s">
        <v>0</v>
      </c>
      <c r="D106" s="1">
        <v>49</v>
      </c>
      <c r="E106" s="1">
        <v>22</v>
      </c>
      <c r="F106" s="1">
        <v>139</v>
      </c>
      <c r="G106" s="3">
        <v>0</v>
      </c>
      <c r="H106" s="2">
        <f t="shared" si="6"/>
        <v>0</v>
      </c>
      <c r="I106" s="2"/>
      <c r="J106" s="2"/>
      <c r="K106" s="2"/>
      <c r="L106" s="2"/>
      <c r="M106" s="1">
        <f t="shared" si="4"/>
        <v>0</v>
      </c>
      <c r="N106" s="1">
        <f t="shared" si="5"/>
        <v>0</v>
      </c>
      <c r="R106" s="4">
        <f>E106/Parameters_Base!$B$6</f>
        <v>0.73333333333333328</v>
      </c>
      <c r="S106" s="11">
        <f>F106/Parameters_Base!$C$6</f>
        <v>0.57916666666666672</v>
      </c>
      <c r="T106" s="1">
        <f t="shared" si="7"/>
        <v>1</v>
      </c>
    </row>
    <row r="107" spans="1:20" s="1" customFormat="1" x14ac:dyDescent="0.25">
      <c r="A107" s="6">
        <v>98</v>
      </c>
      <c r="B107" s="1" t="s">
        <v>0</v>
      </c>
      <c r="D107" s="1">
        <v>49</v>
      </c>
      <c r="E107" s="1">
        <v>23</v>
      </c>
      <c r="F107" s="1">
        <v>227</v>
      </c>
      <c r="G107" s="3">
        <v>2</v>
      </c>
      <c r="H107" s="2" t="str">
        <f t="shared" si="6"/>
        <v>Pos</v>
      </c>
      <c r="I107" s="2"/>
      <c r="J107" s="2"/>
      <c r="K107" s="2"/>
      <c r="L107" s="2"/>
      <c r="M107" s="1">
        <f t="shared" si="4"/>
        <v>0</v>
      </c>
      <c r="N107" s="1">
        <f t="shared" si="5"/>
        <v>0</v>
      </c>
      <c r="R107" s="4">
        <f>E107/Parameters_Base!$B$6</f>
        <v>0.76666666666666672</v>
      </c>
      <c r="S107" s="11">
        <f>F107/Parameters_Base!$C$6</f>
        <v>0.9458333333333333</v>
      </c>
      <c r="T107" s="1">
        <f t="shared" si="7"/>
        <v>0</v>
      </c>
    </row>
    <row r="108" spans="1:20" s="1" customFormat="1" x14ac:dyDescent="0.25">
      <c r="A108" s="6">
        <v>99</v>
      </c>
      <c r="B108" s="1" t="s">
        <v>0</v>
      </c>
      <c r="D108" s="1">
        <v>50</v>
      </c>
      <c r="E108" s="1">
        <v>21</v>
      </c>
      <c r="F108" s="1">
        <v>225</v>
      </c>
      <c r="G108" s="3">
        <v>-2</v>
      </c>
      <c r="H108" s="2" t="str">
        <f t="shared" si="6"/>
        <v>Neg</v>
      </c>
      <c r="I108" s="2"/>
      <c r="J108" s="2"/>
      <c r="K108" s="2"/>
      <c r="L108" s="2"/>
      <c r="M108" s="1">
        <f t="shared" si="4"/>
        <v>0</v>
      </c>
      <c r="N108" s="1">
        <f t="shared" si="5"/>
        <v>0</v>
      </c>
      <c r="R108" s="4">
        <f>E108/Parameters_Base!$B$6</f>
        <v>0.7</v>
      </c>
      <c r="S108" s="11">
        <f>F108/Parameters_Base!$C$6</f>
        <v>0.9375</v>
      </c>
      <c r="T108" s="1">
        <f t="shared" si="7"/>
        <v>0</v>
      </c>
    </row>
    <row r="109" spans="1:20" s="1" customFormat="1" x14ac:dyDescent="0.25">
      <c r="A109" s="6">
        <v>100</v>
      </c>
      <c r="B109" s="1" t="s">
        <v>0</v>
      </c>
      <c r="D109" s="1">
        <v>50</v>
      </c>
      <c r="E109" s="1">
        <v>18</v>
      </c>
      <c r="F109" s="1">
        <v>203</v>
      </c>
      <c r="G109" s="3">
        <v>0</v>
      </c>
      <c r="H109" s="2">
        <f t="shared" si="6"/>
        <v>0</v>
      </c>
      <c r="I109" s="2"/>
      <c r="J109" s="2"/>
      <c r="K109" s="2"/>
      <c r="L109" s="2"/>
      <c r="M109" s="1">
        <f t="shared" si="4"/>
        <v>0</v>
      </c>
      <c r="N109" s="1">
        <f t="shared" si="5"/>
        <v>0</v>
      </c>
      <c r="R109" s="4">
        <f>E109/Parameters_Base!$B$6</f>
        <v>0.6</v>
      </c>
      <c r="S109" s="11">
        <f>F109/Parameters_Base!$C$6</f>
        <v>0.84583333333333333</v>
      </c>
      <c r="T109" s="1">
        <f t="shared" si="7"/>
        <v>0</v>
      </c>
    </row>
    <row r="110" spans="1:20" s="1" customFormat="1" x14ac:dyDescent="0.25">
      <c r="A110" s="6">
        <v>101</v>
      </c>
      <c r="B110" s="1" t="s">
        <v>0</v>
      </c>
      <c r="D110" s="1">
        <v>51</v>
      </c>
      <c r="E110" s="1">
        <v>14</v>
      </c>
      <c r="F110" s="1">
        <v>165</v>
      </c>
      <c r="G110" s="3">
        <v>-1</v>
      </c>
      <c r="H110" s="2" t="str">
        <f t="shared" si="6"/>
        <v>Neg</v>
      </c>
      <c r="I110" s="2"/>
      <c r="J110" s="2"/>
      <c r="K110" s="2"/>
      <c r="L110" s="2"/>
      <c r="M110" s="1">
        <f t="shared" si="4"/>
        <v>0</v>
      </c>
      <c r="N110" s="1">
        <f t="shared" si="5"/>
        <v>0</v>
      </c>
      <c r="R110" s="4">
        <f>E110/Parameters_Base!$B$6</f>
        <v>0.46666666666666667</v>
      </c>
      <c r="S110" s="11">
        <f>F110/Parameters_Base!$C$6</f>
        <v>0.6875</v>
      </c>
      <c r="T110" s="1">
        <f t="shared" si="7"/>
        <v>0</v>
      </c>
    </row>
    <row r="111" spans="1:20" s="1" customFormat="1" x14ac:dyDescent="0.25">
      <c r="A111" s="6">
        <v>102</v>
      </c>
      <c r="B111" s="1" t="s">
        <v>0</v>
      </c>
      <c r="D111" s="1">
        <v>51</v>
      </c>
      <c r="E111" s="1">
        <v>12</v>
      </c>
      <c r="F111" s="1">
        <v>169</v>
      </c>
      <c r="G111" s="3">
        <v>2</v>
      </c>
      <c r="H111" s="2" t="str">
        <f t="shared" si="6"/>
        <v>Pos</v>
      </c>
      <c r="I111" s="2"/>
      <c r="J111" s="2"/>
      <c r="K111" s="2"/>
      <c r="L111" s="2"/>
      <c r="M111" s="1">
        <f t="shared" si="4"/>
        <v>0</v>
      </c>
      <c r="N111" s="1">
        <f t="shared" si="5"/>
        <v>0</v>
      </c>
      <c r="R111" s="4">
        <f>E111/Parameters_Base!$B$6</f>
        <v>0.4</v>
      </c>
      <c r="S111" s="11">
        <f>F111/Parameters_Base!$C$6</f>
        <v>0.70416666666666672</v>
      </c>
      <c r="T111" s="1">
        <f t="shared" si="7"/>
        <v>0</v>
      </c>
    </row>
    <row r="112" spans="1:20" s="1" customFormat="1" x14ac:dyDescent="0.25">
      <c r="A112" s="6">
        <v>103</v>
      </c>
      <c r="B112" s="1" t="s">
        <v>0</v>
      </c>
      <c r="D112" s="1">
        <v>52</v>
      </c>
      <c r="E112" s="1">
        <v>14</v>
      </c>
      <c r="F112" s="1">
        <v>136</v>
      </c>
      <c r="G112" s="3">
        <v>-2</v>
      </c>
      <c r="H112" s="2" t="str">
        <f t="shared" si="6"/>
        <v>Neg</v>
      </c>
      <c r="I112" s="2"/>
      <c r="J112" s="2"/>
      <c r="K112" s="2"/>
      <c r="L112" s="2"/>
      <c r="M112" s="1">
        <f t="shared" si="4"/>
        <v>0</v>
      </c>
      <c r="N112" s="1">
        <f t="shared" si="5"/>
        <v>0</v>
      </c>
      <c r="R112" s="4">
        <f>E112/Parameters_Base!$B$6</f>
        <v>0.46666666666666667</v>
      </c>
      <c r="S112" s="11">
        <f>F112/Parameters_Base!$C$6</f>
        <v>0.56666666666666665</v>
      </c>
      <c r="T112" s="1">
        <f t="shared" si="7"/>
        <v>0</v>
      </c>
    </row>
    <row r="113" spans="1:20" s="1" customFormat="1" x14ac:dyDescent="0.25">
      <c r="A113" s="6">
        <v>104</v>
      </c>
      <c r="B113" s="1" t="s">
        <v>0</v>
      </c>
      <c r="D113" s="1">
        <v>52</v>
      </c>
      <c r="E113" s="1">
        <v>19</v>
      </c>
      <c r="F113" s="1">
        <v>157</v>
      </c>
      <c r="G113" s="3">
        <v>1</v>
      </c>
      <c r="H113" s="2" t="str">
        <f t="shared" si="6"/>
        <v>Pos</v>
      </c>
      <c r="I113" s="2"/>
      <c r="J113" s="2"/>
      <c r="K113" s="2"/>
      <c r="L113" s="2"/>
      <c r="M113" s="1">
        <f t="shared" si="4"/>
        <v>0</v>
      </c>
      <c r="N113" s="1">
        <f t="shared" si="5"/>
        <v>0</v>
      </c>
      <c r="R113" s="4">
        <f>E113/Parameters_Base!$B$6</f>
        <v>0.6333333333333333</v>
      </c>
      <c r="S113" s="11">
        <f>F113/Parameters_Base!$C$6</f>
        <v>0.65416666666666667</v>
      </c>
      <c r="T113" s="1">
        <f t="shared" si="7"/>
        <v>0</v>
      </c>
    </row>
    <row r="114" spans="1:20" s="1" customFormat="1" x14ac:dyDescent="0.25">
      <c r="A114" s="6">
        <v>105</v>
      </c>
      <c r="B114" s="1" t="s">
        <v>0</v>
      </c>
      <c r="D114" s="1">
        <v>53</v>
      </c>
      <c r="E114" s="1">
        <v>12</v>
      </c>
      <c r="F114" s="1">
        <v>144</v>
      </c>
      <c r="G114" s="3">
        <v>-2</v>
      </c>
      <c r="H114" s="2" t="str">
        <f t="shared" si="6"/>
        <v>Neg</v>
      </c>
      <c r="I114" s="2"/>
      <c r="J114" s="2"/>
      <c r="K114" s="2"/>
      <c r="L114" s="2"/>
      <c r="M114" s="1">
        <f t="shared" si="4"/>
        <v>0</v>
      </c>
      <c r="N114" s="1">
        <f t="shared" si="5"/>
        <v>0</v>
      </c>
      <c r="R114" s="4">
        <f>E114/Parameters_Base!$B$6</f>
        <v>0.4</v>
      </c>
      <c r="S114" s="11">
        <f>F114/Parameters_Base!$C$6</f>
        <v>0.6</v>
      </c>
      <c r="T114" s="1">
        <f t="shared" si="7"/>
        <v>0</v>
      </c>
    </row>
    <row r="115" spans="1:20" s="1" customFormat="1" x14ac:dyDescent="0.25">
      <c r="A115" s="6">
        <v>106</v>
      </c>
      <c r="B115" s="1" t="s">
        <v>0</v>
      </c>
      <c r="D115" s="1">
        <v>53</v>
      </c>
      <c r="E115" s="1">
        <v>28</v>
      </c>
      <c r="F115" s="1">
        <v>121</v>
      </c>
      <c r="G115" s="3">
        <v>1</v>
      </c>
      <c r="H115" s="2" t="str">
        <f t="shared" si="6"/>
        <v>Pos</v>
      </c>
      <c r="I115" s="2"/>
      <c r="J115" s="2"/>
      <c r="K115" s="2"/>
      <c r="L115" s="2"/>
      <c r="M115" s="1">
        <f t="shared" si="4"/>
        <v>0</v>
      </c>
      <c r="N115" s="1">
        <f t="shared" si="5"/>
        <v>0</v>
      </c>
      <c r="R115" s="4">
        <f>E115/Parameters_Base!$B$6</f>
        <v>0.93333333333333335</v>
      </c>
      <c r="S115" s="11">
        <f>F115/Parameters_Base!$C$6</f>
        <v>0.50416666666666665</v>
      </c>
      <c r="T115" s="1">
        <f t="shared" si="7"/>
        <v>1</v>
      </c>
    </row>
    <row r="116" spans="1:20" s="1" customFormat="1" x14ac:dyDescent="0.25">
      <c r="A116" s="6">
        <v>107</v>
      </c>
      <c r="B116" s="1" t="s">
        <v>0</v>
      </c>
      <c r="D116" s="1">
        <v>54</v>
      </c>
      <c r="E116" s="1">
        <v>25</v>
      </c>
      <c r="F116" s="1">
        <v>172</v>
      </c>
      <c r="G116" s="3">
        <v>0</v>
      </c>
      <c r="H116" s="2">
        <f t="shared" si="6"/>
        <v>0</v>
      </c>
      <c r="I116" s="2"/>
      <c r="J116" s="2"/>
      <c r="K116" s="2"/>
      <c r="L116" s="2"/>
      <c r="M116" s="1">
        <f t="shared" si="4"/>
        <v>0</v>
      </c>
      <c r="N116" s="1">
        <f t="shared" si="5"/>
        <v>0</v>
      </c>
      <c r="R116" s="4">
        <f>E116/Parameters_Base!$B$6</f>
        <v>0.83333333333333337</v>
      </c>
      <c r="S116" s="11">
        <f>F116/Parameters_Base!$C$6</f>
        <v>0.71666666666666667</v>
      </c>
      <c r="T116" s="1">
        <f t="shared" si="7"/>
        <v>1</v>
      </c>
    </row>
    <row r="117" spans="1:20" s="1" customFormat="1" x14ac:dyDescent="0.25">
      <c r="A117" s="6">
        <v>108</v>
      </c>
      <c r="B117" s="1" t="s">
        <v>0</v>
      </c>
      <c r="D117" s="1">
        <v>54</v>
      </c>
      <c r="E117" s="1">
        <v>14</v>
      </c>
      <c r="F117" s="1">
        <v>160</v>
      </c>
      <c r="G117" s="3">
        <v>2</v>
      </c>
      <c r="H117" s="2" t="str">
        <f t="shared" si="6"/>
        <v>Pos</v>
      </c>
      <c r="I117" s="2"/>
      <c r="J117" s="2"/>
      <c r="K117" s="2"/>
      <c r="L117" s="2"/>
      <c r="M117" s="1">
        <f t="shared" si="4"/>
        <v>0</v>
      </c>
      <c r="N117" s="1">
        <f t="shared" si="5"/>
        <v>0</v>
      </c>
      <c r="R117" s="4">
        <f>E117/Parameters_Base!$B$6</f>
        <v>0.46666666666666667</v>
      </c>
      <c r="S117" s="11">
        <f>F117/Parameters_Base!$C$6</f>
        <v>0.66666666666666663</v>
      </c>
      <c r="T117" s="1">
        <f t="shared" si="7"/>
        <v>0</v>
      </c>
    </row>
    <row r="118" spans="1:20" s="1" customFormat="1" x14ac:dyDescent="0.25">
      <c r="A118" s="6">
        <v>109</v>
      </c>
      <c r="B118" s="1" t="s">
        <v>0</v>
      </c>
      <c r="D118" s="1">
        <v>55</v>
      </c>
      <c r="E118" s="1">
        <v>27</v>
      </c>
      <c r="F118" s="1">
        <v>209</v>
      </c>
      <c r="G118" s="3">
        <v>0</v>
      </c>
      <c r="H118" s="2">
        <f t="shared" si="6"/>
        <v>0</v>
      </c>
      <c r="I118" s="2"/>
      <c r="J118" s="2"/>
      <c r="K118" s="2"/>
      <c r="L118" s="2"/>
      <c r="M118" s="1">
        <f t="shared" si="4"/>
        <v>0</v>
      </c>
      <c r="N118" s="1">
        <f t="shared" si="5"/>
        <v>0</v>
      </c>
      <c r="R118" s="4">
        <f>E118/Parameters_Base!$B$6</f>
        <v>0.9</v>
      </c>
      <c r="S118" s="11">
        <f>F118/Parameters_Base!$C$6</f>
        <v>0.87083333333333335</v>
      </c>
      <c r="T118" s="1">
        <f t="shared" si="7"/>
        <v>1</v>
      </c>
    </row>
    <row r="119" spans="1:20" s="1" customFormat="1" x14ac:dyDescent="0.25">
      <c r="A119" s="6">
        <v>110</v>
      </c>
      <c r="B119" s="1" t="s">
        <v>0</v>
      </c>
      <c r="D119" s="1">
        <v>55</v>
      </c>
      <c r="E119" s="1">
        <v>25</v>
      </c>
      <c r="F119" s="1">
        <v>192</v>
      </c>
      <c r="G119" s="3">
        <v>0</v>
      </c>
      <c r="H119" s="2">
        <f t="shared" si="6"/>
        <v>0</v>
      </c>
      <c r="I119" s="2"/>
      <c r="J119" s="2"/>
      <c r="K119" s="2"/>
      <c r="L119" s="2"/>
      <c r="M119" s="1">
        <f t="shared" si="4"/>
        <v>0</v>
      </c>
      <c r="N119" s="1">
        <f t="shared" si="5"/>
        <v>0</v>
      </c>
      <c r="R119" s="4">
        <f>E119/Parameters_Base!$B$6</f>
        <v>0.83333333333333337</v>
      </c>
      <c r="S119" s="11">
        <f>F119/Parameters_Base!$C$6</f>
        <v>0.8</v>
      </c>
      <c r="T119" s="1">
        <f t="shared" si="7"/>
        <v>1</v>
      </c>
    </row>
    <row r="120" spans="1:20" s="1" customFormat="1" x14ac:dyDescent="0.25">
      <c r="A120" s="6">
        <v>111</v>
      </c>
      <c r="B120" s="1" t="s">
        <v>0</v>
      </c>
      <c r="D120" s="1">
        <v>56</v>
      </c>
      <c r="E120" s="1">
        <v>17</v>
      </c>
      <c r="F120" s="1">
        <v>230</v>
      </c>
      <c r="G120" s="3">
        <v>-2</v>
      </c>
      <c r="H120" s="2" t="str">
        <f t="shared" si="6"/>
        <v>Neg</v>
      </c>
      <c r="I120" s="2"/>
      <c r="J120" s="2"/>
      <c r="K120" s="2"/>
      <c r="L120" s="2"/>
      <c r="M120" s="1">
        <f t="shared" si="4"/>
        <v>0</v>
      </c>
      <c r="N120" s="1">
        <f t="shared" si="5"/>
        <v>0</v>
      </c>
      <c r="R120" s="4">
        <f>E120/Parameters_Base!$B$6</f>
        <v>0.56666666666666665</v>
      </c>
      <c r="S120" s="11">
        <f>F120/Parameters_Base!$C$6</f>
        <v>0.95833333333333337</v>
      </c>
      <c r="T120" s="1">
        <f t="shared" si="7"/>
        <v>0</v>
      </c>
    </row>
    <row r="121" spans="1:20" s="1" customFormat="1" x14ac:dyDescent="0.25">
      <c r="A121" s="6">
        <v>112</v>
      </c>
      <c r="B121" s="1" t="s">
        <v>0</v>
      </c>
      <c r="D121" s="1">
        <v>56</v>
      </c>
      <c r="E121" s="1">
        <v>15</v>
      </c>
      <c r="F121" s="1">
        <v>176</v>
      </c>
      <c r="G121" s="3">
        <v>2</v>
      </c>
      <c r="H121" s="2" t="str">
        <f t="shared" si="6"/>
        <v>Pos</v>
      </c>
      <c r="I121" s="2"/>
      <c r="J121" s="2"/>
      <c r="K121" s="2"/>
      <c r="L121" s="2"/>
      <c r="M121" s="1">
        <f t="shared" si="4"/>
        <v>0</v>
      </c>
      <c r="N121" s="1">
        <f t="shared" si="5"/>
        <v>0</v>
      </c>
      <c r="R121" s="4">
        <f>E121/Parameters_Base!$B$6</f>
        <v>0.5</v>
      </c>
      <c r="S121" s="11">
        <f>F121/Parameters_Base!$C$6</f>
        <v>0.73333333333333328</v>
      </c>
      <c r="T121" s="1">
        <f t="shared" si="7"/>
        <v>0</v>
      </c>
    </row>
    <row r="122" spans="1:20" s="1" customFormat="1" x14ac:dyDescent="0.25">
      <c r="A122" s="6">
        <v>113</v>
      </c>
      <c r="B122" s="1" t="s">
        <v>0</v>
      </c>
      <c r="D122" s="1">
        <v>57</v>
      </c>
      <c r="E122" s="1">
        <v>24</v>
      </c>
      <c r="F122" s="1">
        <v>190</v>
      </c>
      <c r="G122" s="3">
        <v>-1</v>
      </c>
      <c r="H122" s="2" t="str">
        <f t="shared" si="6"/>
        <v>Neg</v>
      </c>
      <c r="I122" s="2"/>
      <c r="J122" s="2"/>
      <c r="K122" s="2"/>
      <c r="L122" s="2"/>
      <c r="M122" s="1">
        <f t="shared" si="4"/>
        <v>0</v>
      </c>
      <c r="N122" s="1">
        <f t="shared" si="5"/>
        <v>0</v>
      </c>
      <c r="R122" s="4">
        <f>E122/Parameters_Base!$B$6</f>
        <v>0.8</v>
      </c>
      <c r="S122" s="11">
        <f>F122/Parameters_Base!$C$6</f>
        <v>0.79166666666666663</v>
      </c>
      <c r="T122" s="1">
        <f t="shared" si="7"/>
        <v>1</v>
      </c>
    </row>
    <row r="123" spans="1:20" s="1" customFormat="1" x14ac:dyDescent="0.25">
      <c r="A123" s="6">
        <v>114</v>
      </c>
      <c r="B123" s="1" t="s">
        <v>0</v>
      </c>
      <c r="D123" s="1">
        <v>57</v>
      </c>
      <c r="E123" s="1">
        <v>19</v>
      </c>
      <c r="F123" s="1">
        <v>180</v>
      </c>
      <c r="G123" s="3">
        <v>0</v>
      </c>
      <c r="H123" s="2">
        <f t="shared" si="6"/>
        <v>0</v>
      </c>
      <c r="I123" s="2"/>
      <c r="J123" s="2"/>
      <c r="K123" s="2"/>
      <c r="L123" s="2"/>
      <c r="M123" s="1">
        <f t="shared" si="4"/>
        <v>0</v>
      </c>
      <c r="N123" s="1">
        <f t="shared" si="5"/>
        <v>0</v>
      </c>
      <c r="R123" s="4">
        <f>E123/Parameters_Base!$B$6</f>
        <v>0.6333333333333333</v>
      </c>
      <c r="S123" s="11">
        <f>F123/Parameters_Base!$C$6</f>
        <v>0.75</v>
      </c>
      <c r="T123" s="1">
        <f t="shared" si="7"/>
        <v>0</v>
      </c>
    </row>
    <row r="124" spans="1:20" s="1" customFormat="1" x14ac:dyDescent="0.25">
      <c r="A124" s="6">
        <v>115</v>
      </c>
      <c r="B124" s="1" t="s">
        <v>0</v>
      </c>
      <c r="D124" s="1">
        <v>58</v>
      </c>
      <c r="E124" s="1">
        <v>28</v>
      </c>
      <c r="F124" s="1">
        <v>209</v>
      </c>
      <c r="G124" s="3">
        <v>0</v>
      </c>
      <c r="H124" s="2">
        <f t="shared" si="6"/>
        <v>0</v>
      </c>
      <c r="I124" s="2"/>
      <c r="J124" s="2"/>
      <c r="K124" s="2"/>
      <c r="L124" s="2"/>
      <c r="M124" s="1">
        <f t="shared" si="4"/>
        <v>0</v>
      </c>
      <c r="N124" s="1">
        <f t="shared" si="5"/>
        <v>0</v>
      </c>
      <c r="R124" s="4">
        <f>E124/Parameters_Base!$B$6</f>
        <v>0.93333333333333335</v>
      </c>
      <c r="S124" s="11">
        <f>F124/Parameters_Base!$C$6</f>
        <v>0.87083333333333335</v>
      </c>
      <c r="T124" s="1">
        <f t="shared" si="7"/>
        <v>1</v>
      </c>
    </row>
    <row r="125" spans="1:20" s="1" customFormat="1" x14ac:dyDescent="0.25">
      <c r="A125" s="6">
        <v>116</v>
      </c>
      <c r="B125" s="1" t="s">
        <v>0</v>
      </c>
      <c r="D125" s="1">
        <v>58</v>
      </c>
      <c r="E125" s="1">
        <v>23</v>
      </c>
      <c r="F125" s="1">
        <v>147</v>
      </c>
      <c r="G125" s="3">
        <v>1</v>
      </c>
      <c r="H125" s="2" t="str">
        <f t="shared" si="6"/>
        <v>Pos</v>
      </c>
      <c r="I125" s="2"/>
      <c r="J125" s="2"/>
      <c r="K125" s="2"/>
      <c r="L125" s="2"/>
      <c r="M125" s="1">
        <f t="shared" si="4"/>
        <v>0</v>
      </c>
      <c r="N125" s="1">
        <f t="shared" si="5"/>
        <v>0</v>
      </c>
      <c r="R125" s="4">
        <f>E125/Parameters_Base!$B$6</f>
        <v>0.76666666666666672</v>
      </c>
      <c r="S125" s="11">
        <f>F125/Parameters_Base!$C$6</f>
        <v>0.61250000000000004</v>
      </c>
      <c r="T125" s="1">
        <f t="shared" si="7"/>
        <v>1</v>
      </c>
    </row>
    <row r="126" spans="1:20" s="1" customFormat="1" x14ac:dyDescent="0.25">
      <c r="A126" s="6">
        <v>117</v>
      </c>
      <c r="B126" s="1" t="s">
        <v>0</v>
      </c>
      <c r="D126" s="1">
        <v>59</v>
      </c>
      <c r="E126" s="1">
        <v>16</v>
      </c>
      <c r="F126" s="1">
        <v>192</v>
      </c>
      <c r="G126" s="3">
        <v>0</v>
      </c>
      <c r="H126" s="2">
        <f t="shared" si="6"/>
        <v>0</v>
      </c>
      <c r="I126" s="2"/>
      <c r="J126" s="2"/>
      <c r="K126" s="2"/>
      <c r="L126" s="2"/>
      <c r="M126" s="1">
        <f t="shared" si="4"/>
        <v>0</v>
      </c>
      <c r="N126" s="1">
        <f t="shared" si="5"/>
        <v>0</v>
      </c>
      <c r="R126" s="4">
        <f>E126/Parameters_Base!$B$6</f>
        <v>0.53333333333333333</v>
      </c>
      <c r="S126" s="11">
        <f>F126/Parameters_Base!$C$6</f>
        <v>0.8</v>
      </c>
      <c r="T126" s="1">
        <f t="shared" si="7"/>
        <v>0</v>
      </c>
    </row>
    <row r="127" spans="1:20" s="1" customFormat="1" x14ac:dyDescent="0.25">
      <c r="A127" s="6">
        <v>118</v>
      </c>
      <c r="B127" s="1" t="s">
        <v>0</v>
      </c>
      <c r="D127" s="1">
        <v>59</v>
      </c>
      <c r="E127" s="1">
        <v>17</v>
      </c>
      <c r="F127" s="1">
        <v>197</v>
      </c>
      <c r="G127" s="3">
        <v>2</v>
      </c>
      <c r="H127" s="2" t="str">
        <f t="shared" si="6"/>
        <v>Pos</v>
      </c>
      <c r="I127" s="2"/>
      <c r="J127" s="2"/>
      <c r="K127" s="2"/>
      <c r="L127" s="2"/>
      <c r="M127" s="1">
        <f t="shared" si="4"/>
        <v>0</v>
      </c>
      <c r="N127" s="1">
        <f t="shared" si="5"/>
        <v>0</v>
      </c>
      <c r="R127" s="4">
        <f>E127/Parameters_Base!$B$6</f>
        <v>0.56666666666666665</v>
      </c>
      <c r="S127" s="11">
        <f>F127/Parameters_Base!$C$6</f>
        <v>0.8208333333333333</v>
      </c>
      <c r="T127" s="1">
        <f t="shared" si="7"/>
        <v>0</v>
      </c>
    </row>
    <row r="128" spans="1:20" s="1" customFormat="1" x14ac:dyDescent="0.25">
      <c r="A128" s="6">
        <v>119</v>
      </c>
      <c r="B128" s="1" t="s">
        <v>0</v>
      </c>
      <c r="D128" s="1">
        <v>60</v>
      </c>
      <c r="E128" s="1">
        <v>27</v>
      </c>
      <c r="F128" s="1">
        <v>136</v>
      </c>
      <c r="G128" s="3">
        <v>-2</v>
      </c>
      <c r="H128" s="2" t="str">
        <f t="shared" si="6"/>
        <v>Neg</v>
      </c>
      <c r="I128" s="2"/>
      <c r="J128" s="2"/>
      <c r="K128" s="2"/>
      <c r="L128" s="2"/>
      <c r="M128" s="1">
        <f t="shared" si="4"/>
        <v>0</v>
      </c>
      <c r="N128" s="1">
        <f t="shared" si="5"/>
        <v>0</v>
      </c>
      <c r="R128" s="4">
        <f>E128/Parameters_Base!$B$6</f>
        <v>0.9</v>
      </c>
      <c r="S128" s="11">
        <f>F128/Parameters_Base!$C$6</f>
        <v>0.56666666666666665</v>
      </c>
      <c r="T128" s="1">
        <f t="shared" si="7"/>
        <v>1</v>
      </c>
    </row>
    <row r="129" spans="1:20" s="1" customFormat="1" x14ac:dyDescent="0.25">
      <c r="A129" s="6">
        <v>120</v>
      </c>
      <c r="B129" s="1" t="s">
        <v>0</v>
      </c>
      <c r="D129" s="1">
        <v>60</v>
      </c>
      <c r="E129" s="1">
        <v>17</v>
      </c>
      <c r="F129" s="1">
        <v>162</v>
      </c>
      <c r="G129" s="3">
        <v>1</v>
      </c>
      <c r="H129" s="2" t="str">
        <f t="shared" si="6"/>
        <v>Pos</v>
      </c>
      <c r="I129" s="2"/>
      <c r="J129" s="2"/>
      <c r="K129" s="2"/>
      <c r="L129" s="2"/>
      <c r="M129" s="1">
        <f t="shared" si="4"/>
        <v>0</v>
      </c>
      <c r="N129" s="1">
        <f t="shared" si="5"/>
        <v>0</v>
      </c>
      <c r="R129" s="4">
        <f>E129/Parameters_Base!$B$6</f>
        <v>0.56666666666666665</v>
      </c>
      <c r="S129" s="11">
        <f>F129/Parameters_Base!$C$6</f>
        <v>0.67500000000000004</v>
      </c>
      <c r="T129" s="1">
        <f t="shared" si="7"/>
        <v>0</v>
      </c>
    </row>
    <row r="130" spans="1:20" s="1" customFormat="1" x14ac:dyDescent="0.25">
      <c r="A130" s="6">
        <v>121</v>
      </c>
      <c r="B130" s="1" t="s">
        <v>0</v>
      </c>
      <c r="D130" s="1">
        <v>61</v>
      </c>
      <c r="E130" s="1">
        <v>27</v>
      </c>
      <c r="F130" s="1">
        <v>133</v>
      </c>
      <c r="G130" s="3">
        <v>0</v>
      </c>
      <c r="H130" s="2">
        <f t="shared" si="6"/>
        <v>0</v>
      </c>
      <c r="I130" s="2"/>
      <c r="J130" s="2"/>
      <c r="K130" s="2"/>
      <c r="L130" s="2"/>
      <c r="M130" s="1">
        <f t="shared" si="4"/>
        <v>0</v>
      </c>
      <c r="N130" s="1">
        <f t="shared" si="5"/>
        <v>0</v>
      </c>
      <c r="R130" s="4">
        <f>E130/Parameters_Base!$B$6</f>
        <v>0.9</v>
      </c>
      <c r="S130" s="11">
        <f>F130/Parameters_Base!$C$6</f>
        <v>0.5541666666666667</v>
      </c>
      <c r="T130" s="1">
        <f t="shared" si="7"/>
        <v>1</v>
      </c>
    </row>
    <row r="131" spans="1:20" s="1" customFormat="1" x14ac:dyDescent="0.25">
      <c r="A131" s="6">
        <v>122</v>
      </c>
      <c r="B131" s="1" t="s">
        <v>0</v>
      </c>
      <c r="D131" s="1">
        <v>61</v>
      </c>
      <c r="E131" s="1">
        <v>11</v>
      </c>
      <c r="F131" s="1">
        <v>238</v>
      </c>
      <c r="G131" s="3">
        <v>1</v>
      </c>
      <c r="H131" s="2" t="str">
        <f t="shared" si="6"/>
        <v>Pos</v>
      </c>
      <c r="I131" s="2"/>
      <c r="J131" s="2"/>
      <c r="K131" s="2"/>
      <c r="L131" s="2"/>
      <c r="M131" s="1">
        <f t="shared" si="4"/>
        <v>0</v>
      </c>
      <c r="N131" s="1">
        <f t="shared" si="5"/>
        <v>0</v>
      </c>
      <c r="R131" s="4">
        <f>E131/Parameters_Base!$B$6</f>
        <v>0.36666666666666664</v>
      </c>
      <c r="S131" s="11">
        <f>F131/Parameters_Base!$C$6</f>
        <v>0.9916666666666667</v>
      </c>
      <c r="T131" s="1">
        <f t="shared" si="7"/>
        <v>0</v>
      </c>
    </row>
    <row r="132" spans="1:20" s="1" customFormat="1" x14ac:dyDescent="0.25">
      <c r="A132" s="6">
        <v>123</v>
      </c>
      <c r="B132" s="1" t="s">
        <v>0</v>
      </c>
      <c r="D132" s="1">
        <v>62</v>
      </c>
      <c r="E132" s="1">
        <v>24</v>
      </c>
      <c r="F132" s="1">
        <v>193</v>
      </c>
      <c r="G132" s="3">
        <v>-2</v>
      </c>
      <c r="H132" s="2" t="str">
        <f t="shared" si="6"/>
        <v>Neg</v>
      </c>
      <c r="I132" s="2"/>
      <c r="J132" s="2"/>
      <c r="K132" s="2"/>
      <c r="L132" s="2"/>
      <c r="M132" s="1">
        <f t="shared" si="4"/>
        <v>0</v>
      </c>
      <c r="N132" s="1">
        <f t="shared" si="5"/>
        <v>0</v>
      </c>
      <c r="R132" s="4">
        <f>E132/Parameters_Base!$B$6</f>
        <v>0.8</v>
      </c>
      <c r="S132" s="11">
        <f>F132/Parameters_Base!$C$6</f>
        <v>0.8041666666666667</v>
      </c>
      <c r="T132" s="1">
        <f t="shared" si="7"/>
        <v>0</v>
      </c>
    </row>
    <row r="133" spans="1:20" s="1" customFormat="1" x14ac:dyDescent="0.25">
      <c r="A133" s="6">
        <v>124</v>
      </c>
      <c r="B133" s="1" t="s">
        <v>0</v>
      </c>
      <c r="D133" s="1">
        <v>62</v>
      </c>
      <c r="E133" s="1">
        <v>23</v>
      </c>
      <c r="F133" s="1">
        <v>224</v>
      </c>
      <c r="G133" s="3">
        <v>2</v>
      </c>
      <c r="H133" s="2" t="str">
        <f t="shared" si="6"/>
        <v>Pos</v>
      </c>
      <c r="I133" s="2"/>
      <c r="J133" s="2"/>
      <c r="K133" s="2"/>
      <c r="L133" s="2"/>
      <c r="M133" s="1">
        <f t="shared" si="4"/>
        <v>0</v>
      </c>
      <c r="N133" s="1">
        <f t="shared" si="5"/>
        <v>0</v>
      </c>
      <c r="R133" s="4">
        <f>E133/Parameters_Base!$B$6</f>
        <v>0.76666666666666672</v>
      </c>
      <c r="S133" s="11">
        <f>F133/Parameters_Base!$C$6</f>
        <v>0.93333333333333335</v>
      </c>
      <c r="T133" s="1">
        <f t="shared" si="7"/>
        <v>0</v>
      </c>
    </row>
    <row r="134" spans="1:20" s="1" customFormat="1" x14ac:dyDescent="0.25">
      <c r="A134" s="6">
        <v>125</v>
      </c>
      <c r="B134" s="1" t="s">
        <v>0</v>
      </c>
      <c r="D134" s="1">
        <v>63</v>
      </c>
      <c r="E134" s="1">
        <v>10</v>
      </c>
      <c r="F134" s="1">
        <v>172</v>
      </c>
      <c r="G134" s="3">
        <v>0</v>
      </c>
      <c r="H134" s="2">
        <f t="shared" si="6"/>
        <v>0</v>
      </c>
      <c r="I134" s="2"/>
      <c r="J134" s="2"/>
      <c r="K134" s="2"/>
      <c r="L134" s="2"/>
      <c r="M134" s="1">
        <f t="shared" si="4"/>
        <v>0</v>
      </c>
      <c r="N134" s="1">
        <f t="shared" si="5"/>
        <v>0</v>
      </c>
      <c r="R134" s="4">
        <f>E134/Parameters_Base!$B$6</f>
        <v>0.33333333333333331</v>
      </c>
      <c r="S134" s="11">
        <f>F134/Parameters_Base!$C$6</f>
        <v>0.71666666666666667</v>
      </c>
      <c r="T134" s="1">
        <f t="shared" si="7"/>
        <v>0</v>
      </c>
    </row>
    <row r="135" spans="1:20" s="1" customFormat="1" x14ac:dyDescent="0.25">
      <c r="A135" s="6">
        <v>126</v>
      </c>
      <c r="B135" s="1" t="s">
        <v>0</v>
      </c>
      <c r="D135" s="1">
        <v>63</v>
      </c>
      <c r="E135" s="1">
        <v>14</v>
      </c>
      <c r="F135" s="1">
        <v>163</v>
      </c>
      <c r="G135" s="3">
        <v>2</v>
      </c>
      <c r="H135" s="2" t="str">
        <f t="shared" si="6"/>
        <v>Pos</v>
      </c>
      <c r="I135" s="2"/>
      <c r="J135" s="2"/>
      <c r="K135" s="2"/>
      <c r="L135" s="2"/>
      <c r="M135" s="1">
        <f t="shared" si="4"/>
        <v>0</v>
      </c>
      <c r="N135" s="1">
        <f t="shared" si="5"/>
        <v>0</v>
      </c>
      <c r="R135" s="4">
        <f>E135/Parameters_Base!$B$6</f>
        <v>0.46666666666666667</v>
      </c>
      <c r="S135" s="11">
        <f>F135/Parameters_Base!$C$6</f>
        <v>0.6791666666666667</v>
      </c>
      <c r="T135" s="1">
        <f t="shared" si="7"/>
        <v>0</v>
      </c>
    </row>
    <row r="136" spans="1:20" s="1" customFormat="1" x14ac:dyDescent="0.25">
      <c r="A136" s="6">
        <v>127</v>
      </c>
      <c r="B136" s="1" t="s">
        <v>0</v>
      </c>
      <c r="D136" s="1">
        <v>64</v>
      </c>
      <c r="E136" s="1">
        <v>19</v>
      </c>
      <c r="F136" s="1">
        <v>138</v>
      </c>
      <c r="G136" s="3">
        <v>-1</v>
      </c>
      <c r="H136" s="2" t="str">
        <f t="shared" si="6"/>
        <v>Neg</v>
      </c>
      <c r="I136" s="2"/>
      <c r="J136" s="2"/>
      <c r="K136" s="2"/>
      <c r="L136" s="2"/>
      <c r="M136" s="1">
        <f t="shared" si="4"/>
        <v>0</v>
      </c>
      <c r="N136" s="1">
        <f t="shared" si="5"/>
        <v>0</v>
      </c>
      <c r="R136" s="4">
        <f>E136/Parameters_Base!$B$6</f>
        <v>0.6333333333333333</v>
      </c>
      <c r="S136" s="11">
        <f>F136/Parameters_Base!$C$6</f>
        <v>0.57499999999999996</v>
      </c>
      <c r="T136" s="1">
        <f t="shared" si="7"/>
        <v>1</v>
      </c>
    </row>
    <row r="137" spans="1:20" s="1" customFormat="1" x14ac:dyDescent="0.25">
      <c r="A137" s="6">
        <v>128</v>
      </c>
      <c r="B137" s="1" t="s">
        <v>0</v>
      </c>
      <c r="D137" s="1">
        <v>64</v>
      </c>
      <c r="E137" s="1">
        <v>10</v>
      </c>
      <c r="F137" s="1">
        <v>217</v>
      </c>
      <c r="G137" s="3">
        <v>1</v>
      </c>
      <c r="H137" s="2" t="str">
        <f t="shared" si="6"/>
        <v>Pos</v>
      </c>
      <c r="I137" s="2"/>
      <c r="J137" s="2"/>
      <c r="K137" s="2"/>
      <c r="L137" s="2"/>
      <c r="M137" s="1">
        <f t="shared" si="4"/>
        <v>0</v>
      </c>
      <c r="N137" s="1">
        <f t="shared" si="5"/>
        <v>0</v>
      </c>
      <c r="R137" s="4">
        <f>E137/Parameters_Base!$B$6</f>
        <v>0.33333333333333331</v>
      </c>
      <c r="S137" s="11">
        <f>F137/Parameters_Base!$C$6</f>
        <v>0.90416666666666667</v>
      </c>
      <c r="T137" s="1">
        <f t="shared" si="7"/>
        <v>0</v>
      </c>
    </row>
    <row r="138" spans="1:20" s="1" customFormat="1" x14ac:dyDescent="0.25">
      <c r="A138" s="6">
        <v>129</v>
      </c>
      <c r="B138" s="1" t="s">
        <v>0</v>
      </c>
      <c r="D138" s="1">
        <v>65</v>
      </c>
      <c r="E138" s="1">
        <v>12</v>
      </c>
      <c r="F138" s="1">
        <v>152</v>
      </c>
      <c r="G138" s="3">
        <v>-1</v>
      </c>
      <c r="H138" s="2" t="str">
        <f t="shared" si="6"/>
        <v>Neg</v>
      </c>
      <c r="I138" s="2"/>
      <c r="J138" s="2"/>
      <c r="K138" s="2"/>
      <c r="L138" s="2"/>
      <c r="M138" s="1">
        <f t="shared" ref="M138:M201" si="8">IF(E138&lt;=30,0,1)</f>
        <v>0</v>
      </c>
      <c r="N138" s="1">
        <f t="shared" ref="N138:N201" si="9">IF(F138&lt;=240,0,1)</f>
        <v>0</v>
      </c>
      <c r="R138" s="4">
        <f>E138/Parameters_Base!$B$6</f>
        <v>0.4</v>
      </c>
      <c r="S138" s="11">
        <f>F138/Parameters_Base!$C$6</f>
        <v>0.6333333333333333</v>
      </c>
      <c r="T138" s="1">
        <f t="shared" si="7"/>
        <v>0</v>
      </c>
    </row>
    <row r="139" spans="1:20" s="1" customFormat="1" x14ac:dyDescent="0.25">
      <c r="A139" s="6">
        <v>130</v>
      </c>
      <c r="B139" s="1" t="s">
        <v>0</v>
      </c>
      <c r="D139" s="1">
        <v>65</v>
      </c>
      <c r="E139" s="1">
        <v>21</v>
      </c>
      <c r="F139" s="1">
        <v>168</v>
      </c>
      <c r="G139" s="3">
        <v>1</v>
      </c>
      <c r="H139" s="2" t="str">
        <f t="shared" ref="H139:H202" si="10">IF(G139&lt;0,"Neg",IF(G139=0,0,"Pos"))</f>
        <v>Pos</v>
      </c>
      <c r="I139" s="2"/>
      <c r="J139" s="2"/>
      <c r="K139" s="2"/>
      <c r="L139" s="2"/>
      <c r="M139" s="1">
        <f t="shared" si="8"/>
        <v>0</v>
      </c>
      <c r="N139" s="1">
        <f t="shared" si="9"/>
        <v>0</v>
      </c>
      <c r="R139" s="4">
        <f>E139/Parameters_Base!$B$6</f>
        <v>0.7</v>
      </c>
      <c r="S139" s="11">
        <f>F139/Parameters_Base!$C$6</f>
        <v>0.7</v>
      </c>
      <c r="T139" s="1">
        <f t="shared" ref="T139:T202" si="11">IF(S139&gt;R139,0,1)</f>
        <v>1</v>
      </c>
    </row>
    <row r="140" spans="1:20" s="1" customFormat="1" x14ac:dyDescent="0.25">
      <c r="A140" s="6">
        <v>131</v>
      </c>
      <c r="B140" s="1" t="s">
        <v>0</v>
      </c>
      <c r="D140" s="1">
        <v>66</v>
      </c>
      <c r="E140" s="1">
        <v>12</v>
      </c>
      <c r="F140" s="1">
        <v>213</v>
      </c>
      <c r="G140" s="3">
        <v>-1</v>
      </c>
      <c r="H140" s="2" t="str">
        <f t="shared" si="10"/>
        <v>Neg</v>
      </c>
      <c r="I140" s="2"/>
      <c r="J140" s="2"/>
      <c r="K140" s="2"/>
      <c r="L140" s="2"/>
      <c r="M140" s="1">
        <f t="shared" si="8"/>
        <v>0</v>
      </c>
      <c r="N140" s="1">
        <f t="shared" si="9"/>
        <v>0</v>
      </c>
      <c r="R140" s="4">
        <f>E140/Parameters_Base!$B$6</f>
        <v>0.4</v>
      </c>
      <c r="S140" s="11">
        <f>F140/Parameters_Base!$C$6</f>
        <v>0.88749999999999996</v>
      </c>
      <c r="T140" s="1">
        <f t="shared" si="11"/>
        <v>0</v>
      </c>
    </row>
    <row r="141" spans="1:20" s="1" customFormat="1" x14ac:dyDescent="0.25">
      <c r="A141" s="6">
        <v>132</v>
      </c>
      <c r="B141" s="1" t="s">
        <v>0</v>
      </c>
      <c r="D141" s="1">
        <v>66</v>
      </c>
      <c r="E141" s="1">
        <v>14</v>
      </c>
      <c r="F141" s="1">
        <v>192</v>
      </c>
      <c r="G141" s="3">
        <v>1</v>
      </c>
      <c r="H141" s="2" t="str">
        <f t="shared" si="10"/>
        <v>Pos</v>
      </c>
      <c r="I141" s="2"/>
      <c r="J141" s="2"/>
      <c r="K141" s="2"/>
      <c r="L141" s="2"/>
      <c r="M141" s="1">
        <f t="shared" si="8"/>
        <v>0</v>
      </c>
      <c r="N141" s="1">
        <f t="shared" si="9"/>
        <v>0</v>
      </c>
      <c r="R141" s="4">
        <f>E141/Parameters_Base!$B$6</f>
        <v>0.46666666666666667</v>
      </c>
      <c r="S141" s="11">
        <f>F141/Parameters_Base!$C$6</f>
        <v>0.8</v>
      </c>
      <c r="T141" s="1">
        <f t="shared" si="11"/>
        <v>0</v>
      </c>
    </row>
    <row r="142" spans="1:20" s="1" customFormat="1" x14ac:dyDescent="0.25">
      <c r="A142" s="6">
        <v>133</v>
      </c>
      <c r="B142" s="1" t="s">
        <v>0</v>
      </c>
      <c r="D142" s="1">
        <v>67</v>
      </c>
      <c r="E142" s="1">
        <v>13</v>
      </c>
      <c r="F142" s="1">
        <v>204</v>
      </c>
      <c r="G142" s="3">
        <v>-1</v>
      </c>
      <c r="H142" s="2" t="str">
        <f t="shared" si="10"/>
        <v>Neg</v>
      </c>
      <c r="I142" s="2"/>
      <c r="J142" s="2"/>
      <c r="K142" s="2"/>
      <c r="L142" s="2"/>
      <c r="M142" s="1">
        <f t="shared" si="8"/>
        <v>0</v>
      </c>
      <c r="N142" s="1">
        <f t="shared" si="9"/>
        <v>0</v>
      </c>
      <c r="R142" s="4">
        <f>E142/Parameters_Base!$B$6</f>
        <v>0.43333333333333335</v>
      </c>
      <c r="S142" s="11">
        <f>F142/Parameters_Base!$C$6</f>
        <v>0.85</v>
      </c>
      <c r="T142" s="1">
        <f t="shared" si="11"/>
        <v>0</v>
      </c>
    </row>
    <row r="143" spans="1:20" s="1" customFormat="1" x14ac:dyDescent="0.25">
      <c r="A143" s="6">
        <v>134</v>
      </c>
      <c r="B143" s="1" t="s">
        <v>0</v>
      </c>
      <c r="D143" s="1">
        <v>67</v>
      </c>
      <c r="E143" s="1">
        <v>15</v>
      </c>
      <c r="F143" s="1">
        <v>194</v>
      </c>
      <c r="G143" s="3">
        <v>0</v>
      </c>
      <c r="H143" s="2">
        <f t="shared" si="10"/>
        <v>0</v>
      </c>
      <c r="I143" s="2"/>
      <c r="J143" s="2"/>
      <c r="K143" s="2"/>
      <c r="L143" s="2"/>
      <c r="M143" s="1">
        <f t="shared" si="8"/>
        <v>0</v>
      </c>
      <c r="N143" s="1">
        <f t="shared" si="9"/>
        <v>0</v>
      </c>
      <c r="R143" s="4">
        <f>E143/Parameters_Base!$B$6</f>
        <v>0.5</v>
      </c>
      <c r="S143" s="11">
        <f>F143/Parameters_Base!$C$6</f>
        <v>0.80833333333333335</v>
      </c>
      <c r="T143" s="1">
        <f t="shared" si="11"/>
        <v>0</v>
      </c>
    </row>
    <row r="144" spans="1:20" s="1" customFormat="1" x14ac:dyDescent="0.25">
      <c r="A144" s="6">
        <v>135</v>
      </c>
      <c r="B144" s="1" t="s">
        <v>0</v>
      </c>
      <c r="D144" s="1">
        <v>68</v>
      </c>
      <c r="E144" s="1">
        <v>12</v>
      </c>
      <c r="F144" s="1">
        <v>150</v>
      </c>
      <c r="G144" s="3">
        <v>-1</v>
      </c>
      <c r="H144" s="2" t="str">
        <f t="shared" si="10"/>
        <v>Neg</v>
      </c>
      <c r="I144" s="2"/>
      <c r="J144" s="2"/>
      <c r="K144" s="2"/>
      <c r="L144" s="2"/>
      <c r="M144" s="1">
        <f t="shared" si="8"/>
        <v>0</v>
      </c>
      <c r="N144" s="1">
        <f t="shared" si="9"/>
        <v>0</v>
      </c>
      <c r="R144" s="4">
        <f>E144/Parameters_Base!$B$6</f>
        <v>0.4</v>
      </c>
      <c r="S144" s="11">
        <f>F144/Parameters_Base!$C$6</f>
        <v>0.625</v>
      </c>
      <c r="T144" s="1">
        <f t="shared" si="11"/>
        <v>0</v>
      </c>
    </row>
    <row r="145" spans="1:20" s="1" customFormat="1" x14ac:dyDescent="0.25">
      <c r="A145" s="6">
        <v>136</v>
      </c>
      <c r="B145" s="1" t="s">
        <v>0</v>
      </c>
      <c r="D145" s="1">
        <v>68</v>
      </c>
      <c r="E145" s="1">
        <v>10</v>
      </c>
      <c r="F145" s="1">
        <v>210</v>
      </c>
      <c r="G145" s="3">
        <v>2</v>
      </c>
      <c r="H145" s="2" t="str">
        <f t="shared" si="10"/>
        <v>Pos</v>
      </c>
      <c r="I145" s="2"/>
      <c r="J145" s="2"/>
      <c r="K145" s="2"/>
      <c r="L145" s="2"/>
      <c r="M145" s="1">
        <f t="shared" si="8"/>
        <v>0</v>
      </c>
      <c r="N145" s="1">
        <f t="shared" si="9"/>
        <v>0</v>
      </c>
      <c r="R145" s="4">
        <f>E145/Parameters_Base!$B$6</f>
        <v>0.33333333333333331</v>
      </c>
      <c r="S145" s="11">
        <f>F145/Parameters_Base!$C$6</f>
        <v>0.875</v>
      </c>
      <c r="T145" s="1">
        <f t="shared" si="11"/>
        <v>0</v>
      </c>
    </row>
    <row r="146" spans="1:20" s="1" customFormat="1" x14ac:dyDescent="0.25">
      <c r="A146" s="6">
        <v>137</v>
      </c>
      <c r="B146" s="1" t="s">
        <v>0</v>
      </c>
      <c r="D146" s="1">
        <v>69</v>
      </c>
      <c r="E146" s="1">
        <v>23</v>
      </c>
      <c r="F146" s="1">
        <v>218</v>
      </c>
      <c r="G146" s="3">
        <v>-1</v>
      </c>
      <c r="H146" s="2" t="str">
        <f t="shared" si="10"/>
        <v>Neg</v>
      </c>
      <c r="I146" s="2"/>
      <c r="J146" s="2"/>
      <c r="K146" s="2"/>
      <c r="L146" s="2"/>
      <c r="M146" s="1">
        <f t="shared" si="8"/>
        <v>0</v>
      </c>
      <c r="N146" s="1">
        <f t="shared" si="9"/>
        <v>0</v>
      </c>
      <c r="R146" s="4">
        <f>E146/Parameters_Base!$B$6</f>
        <v>0.76666666666666672</v>
      </c>
      <c r="S146" s="11">
        <f>F146/Parameters_Base!$C$6</f>
        <v>0.90833333333333333</v>
      </c>
      <c r="T146" s="1">
        <f t="shared" si="11"/>
        <v>0</v>
      </c>
    </row>
    <row r="147" spans="1:20" s="1" customFormat="1" x14ac:dyDescent="0.25">
      <c r="A147" s="6">
        <v>138</v>
      </c>
      <c r="B147" s="1" t="s">
        <v>0</v>
      </c>
      <c r="D147" s="1">
        <v>69</v>
      </c>
      <c r="E147" s="1">
        <v>26</v>
      </c>
      <c r="F147" s="1">
        <v>183</v>
      </c>
      <c r="G147" s="3">
        <v>1</v>
      </c>
      <c r="H147" s="2" t="str">
        <f t="shared" si="10"/>
        <v>Pos</v>
      </c>
      <c r="I147" s="2"/>
      <c r="J147" s="2"/>
      <c r="K147" s="2"/>
      <c r="L147" s="2"/>
      <c r="M147" s="1">
        <f t="shared" si="8"/>
        <v>0</v>
      </c>
      <c r="N147" s="1">
        <f t="shared" si="9"/>
        <v>0</v>
      </c>
      <c r="R147" s="4">
        <f>E147/Parameters_Base!$B$6</f>
        <v>0.8666666666666667</v>
      </c>
      <c r="S147" s="11">
        <f>F147/Parameters_Base!$C$6</f>
        <v>0.76249999999999996</v>
      </c>
      <c r="T147" s="1">
        <f t="shared" si="11"/>
        <v>1</v>
      </c>
    </row>
    <row r="148" spans="1:20" s="1" customFormat="1" x14ac:dyDescent="0.25">
      <c r="A148" s="6">
        <v>139</v>
      </c>
      <c r="B148" s="1" t="s">
        <v>0</v>
      </c>
      <c r="D148" s="1">
        <v>70</v>
      </c>
      <c r="E148" s="1">
        <v>20</v>
      </c>
      <c r="F148" s="1">
        <v>234</v>
      </c>
      <c r="G148" s="3">
        <v>0</v>
      </c>
      <c r="H148" s="2">
        <f t="shared" si="10"/>
        <v>0</v>
      </c>
      <c r="I148" s="2"/>
      <c r="J148" s="2"/>
      <c r="K148" s="2"/>
      <c r="L148" s="2"/>
      <c r="M148" s="1">
        <f t="shared" si="8"/>
        <v>0</v>
      </c>
      <c r="N148" s="1">
        <f t="shared" si="9"/>
        <v>0</v>
      </c>
      <c r="R148" s="4">
        <f>E148/Parameters_Base!$B$6</f>
        <v>0.66666666666666663</v>
      </c>
      <c r="S148" s="11">
        <f>F148/Parameters_Base!$C$6</f>
        <v>0.97499999999999998</v>
      </c>
      <c r="T148" s="1">
        <f t="shared" si="11"/>
        <v>0</v>
      </c>
    </row>
    <row r="149" spans="1:20" s="1" customFormat="1" x14ac:dyDescent="0.25">
      <c r="A149" s="6">
        <v>140</v>
      </c>
      <c r="B149" s="1" t="s">
        <v>0</v>
      </c>
      <c r="D149" s="1">
        <v>70</v>
      </c>
      <c r="E149" s="1">
        <v>11</v>
      </c>
      <c r="F149" s="1">
        <v>205</v>
      </c>
      <c r="G149" s="3">
        <v>2</v>
      </c>
      <c r="H149" s="2" t="str">
        <f t="shared" si="10"/>
        <v>Pos</v>
      </c>
      <c r="I149" s="2"/>
      <c r="J149" s="2"/>
      <c r="K149" s="2"/>
      <c r="L149" s="2"/>
      <c r="M149" s="1">
        <f t="shared" si="8"/>
        <v>0</v>
      </c>
      <c r="N149" s="1">
        <f t="shared" si="9"/>
        <v>0</v>
      </c>
      <c r="R149" s="4">
        <f>E149/Parameters_Base!$B$6</f>
        <v>0.36666666666666664</v>
      </c>
      <c r="S149" s="11">
        <f>F149/Parameters_Base!$C$6</f>
        <v>0.85416666666666663</v>
      </c>
      <c r="T149" s="1">
        <f t="shared" si="11"/>
        <v>0</v>
      </c>
    </row>
    <row r="150" spans="1:20" s="1" customFormat="1" x14ac:dyDescent="0.25">
      <c r="A150" s="6">
        <v>141</v>
      </c>
      <c r="B150" s="1" t="s">
        <v>0</v>
      </c>
      <c r="D150" s="1">
        <v>71</v>
      </c>
      <c r="E150" s="1">
        <v>12</v>
      </c>
      <c r="F150" s="1">
        <v>218</v>
      </c>
      <c r="G150" s="3">
        <v>0</v>
      </c>
      <c r="H150" s="2">
        <f t="shared" si="10"/>
        <v>0</v>
      </c>
      <c r="I150" s="2"/>
      <c r="J150" s="2"/>
      <c r="K150" s="2"/>
      <c r="L150" s="2"/>
      <c r="M150" s="1">
        <f t="shared" si="8"/>
        <v>0</v>
      </c>
      <c r="N150" s="1">
        <f t="shared" si="9"/>
        <v>0</v>
      </c>
      <c r="R150" s="4">
        <f>E150/Parameters_Base!$B$6</f>
        <v>0.4</v>
      </c>
      <c r="S150" s="11">
        <f>F150/Parameters_Base!$C$6</f>
        <v>0.90833333333333333</v>
      </c>
      <c r="T150" s="1">
        <f t="shared" si="11"/>
        <v>0</v>
      </c>
    </row>
    <row r="151" spans="1:20" s="1" customFormat="1" x14ac:dyDescent="0.25">
      <c r="A151" s="6">
        <v>142</v>
      </c>
      <c r="B151" s="1" t="s">
        <v>0</v>
      </c>
      <c r="D151" s="1">
        <v>71</v>
      </c>
      <c r="E151" s="1">
        <v>21</v>
      </c>
      <c r="F151" s="1">
        <v>205</v>
      </c>
      <c r="G151" s="3">
        <v>0</v>
      </c>
      <c r="H151" s="2">
        <f t="shared" si="10"/>
        <v>0</v>
      </c>
      <c r="I151" s="2"/>
      <c r="J151" s="2"/>
      <c r="K151" s="2"/>
      <c r="L151" s="2"/>
      <c r="M151" s="1">
        <f t="shared" si="8"/>
        <v>0</v>
      </c>
      <c r="N151" s="1">
        <f t="shared" si="9"/>
        <v>0</v>
      </c>
      <c r="R151" s="4">
        <f>E151/Parameters_Base!$B$6</f>
        <v>0.7</v>
      </c>
      <c r="S151" s="11">
        <f>F151/Parameters_Base!$C$6</f>
        <v>0.85416666666666663</v>
      </c>
      <c r="T151" s="1">
        <f t="shared" si="11"/>
        <v>0</v>
      </c>
    </row>
    <row r="152" spans="1:20" s="1" customFormat="1" x14ac:dyDescent="0.25">
      <c r="A152" s="6">
        <v>143</v>
      </c>
      <c r="B152" s="1" t="s">
        <v>0</v>
      </c>
      <c r="D152" s="1">
        <v>72</v>
      </c>
      <c r="E152" s="1">
        <v>26</v>
      </c>
      <c r="F152" s="1">
        <v>238</v>
      </c>
      <c r="G152" s="3">
        <v>-2</v>
      </c>
      <c r="H152" s="2" t="str">
        <f t="shared" si="10"/>
        <v>Neg</v>
      </c>
      <c r="I152" s="2"/>
      <c r="J152" s="2"/>
      <c r="K152" s="2"/>
      <c r="L152" s="2"/>
      <c r="M152" s="1">
        <f t="shared" si="8"/>
        <v>0</v>
      </c>
      <c r="N152" s="1">
        <f t="shared" si="9"/>
        <v>0</v>
      </c>
      <c r="R152" s="4">
        <f>E152/Parameters_Base!$B$6</f>
        <v>0.8666666666666667</v>
      </c>
      <c r="S152" s="11">
        <f>F152/Parameters_Base!$C$6</f>
        <v>0.9916666666666667</v>
      </c>
      <c r="T152" s="1">
        <f t="shared" si="11"/>
        <v>0</v>
      </c>
    </row>
    <row r="153" spans="1:20" s="1" customFormat="1" x14ac:dyDescent="0.25">
      <c r="A153" s="6">
        <v>144</v>
      </c>
      <c r="B153" s="1" t="s">
        <v>0</v>
      </c>
      <c r="D153" s="1">
        <v>72</v>
      </c>
      <c r="E153" s="1">
        <v>23</v>
      </c>
      <c r="F153" s="1">
        <v>187</v>
      </c>
      <c r="G153" s="3">
        <v>2</v>
      </c>
      <c r="H153" s="2" t="str">
        <f t="shared" si="10"/>
        <v>Pos</v>
      </c>
      <c r="I153" s="2"/>
      <c r="J153" s="2"/>
      <c r="K153" s="2"/>
      <c r="L153" s="2"/>
      <c r="M153" s="1">
        <f t="shared" si="8"/>
        <v>0</v>
      </c>
      <c r="N153" s="1">
        <f t="shared" si="9"/>
        <v>0</v>
      </c>
      <c r="R153" s="4">
        <f>E153/Parameters_Base!$B$6</f>
        <v>0.76666666666666672</v>
      </c>
      <c r="S153" s="11">
        <f>F153/Parameters_Base!$C$6</f>
        <v>0.77916666666666667</v>
      </c>
      <c r="T153" s="1">
        <f t="shared" si="11"/>
        <v>0</v>
      </c>
    </row>
    <row r="154" spans="1:20" s="1" customFormat="1" x14ac:dyDescent="0.25">
      <c r="A154" s="6">
        <v>145</v>
      </c>
      <c r="B154" s="1" t="s">
        <v>0</v>
      </c>
      <c r="D154" s="1">
        <v>73</v>
      </c>
      <c r="E154" s="1">
        <v>23</v>
      </c>
      <c r="F154" s="1">
        <v>195</v>
      </c>
      <c r="G154" s="3">
        <v>-1</v>
      </c>
      <c r="H154" s="2" t="str">
        <f t="shared" si="10"/>
        <v>Neg</v>
      </c>
      <c r="I154" s="2"/>
      <c r="J154" s="2"/>
      <c r="K154" s="2"/>
      <c r="L154" s="2"/>
      <c r="M154" s="1">
        <f t="shared" si="8"/>
        <v>0</v>
      </c>
      <c r="N154" s="1">
        <f t="shared" si="9"/>
        <v>0</v>
      </c>
      <c r="R154" s="4">
        <f>E154/Parameters_Base!$B$6</f>
        <v>0.76666666666666672</v>
      </c>
      <c r="S154" s="11">
        <f>F154/Parameters_Base!$C$6</f>
        <v>0.8125</v>
      </c>
      <c r="T154" s="1">
        <f t="shared" si="11"/>
        <v>0</v>
      </c>
    </row>
    <row r="155" spans="1:20" s="1" customFormat="1" x14ac:dyDescent="0.25">
      <c r="A155" s="6">
        <v>146</v>
      </c>
      <c r="B155" s="1" t="s">
        <v>0</v>
      </c>
      <c r="D155" s="1">
        <v>73</v>
      </c>
      <c r="E155" s="1">
        <v>20</v>
      </c>
      <c r="F155" s="1">
        <v>135</v>
      </c>
      <c r="G155" s="3">
        <v>0</v>
      </c>
      <c r="H155" s="2">
        <f t="shared" si="10"/>
        <v>0</v>
      </c>
      <c r="I155" s="2"/>
      <c r="J155" s="2"/>
      <c r="K155" s="2"/>
      <c r="L155" s="2"/>
      <c r="M155" s="1">
        <f t="shared" si="8"/>
        <v>0</v>
      </c>
      <c r="N155" s="1">
        <f t="shared" si="9"/>
        <v>0</v>
      </c>
      <c r="R155" s="4">
        <f>E155/Parameters_Base!$B$6</f>
        <v>0.66666666666666663</v>
      </c>
      <c r="S155" s="11">
        <f>F155/Parameters_Base!$C$6</f>
        <v>0.5625</v>
      </c>
      <c r="T155" s="1">
        <f t="shared" si="11"/>
        <v>1</v>
      </c>
    </row>
    <row r="156" spans="1:20" s="1" customFormat="1" x14ac:dyDescent="0.25">
      <c r="A156" s="6">
        <v>147</v>
      </c>
      <c r="B156" s="1" t="s">
        <v>0</v>
      </c>
      <c r="D156" s="1">
        <v>74</v>
      </c>
      <c r="E156" s="1">
        <v>17</v>
      </c>
      <c r="F156" s="1">
        <v>137</v>
      </c>
      <c r="G156" s="3">
        <v>0</v>
      </c>
      <c r="H156" s="2">
        <f t="shared" si="10"/>
        <v>0</v>
      </c>
      <c r="I156" s="2"/>
      <c r="J156" s="2"/>
      <c r="K156" s="2"/>
      <c r="L156" s="2"/>
      <c r="M156" s="1">
        <f t="shared" si="8"/>
        <v>0</v>
      </c>
      <c r="N156" s="1">
        <f t="shared" si="9"/>
        <v>0</v>
      </c>
      <c r="R156" s="4">
        <f>E156/Parameters_Base!$B$6</f>
        <v>0.56666666666666665</v>
      </c>
      <c r="S156" s="11">
        <f>F156/Parameters_Base!$C$6</f>
        <v>0.5708333333333333</v>
      </c>
      <c r="T156" s="1">
        <f t="shared" si="11"/>
        <v>0</v>
      </c>
    </row>
    <row r="157" spans="1:20" s="1" customFormat="1" x14ac:dyDescent="0.25">
      <c r="A157" s="6">
        <v>148</v>
      </c>
      <c r="B157" s="1" t="s">
        <v>0</v>
      </c>
      <c r="D157" s="1">
        <v>74</v>
      </c>
      <c r="E157" s="1">
        <v>13</v>
      </c>
      <c r="F157" s="1">
        <v>215</v>
      </c>
      <c r="G157" s="3">
        <v>2</v>
      </c>
      <c r="H157" s="2" t="str">
        <f t="shared" si="10"/>
        <v>Pos</v>
      </c>
      <c r="I157" s="2"/>
      <c r="J157" s="2"/>
      <c r="K157" s="2"/>
      <c r="L157" s="2"/>
      <c r="M157" s="1">
        <f t="shared" si="8"/>
        <v>0</v>
      </c>
      <c r="N157" s="1">
        <f t="shared" si="9"/>
        <v>0</v>
      </c>
      <c r="R157" s="4">
        <f>E157/Parameters_Base!$B$6</f>
        <v>0.43333333333333335</v>
      </c>
      <c r="S157" s="11">
        <f>F157/Parameters_Base!$C$6</f>
        <v>0.89583333333333337</v>
      </c>
      <c r="T157" s="1">
        <f t="shared" si="11"/>
        <v>0</v>
      </c>
    </row>
    <row r="158" spans="1:20" s="1" customFormat="1" x14ac:dyDescent="0.25">
      <c r="A158" s="6">
        <v>149</v>
      </c>
      <c r="B158" s="1" t="s">
        <v>0</v>
      </c>
      <c r="D158" s="1">
        <v>75</v>
      </c>
      <c r="E158" s="1">
        <v>27</v>
      </c>
      <c r="F158" s="1">
        <v>214</v>
      </c>
      <c r="G158" s="3">
        <v>-1</v>
      </c>
      <c r="H158" s="2" t="str">
        <f t="shared" si="10"/>
        <v>Neg</v>
      </c>
      <c r="I158" s="2"/>
      <c r="J158" s="2"/>
      <c r="K158" s="2"/>
      <c r="L158" s="2"/>
      <c r="M158" s="1">
        <f t="shared" si="8"/>
        <v>0</v>
      </c>
      <c r="N158" s="1">
        <f t="shared" si="9"/>
        <v>0</v>
      </c>
      <c r="R158" s="4">
        <f>E158/Parameters_Base!$B$6</f>
        <v>0.9</v>
      </c>
      <c r="S158" s="11">
        <f>F158/Parameters_Base!$C$6</f>
        <v>0.89166666666666672</v>
      </c>
      <c r="T158" s="1">
        <f t="shared" si="11"/>
        <v>1</v>
      </c>
    </row>
    <row r="159" spans="1:20" s="1" customFormat="1" x14ac:dyDescent="0.25">
      <c r="A159" s="6">
        <v>150</v>
      </c>
      <c r="B159" s="1" t="s">
        <v>0</v>
      </c>
      <c r="D159" s="1">
        <v>75</v>
      </c>
      <c r="E159" s="1">
        <v>16</v>
      </c>
      <c r="F159" s="1">
        <v>128</v>
      </c>
      <c r="G159" s="3">
        <v>0</v>
      </c>
      <c r="H159" s="2">
        <f t="shared" si="10"/>
        <v>0</v>
      </c>
      <c r="I159" s="2"/>
      <c r="J159" s="2"/>
      <c r="K159" s="2"/>
      <c r="L159" s="2"/>
      <c r="M159" s="1">
        <f t="shared" si="8"/>
        <v>0</v>
      </c>
      <c r="N159" s="1">
        <f t="shared" si="9"/>
        <v>0</v>
      </c>
      <c r="R159" s="4">
        <f>E159/Parameters_Base!$B$6</f>
        <v>0.53333333333333333</v>
      </c>
      <c r="S159" s="11">
        <f>F159/Parameters_Base!$C$6</f>
        <v>0.53333333333333333</v>
      </c>
      <c r="T159" s="1">
        <f t="shared" si="11"/>
        <v>1</v>
      </c>
    </row>
    <row r="160" spans="1:20" s="1" customFormat="1" x14ac:dyDescent="0.25">
      <c r="A160" s="6">
        <v>151</v>
      </c>
      <c r="B160" s="1" t="s">
        <v>0</v>
      </c>
      <c r="D160" s="1">
        <v>76</v>
      </c>
      <c r="E160" s="1">
        <v>16</v>
      </c>
      <c r="F160" s="1">
        <v>157</v>
      </c>
      <c r="G160" s="3">
        <v>-2</v>
      </c>
      <c r="H160" s="2" t="str">
        <f t="shared" si="10"/>
        <v>Neg</v>
      </c>
      <c r="I160" s="2"/>
      <c r="J160" s="2"/>
      <c r="K160" s="2"/>
      <c r="L160" s="2"/>
      <c r="M160" s="1">
        <f t="shared" si="8"/>
        <v>0</v>
      </c>
      <c r="N160" s="1">
        <f t="shared" si="9"/>
        <v>0</v>
      </c>
      <c r="R160" s="4">
        <f>E160/Parameters_Base!$B$6</f>
        <v>0.53333333333333333</v>
      </c>
      <c r="S160" s="11">
        <f>F160/Parameters_Base!$C$6</f>
        <v>0.65416666666666667</v>
      </c>
      <c r="T160" s="1">
        <f t="shared" si="11"/>
        <v>0</v>
      </c>
    </row>
    <row r="161" spans="1:20" s="1" customFormat="1" x14ac:dyDescent="0.25">
      <c r="A161" s="6">
        <v>152</v>
      </c>
      <c r="B161" s="1" t="s">
        <v>0</v>
      </c>
      <c r="D161" s="1">
        <v>76</v>
      </c>
      <c r="E161" s="1">
        <v>22</v>
      </c>
      <c r="F161" s="1">
        <v>184</v>
      </c>
      <c r="G161" s="3">
        <v>0</v>
      </c>
      <c r="H161" s="2">
        <f t="shared" si="10"/>
        <v>0</v>
      </c>
      <c r="I161" s="2"/>
      <c r="J161" s="2"/>
      <c r="K161" s="2"/>
      <c r="L161" s="2"/>
      <c r="M161" s="1">
        <f t="shared" si="8"/>
        <v>0</v>
      </c>
      <c r="N161" s="1">
        <f t="shared" si="9"/>
        <v>0</v>
      </c>
      <c r="R161" s="4">
        <f>E161/Parameters_Base!$B$6</f>
        <v>0.73333333333333328</v>
      </c>
      <c r="S161" s="11">
        <f>F161/Parameters_Base!$C$6</f>
        <v>0.76666666666666672</v>
      </c>
      <c r="T161" s="1">
        <f t="shared" si="11"/>
        <v>0</v>
      </c>
    </row>
    <row r="162" spans="1:20" s="1" customFormat="1" x14ac:dyDescent="0.25">
      <c r="A162" s="6">
        <v>153</v>
      </c>
      <c r="B162" s="1" t="s">
        <v>0</v>
      </c>
      <c r="D162" s="1">
        <v>77</v>
      </c>
      <c r="E162" s="1">
        <v>16</v>
      </c>
      <c r="F162" s="1">
        <v>199</v>
      </c>
      <c r="G162" s="3">
        <v>-1</v>
      </c>
      <c r="H162" s="2" t="str">
        <f t="shared" si="10"/>
        <v>Neg</v>
      </c>
      <c r="I162" s="2"/>
      <c r="J162" s="2"/>
      <c r="K162" s="2"/>
      <c r="L162" s="2"/>
      <c r="M162" s="1">
        <f t="shared" si="8"/>
        <v>0</v>
      </c>
      <c r="N162" s="1">
        <f t="shared" si="9"/>
        <v>0</v>
      </c>
      <c r="R162" s="4">
        <f>E162/Parameters_Base!$B$6</f>
        <v>0.53333333333333333</v>
      </c>
      <c r="S162" s="11">
        <f>F162/Parameters_Base!$C$6</f>
        <v>0.82916666666666672</v>
      </c>
      <c r="T162" s="1">
        <f t="shared" si="11"/>
        <v>0</v>
      </c>
    </row>
    <row r="163" spans="1:20" s="1" customFormat="1" x14ac:dyDescent="0.25">
      <c r="A163" s="6">
        <v>154</v>
      </c>
      <c r="B163" s="1" t="s">
        <v>0</v>
      </c>
      <c r="D163" s="1">
        <v>77</v>
      </c>
      <c r="E163" s="1">
        <v>19</v>
      </c>
      <c r="F163" s="1">
        <v>133</v>
      </c>
      <c r="G163" s="3">
        <v>2</v>
      </c>
      <c r="H163" s="2" t="str">
        <f t="shared" si="10"/>
        <v>Pos</v>
      </c>
      <c r="I163" s="2"/>
      <c r="J163" s="2"/>
      <c r="K163" s="2"/>
      <c r="L163" s="2"/>
      <c r="M163" s="1">
        <f t="shared" si="8"/>
        <v>0</v>
      </c>
      <c r="N163" s="1">
        <f t="shared" si="9"/>
        <v>0</v>
      </c>
      <c r="R163" s="4">
        <f>E163/Parameters_Base!$B$6</f>
        <v>0.6333333333333333</v>
      </c>
      <c r="S163" s="11">
        <f>F163/Parameters_Base!$C$6</f>
        <v>0.5541666666666667</v>
      </c>
      <c r="T163" s="1">
        <f t="shared" si="11"/>
        <v>1</v>
      </c>
    </row>
    <row r="164" spans="1:20" s="1" customFormat="1" x14ac:dyDescent="0.25">
      <c r="A164" s="6">
        <v>155</v>
      </c>
      <c r="B164" s="1" t="s">
        <v>0</v>
      </c>
      <c r="D164" s="1">
        <v>78</v>
      </c>
      <c r="E164" s="1">
        <v>28</v>
      </c>
      <c r="F164" s="1">
        <v>211</v>
      </c>
      <c r="G164" s="3">
        <v>-1</v>
      </c>
      <c r="H164" s="2" t="str">
        <f t="shared" si="10"/>
        <v>Neg</v>
      </c>
      <c r="I164" s="2"/>
      <c r="J164" s="2"/>
      <c r="K164" s="2"/>
      <c r="L164" s="2"/>
      <c r="M164" s="1">
        <f t="shared" si="8"/>
        <v>0</v>
      </c>
      <c r="N164" s="1">
        <f t="shared" si="9"/>
        <v>0</v>
      </c>
      <c r="R164" s="4">
        <f>E164/Parameters_Base!$B$6</f>
        <v>0.93333333333333335</v>
      </c>
      <c r="S164" s="11">
        <f>F164/Parameters_Base!$C$6</f>
        <v>0.87916666666666665</v>
      </c>
      <c r="T164" s="1">
        <f t="shared" si="11"/>
        <v>1</v>
      </c>
    </row>
    <row r="165" spans="1:20" s="1" customFormat="1" x14ac:dyDescent="0.25">
      <c r="A165" s="6">
        <v>156</v>
      </c>
      <c r="B165" s="1" t="s">
        <v>0</v>
      </c>
      <c r="D165" s="1">
        <v>78</v>
      </c>
      <c r="E165" s="1">
        <v>21</v>
      </c>
      <c r="F165" s="1">
        <v>211</v>
      </c>
      <c r="G165" s="3">
        <v>0</v>
      </c>
      <c r="H165" s="2">
        <f t="shared" si="10"/>
        <v>0</v>
      </c>
      <c r="I165" s="2"/>
      <c r="J165" s="2"/>
      <c r="K165" s="2"/>
      <c r="L165" s="2"/>
      <c r="M165" s="1">
        <f t="shared" si="8"/>
        <v>0</v>
      </c>
      <c r="N165" s="1">
        <f t="shared" si="9"/>
        <v>0</v>
      </c>
      <c r="R165" s="4">
        <f>E165/Parameters_Base!$B$6</f>
        <v>0.7</v>
      </c>
      <c r="S165" s="11">
        <f>F165/Parameters_Base!$C$6</f>
        <v>0.87916666666666665</v>
      </c>
      <c r="T165" s="1">
        <f t="shared" si="11"/>
        <v>0</v>
      </c>
    </row>
    <row r="166" spans="1:20" s="1" customFormat="1" x14ac:dyDescent="0.25">
      <c r="A166" s="6">
        <v>157</v>
      </c>
      <c r="B166" s="1" t="s">
        <v>0</v>
      </c>
      <c r="D166" s="1">
        <v>79</v>
      </c>
      <c r="E166" s="1">
        <v>28</v>
      </c>
      <c r="F166" s="1">
        <v>169</v>
      </c>
      <c r="G166" s="3">
        <v>0</v>
      </c>
      <c r="H166" s="2">
        <f t="shared" si="10"/>
        <v>0</v>
      </c>
      <c r="I166" s="2"/>
      <c r="J166" s="2"/>
      <c r="K166" s="2"/>
      <c r="L166" s="2"/>
      <c r="M166" s="1">
        <f t="shared" si="8"/>
        <v>0</v>
      </c>
      <c r="N166" s="1">
        <f t="shared" si="9"/>
        <v>0</v>
      </c>
      <c r="R166" s="4">
        <f>E166/Parameters_Base!$B$6</f>
        <v>0.93333333333333335</v>
      </c>
      <c r="S166" s="11">
        <f>F166/Parameters_Base!$C$6</f>
        <v>0.70416666666666672</v>
      </c>
      <c r="T166" s="1">
        <f t="shared" si="11"/>
        <v>1</v>
      </c>
    </row>
    <row r="167" spans="1:20" s="1" customFormat="1" x14ac:dyDescent="0.25">
      <c r="A167" s="6">
        <v>158</v>
      </c>
      <c r="B167" s="1" t="s">
        <v>0</v>
      </c>
      <c r="D167" s="1">
        <v>79</v>
      </c>
      <c r="E167" s="1">
        <v>10</v>
      </c>
      <c r="F167" s="1">
        <v>122</v>
      </c>
      <c r="G167" s="3">
        <v>1</v>
      </c>
      <c r="H167" s="2" t="str">
        <f t="shared" si="10"/>
        <v>Pos</v>
      </c>
      <c r="I167" s="2"/>
      <c r="J167" s="2"/>
      <c r="K167" s="2"/>
      <c r="L167" s="2"/>
      <c r="M167" s="1">
        <f t="shared" si="8"/>
        <v>0</v>
      </c>
      <c r="N167" s="1">
        <f t="shared" si="9"/>
        <v>0</v>
      </c>
      <c r="R167" s="4">
        <f>E167/Parameters_Base!$B$6</f>
        <v>0.33333333333333331</v>
      </c>
      <c r="S167" s="11">
        <f>F167/Parameters_Base!$C$6</f>
        <v>0.5083333333333333</v>
      </c>
      <c r="T167" s="1">
        <f t="shared" si="11"/>
        <v>0</v>
      </c>
    </row>
    <row r="168" spans="1:20" s="1" customFormat="1" x14ac:dyDescent="0.25">
      <c r="A168" s="6">
        <v>159</v>
      </c>
      <c r="B168" s="1" t="s">
        <v>0</v>
      </c>
      <c r="D168" s="1">
        <v>80</v>
      </c>
      <c r="E168" s="1">
        <v>15</v>
      </c>
      <c r="F168" s="1">
        <v>204</v>
      </c>
      <c r="G168" s="3">
        <v>-2</v>
      </c>
      <c r="H168" s="2" t="str">
        <f t="shared" si="10"/>
        <v>Neg</v>
      </c>
      <c r="I168" s="2"/>
      <c r="J168" s="2"/>
      <c r="K168" s="2"/>
      <c r="L168" s="2"/>
      <c r="M168" s="1">
        <f t="shared" si="8"/>
        <v>0</v>
      </c>
      <c r="N168" s="1">
        <f t="shared" si="9"/>
        <v>0</v>
      </c>
      <c r="R168" s="4">
        <f>E168/Parameters_Base!$B$6</f>
        <v>0.5</v>
      </c>
      <c r="S168" s="11">
        <f>F168/Parameters_Base!$C$6</f>
        <v>0.85</v>
      </c>
      <c r="T168" s="1">
        <f t="shared" si="11"/>
        <v>0</v>
      </c>
    </row>
    <row r="169" spans="1:20" s="1" customFormat="1" x14ac:dyDescent="0.25">
      <c r="A169" s="6">
        <v>160</v>
      </c>
      <c r="B169" s="1" t="s">
        <v>0</v>
      </c>
      <c r="D169" s="1">
        <v>80</v>
      </c>
      <c r="E169" s="1">
        <v>12</v>
      </c>
      <c r="F169" s="1">
        <v>121</v>
      </c>
      <c r="G169" s="3">
        <v>0</v>
      </c>
      <c r="H169" s="2">
        <f t="shared" si="10"/>
        <v>0</v>
      </c>
      <c r="I169" s="2"/>
      <c r="J169" s="2"/>
      <c r="K169" s="2"/>
      <c r="L169" s="2"/>
      <c r="M169" s="1">
        <f t="shared" si="8"/>
        <v>0</v>
      </c>
      <c r="N169" s="1">
        <f t="shared" si="9"/>
        <v>0</v>
      </c>
      <c r="R169" s="4">
        <f>E169/Parameters_Base!$B$6</f>
        <v>0.4</v>
      </c>
      <c r="S169" s="11">
        <f>F169/Parameters_Base!$C$6</f>
        <v>0.50416666666666665</v>
      </c>
      <c r="T169" s="1">
        <f t="shared" si="11"/>
        <v>0</v>
      </c>
    </row>
    <row r="170" spans="1:20" s="1" customFormat="1" x14ac:dyDescent="0.25">
      <c r="A170" s="6">
        <v>161</v>
      </c>
      <c r="B170" s="1" t="s">
        <v>0</v>
      </c>
      <c r="D170" s="1">
        <v>81</v>
      </c>
      <c r="E170" s="1">
        <v>11</v>
      </c>
      <c r="F170" s="1">
        <v>191</v>
      </c>
      <c r="G170" s="3">
        <v>-1</v>
      </c>
      <c r="H170" s="2" t="str">
        <f t="shared" si="10"/>
        <v>Neg</v>
      </c>
      <c r="I170" s="2"/>
      <c r="J170" s="2"/>
      <c r="K170" s="2"/>
      <c r="L170" s="2"/>
      <c r="M170" s="1">
        <f t="shared" si="8"/>
        <v>0</v>
      </c>
      <c r="N170" s="1">
        <f t="shared" si="9"/>
        <v>0</v>
      </c>
      <c r="R170" s="4">
        <f>E170/Parameters_Base!$B$6</f>
        <v>0.36666666666666664</v>
      </c>
      <c r="S170" s="11">
        <f>F170/Parameters_Base!$C$6</f>
        <v>0.79583333333333328</v>
      </c>
      <c r="T170" s="1">
        <f t="shared" si="11"/>
        <v>0</v>
      </c>
    </row>
    <row r="171" spans="1:20" s="1" customFormat="1" x14ac:dyDescent="0.25">
      <c r="A171" s="6">
        <v>162</v>
      </c>
      <c r="B171" s="1" t="s">
        <v>0</v>
      </c>
      <c r="D171" s="1">
        <v>81</v>
      </c>
      <c r="E171" s="1">
        <v>21</v>
      </c>
      <c r="F171" s="1">
        <v>215</v>
      </c>
      <c r="G171" s="3">
        <v>2</v>
      </c>
      <c r="H171" s="2" t="str">
        <f t="shared" si="10"/>
        <v>Pos</v>
      </c>
      <c r="I171" s="2"/>
      <c r="J171" s="2"/>
      <c r="K171" s="2"/>
      <c r="L171" s="2"/>
      <c r="M171" s="1">
        <f t="shared" si="8"/>
        <v>0</v>
      </c>
      <c r="N171" s="1">
        <f t="shared" si="9"/>
        <v>0</v>
      </c>
      <c r="R171" s="4">
        <f>E171/Parameters_Base!$B$6</f>
        <v>0.7</v>
      </c>
      <c r="S171" s="11">
        <f>F171/Parameters_Base!$C$6</f>
        <v>0.89583333333333337</v>
      </c>
      <c r="T171" s="1">
        <f t="shared" si="11"/>
        <v>0</v>
      </c>
    </row>
    <row r="172" spans="1:20" s="1" customFormat="1" x14ac:dyDescent="0.25">
      <c r="A172" s="6">
        <v>163</v>
      </c>
      <c r="B172" s="1" t="s">
        <v>0</v>
      </c>
      <c r="D172" s="1">
        <v>82</v>
      </c>
      <c r="E172" s="1">
        <v>16</v>
      </c>
      <c r="F172" s="1">
        <v>190</v>
      </c>
      <c r="G172" s="3">
        <v>-2</v>
      </c>
      <c r="H172" s="2" t="str">
        <f t="shared" si="10"/>
        <v>Neg</v>
      </c>
      <c r="I172" s="2"/>
      <c r="J172" s="2"/>
      <c r="K172" s="2"/>
      <c r="L172" s="2"/>
      <c r="M172" s="1">
        <f t="shared" si="8"/>
        <v>0</v>
      </c>
      <c r="N172" s="1">
        <f t="shared" si="9"/>
        <v>0</v>
      </c>
      <c r="R172" s="4">
        <f>E172/Parameters_Base!$B$6</f>
        <v>0.53333333333333333</v>
      </c>
      <c r="S172" s="11">
        <f>F172/Parameters_Base!$C$6</f>
        <v>0.79166666666666663</v>
      </c>
      <c r="T172" s="1">
        <f t="shared" si="11"/>
        <v>0</v>
      </c>
    </row>
    <row r="173" spans="1:20" s="1" customFormat="1" x14ac:dyDescent="0.25">
      <c r="A173" s="6">
        <v>164</v>
      </c>
      <c r="B173" s="1" t="s">
        <v>0</v>
      </c>
      <c r="D173" s="1">
        <v>82</v>
      </c>
      <c r="E173" s="1">
        <v>11</v>
      </c>
      <c r="F173" s="1">
        <v>129</v>
      </c>
      <c r="G173" s="3">
        <v>2</v>
      </c>
      <c r="H173" s="2" t="str">
        <f t="shared" si="10"/>
        <v>Pos</v>
      </c>
      <c r="I173" s="2"/>
      <c r="J173" s="2"/>
      <c r="K173" s="2"/>
      <c r="L173" s="2"/>
      <c r="M173" s="1">
        <f t="shared" si="8"/>
        <v>0</v>
      </c>
      <c r="N173" s="1">
        <f t="shared" si="9"/>
        <v>0</v>
      </c>
      <c r="R173" s="4">
        <f>E173/Parameters_Base!$B$6</f>
        <v>0.36666666666666664</v>
      </c>
      <c r="S173" s="11">
        <f>F173/Parameters_Base!$C$6</f>
        <v>0.53749999999999998</v>
      </c>
      <c r="T173" s="1">
        <f t="shared" si="11"/>
        <v>0</v>
      </c>
    </row>
    <row r="174" spans="1:20" s="1" customFormat="1" x14ac:dyDescent="0.25">
      <c r="A174" s="6">
        <v>165</v>
      </c>
      <c r="B174" s="1" t="s">
        <v>0</v>
      </c>
      <c r="D174" s="1">
        <v>83</v>
      </c>
      <c r="E174" s="1">
        <v>19</v>
      </c>
      <c r="F174" s="1">
        <v>222</v>
      </c>
      <c r="G174" s="3">
        <v>-2</v>
      </c>
      <c r="H174" s="2" t="str">
        <f t="shared" si="10"/>
        <v>Neg</v>
      </c>
      <c r="I174" s="2"/>
      <c r="J174" s="2"/>
      <c r="K174" s="2"/>
      <c r="L174" s="2"/>
      <c r="M174" s="1">
        <f t="shared" si="8"/>
        <v>0</v>
      </c>
      <c r="N174" s="1">
        <f t="shared" si="9"/>
        <v>0</v>
      </c>
      <c r="R174" s="4">
        <f>E174/Parameters_Base!$B$6</f>
        <v>0.6333333333333333</v>
      </c>
      <c r="S174" s="11">
        <f>F174/Parameters_Base!$C$6</f>
        <v>0.92500000000000004</v>
      </c>
      <c r="T174" s="1">
        <f t="shared" si="11"/>
        <v>0</v>
      </c>
    </row>
    <row r="175" spans="1:20" s="1" customFormat="1" x14ac:dyDescent="0.25">
      <c r="A175" s="6">
        <v>166</v>
      </c>
      <c r="B175" s="1" t="s">
        <v>0</v>
      </c>
      <c r="D175" s="1">
        <v>83</v>
      </c>
      <c r="E175" s="1">
        <v>24</v>
      </c>
      <c r="F175" s="1">
        <v>211</v>
      </c>
      <c r="G175" s="3">
        <v>0</v>
      </c>
      <c r="H175" s="2">
        <f t="shared" si="10"/>
        <v>0</v>
      </c>
      <c r="I175" s="2"/>
      <c r="J175" s="2"/>
      <c r="K175" s="2"/>
      <c r="L175" s="2"/>
      <c r="M175" s="1">
        <f t="shared" si="8"/>
        <v>0</v>
      </c>
      <c r="N175" s="1">
        <f t="shared" si="9"/>
        <v>0</v>
      </c>
      <c r="R175" s="4">
        <f>E175/Parameters_Base!$B$6</f>
        <v>0.8</v>
      </c>
      <c r="S175" s="11">
        <f>F175/Parameters_Base!$C$6</f>
        <v>0.87916666666666665</v>
      </c>
      <c r="T175" s="1">
        <f t="shared" si="11"/>
        <v>0</v>
      </c>
    </row>
    <row r="176" spans="1:20" s="1" customFormat="1" x14ac:dyDescent="0.25">
      <c r="A176" s="6">
        <v>167</v>
      </c>
      <c r="B176" s="1" t="s">
        <v>0</v>
      </c>
      <c r="D176" s="1">
        <v>84</v>
      </c>
      <c r="E176" s="1">
        <v>10</v>
      </c>
      <c r="F176" s="1">
        <v>215</v>
      </c>
      <c r="G176" s="3">
        <v>0</v>
      </c>
      <c r="H176" s="2">
        <f t="shared" si="10"/>
        <v>0</v>
      </c>
      <c r="I176" s="2"/>
      <c r="J176" s="2"/>
      <c r="K176" s="2"/>
      <c r="L176" s="2"/>
      <c r="M176" s="1">
        <f t="shared" si="8"/>
        <v>0</v>
      </c>
      <c r="N176" s="1">
        <f t="shared" si="9"/>
        <v>0</v>
      </c>
      <c r="R176" s="4">
        <f>E176/Parameters_Base!$B$6</f>
        <v>0.33333333333333331</v>
      </c>
      <c r="S176" s="11">
        <f>F176/Parameters_Base!$C$6</f>
        <v>0.89583333333333337</v>
      </c>
      <c r="T176" s="1">
        <f t="shared" si="11"/>
        <v>0</v>
      </c>
    </row>
    <row r="177" spans="1:20" s="1" customFormat="1" x14ac:dyDescent="0.25">
      <c r="A177" s="6">
        <v>168</v>
      </c>
      <c r="B177" s="1" t="s">
        <v>0</v>
      </c>
      <c r="D177" s="1">
        <v>84</v>
      </c>
      <c r="E177" s="1">
        <v>23</v>
      </c>
      <c r="F177" s="1">
        <v>226</v>
      </c>
      <c r="G177" s="3">
        <v>0</v>
      </c>
      <c r="H177" s="2">
        <f t="shared" si="10"/>
        <v>0</v>
      </c>
      <c r="I177" s="2"/>
      <c r="J177" s="2"/>
      <c r="K177" s="2"/>
      <c r="L177" s="2"/>
      <c r="M177" s="1">
        <f t="shared" si="8"/>
        <v>0</v>
      </c>
      <c r="N177" s="1">
        <f t="shared" si="9"/>
        <v>0</v>
      </c>
      <c r="R177" s="4">
        <f>E177/Parameters_Base!$B$6</f>
        <v>0.76666666666666672</v>
      </c>
      <c r="S177" s="11">
        <f>F177/Parameters_Base!$C$6</f>
        <v>0.94166666666666665</v>
      </c>
      <c r="T177" s="1">
        <f t="shared" si="11"/>
        <v>0</v>
      </c>
    </row>
    <row r="178" spans="1:20" s="1" customFormat="1" x14ac:dyDescent="0.25">
      <c r="A178" s="6">
        <v>169</v>
      </c>
      <c r="B178" s="1" t="s">
        <v>0</v>
      </c>
      <c r="D178" s="1">
        <v>85</v>
      </c>
      <c r="E178" s="1">
        <v>19</v>
      </c>
      <c r="F178" s="1">
        <v>220</v>
      </c>
      <c r="G178" s="3">
        <v>-2</v>
      </c>
      <c r="H178" s="2" t="str">
        <f t="shared" si="10"/>
        <v>Neg</v>
      </c>
      <c r="I178" s="2"/>
      <c r="J178" s="2"/>
      <c r="K178" s="2"/>
      <c r="L178" s="2"/>
      <c r="M178" s="1">
        <f t="shared" si="8"/>
        <v>0</v>
      </c>
      <c r="N178" s="1">
        <f t="shared" si="9"/>
        <v>0</v>
      </c>
      <c r="R178" s="4">
        <f>E178/Parameters_Base!$B$6</f>
        <v>0.6333333333333333</v>
      </c>
      <c r="S178" s="11">
        <f>F178/Parameters_Base!$C$6</f>
        <v>0.91666666666666663</v>
      </c>
      <c r="T178" s="1">
        <f t="shared" si="11"/>
        <v>0</v>
      </c>
    </row>
    <row r="179" spans="1:20" s="1" customFormat="1" x14ac:dyDescent="0.25">
      <c r="A179" s="6">
        <v>170</v>
      </c>
      <c r="B179" s="1" t="s">
        <v>0</v>
      </c>
      <c r="D179" s="1">
        <v>85</v>
      </c>
      <c r="E179" s="1">
        <v>24</v>
      </c>
      <c r="F179" s="1">
        <v>193</v>
      </c>
      <c r="G179" s="3">
        <v>2</v>
      </c>
      <c r="H179" s="2" t="str">
        <f t="shared" si="10"/>
        <v>Pos</v>
      </c>
      <c r="I179" s="2"/>
      <c r="J179" s="2"/>
      <c r="K179" s="2"/>
      <c r="L179" s="2"/>
      <c r="M179" s="1">
        <f t="shared" si="8"/>
        <v>0</v>
      </c>
      <c r="N179" s="1">
        <f t="shared" si="9"/>
        <v>0</v>
      </c>
      <c r="R179" s="4">
        <f>E179/Parameters_Base!$B$6</f>
        <v>0.8</v>
      </c>
      <c r="S179" s="11">
        <f>F179/Parameters_Base!$C$6</f>
        <v>0.8041666666666667</v>
      </c>
      <c r="T179" s="1">
        <f t="shared" si="11"/>
        <v>0</v>
      </c>
    </row>
    <row r="180" spans="1:20" s="1" customFormat="1" x14ac:dyDescent="0.25">
      <c r="A180" s="6">
        <v>171</v>
      </c>
      <c r="B180" s="1" t="s">
        <v>0</v>
      </c>
      <c r="D180" s="1">
        <v>86</v>
      </c>
      <c r="E180" s="1">
        <v>17</v>
      </c>
      <c r="F180" s="1">
        <v>153</v>
      </c>
      <c r="G180" s="3">
        <v>0</v>
      </c>
      <c r="H180" s="2">
        <f t="shared" si="10"/>
        <v>0</v>
      </c>
      <c r="I180" s="2"/>
      <c r="J180" s="2"/>
      <c r="K180" s="2"/>
      <c r="L180" s="2"/>
      <c r="M180" s="1">
        <f t="shared" si="8"/>
        <v>0</v>
      </c>
      <c r="N180" s="1">
        <f t="shared" si="9"/>
        <v>0</v>
      </c>
      <c r="R180" s="4">
        <f>E180/Parameters_Base!$B$6</f>
        <v>0.56666666666666665</v>
      </c>
      <c r="S180" s="11">
        <f>F180/Parameters_Base!$C$6</f>
        <v>0.63749999999999996</v>
      </c>
      <c r="T180" s="1">
        <f t="shared" si="11"/>
        <v>0</v>
      </c>
    </row>
    <row r="181" spans="1:20" s="1" customFormat="1" x14ac:dyDescent="0.25">
      <c r="A181" s="6">
        <v>172</v>
      </c>
      <c r="B181" s="1" t="s">
        <v>0</v>
      </c>
      <c r="D181" s="1">
        <v>86</v>
      </c>
      <c r="E181" s="1">
        <v>23</v>
      </c>
      <c r="F181" s="1">
        <v>210</v>
      </c>
      <c r="G181" s="3">
        <v>0</v>
      </c>
      <c r="H181" s="2">
        <f t="shared" si="10"/>
        <v>0</v>
      </c>
      <c r="I181" s="2"/>
      <c r="J181" s="2"/>
      <c r="K181" s="2"/>
      <c r="L181" s="2"/>
      <c r="M181" s="1">
        <f t="shared" si="8"/>
        <v>0</v>
      </c>
      <c r="N181" s="1">
        <f t="shared" si="9"/>
        <v>0</v>
      </c>
      <c r="R181" s="4">
        <f>E181/Parameters_Base!$B$6</f>
        <v>0.76666666666666672</v>
      </c>
      <c r="S181" s="11">
        <f>F181/Parameters_Base!$C$6</f>
        <v>0.875</v>
      </c>
      <c r="T181" s="1">
        <f t="shared" si="11"/>
        <v>0</v>
      </c>
    </row>
    <row r="182" spans="1:20" s="1" customFormat="1" x14ac:dyDescent="0.25">
      <c r="A182" s="6">
        <v>173</v>
      </c>
      <c r="B182" s="1" t="s">
        <v>0</v>
      </c>
      <c r="D182" s="1">
        <v>87</v>
      </c>
      <c r="E182" s="1">
        <v>13</v>
      </c>
      <c r="F182" s="1">
        <v>209</v>
      </c>
      <c r="G182" s="3">
        <v>-2</v>
      </c>
      <c r="H182" s="2" t="str">
        <f t="shared" si="10"/>
        <v>Neg</v>
      </c>
      <c r="I182" s="2"/>
      <c r="J182" s="2"/>
      <c r="K182" s="2"/>
      <c r="L182" s="2"/>
      <c r="M182" s="1">
        <f t="shared" si="8"/>
        <v>0</v>
      </c>
      <c r="N182" s="1">
        <f t="shared" si="9"/>
        <v>0</v>
      </c>
      <c r="R182" s="4">
        <f>E182/Parameters_Base!$B$6</f>
        <v>0.43333333333333335</v>
      </c>
      <c r="S182" s="11">
        <f>F182/Parameters_Base!$C$6</f>
        <v>0.87083333333333335</v>
      </c>
      <c r="T182" s="1">
        <f t="shared" si="11"/>
        <v>0</v>
      </c>
    </row>
    <row r="183" spans="1:20" s="1" customFormat="1" x14ac:dyDescent="0.25">
      <c r="A183" s="6">
        <v>174</v>
      </c>
      <c r="B183" s="1" t="s">
        <v>0</v>
      </c>
      <c r="D183" s="1">
        <v>87</v>
      </c>
      <c r="E183" s="1">
        <v>19</v>
      </c>
      <c r="F183" s="1">
        <v>156</v>
      </c>
      <c r="G183" s="3">
        <v>2</v>
      </c>
      <c r="H183" s="2" t="str">
        <f t="shared" si="10"/>
        <v>Pos</v>
      </c>
      <c r="I183" s="2"/>
      <c r="J183" s="2"/>
      <c r="K183" s="2"/>
      <c r="L183" s="2"/>
      <c r="M183" s="1">
        <f t="shared" si="8"/>
        <v>0</v>
      </c>
      <c r="N183" s="1">
        <f t="shared" si="9"/>
        <v>0</v>
      </c>
      <c r="R183" s="4">
        <f>E183/Parameters_Base!$B$6</f>
        <v>0.6333333333333333</v>
      </c>
      <c r="S183" s="11">
        <f>F183/Parameters_Base!$C$6</f>
        <v>0.65</v>
      </c>
      <c r="T183" s="1">
        <f t="shared" si="11"/>
        <v>0</v>
      </c>
    </row>
    <row r="184" spans="1:20" s="1" customFormat="1" x14ac:dyDescent="0.25">
      <c r="A184" s="6">
        <v>175</v>
      </c>
      <c r="B184" s="1" t="s">
        <v>0</v>
      </c>
      <c r="D184" s="1">
        <v>88</v>
      </c>
      <c r="E184" s="1">
        <v>21</v>
      </c>
      <c r="F184" s="1">
        <v>142</v>
      </c>
      <c r="G184" s="3">
        <v>-1</v>
      </c>
      <c r="H184" s="2" t="str">
        <f t="shared" si="10"/>
        <v>Neg</v>
      </c>
      <c r="I184" s="2"/>
      <c r="J184" s="2"/>
      <c r="K184" s="2"/>
      <c r="L184" s="2"/>
      <c r="M184" s="1">
        <f t="shared" si="8"/>
        <v>0</v>
      </c>
      <c r="N184" s="1">
        <f t="shared" si="9"/>
        <v>0</v>
      </c>
      <c r="R184" s="4">
        <f>E184/Parameters_Base!$B$6</f>
        <v>0.7</v>
      </c>
      <c r="S184" s="11">
        <f>F184/Parameters_Base!$C$6</f>
        <v>0.59166666666666667</v>
      </c>
      <c r="T184" s="1">
        <f t="shared" si="11"/>
        <v>1</v>
      </c>
    </row>
    <row r="185" spans="1:20" s="1" customFormat="1" x14ac:dyDescent="0.25">
      <c r="A185" s="6">
        <v>176</v>
      </c>
      <c r="B185" s="1" t="s">
        <v>0</v>
      </c>
      <c r="D185" s="1">
        <v>88</v>
      </c>
      <c r="E185" s="1">
        <v>20</v>
      </c>
      <c r="F185" s="1">
        <v>184</v>
      </c>
      <c r="G185" s="3">
        <v>1</v>
      </c>
      <c r="H185" s="2" t="str">
        <f t="shared" si="10"/>
        <v>Pos</v>
      </c>
      <c r="I185" s="2"/>
      <c r="J185" s="2"/>
      <c r="K185" s="2"/>
      <c r="L185" s="2"/>
      <c r="M185" s="1">
        <f t="shared" si="8"/>
        <v>0</v>
      </c>
      <c r="N185" s="1">
        <f t="shared" si="9"/>
        <v>0</v>
      </c>
      <c r="R185" s="4">
        <f>E185/Parameters_Base!$B$6</f>
        <v>0.66666666666666663</v>
      </c>
      <c r="S185" s="11">
        <f>F185/Parameters_Base!$C$6</f>
        <v>0.76666666666666672</v>
      </c>
      <c r="T185" s="1">
        <f t="shared" si="11"/>
        <v>0</v>
      </c>
    </row>
    <row r="186" spans="1:20" s="1" customFormat="1" x14ac:dyDescent="0.25">
      <c r="A186" s="6">
        <v>177</v>
      </c>
      <c r="B186" s="1" t="s">
        <v>0</v>
      </c>
      <c r="D186" s="1">
        <v>89</v>
      </c>
      <c r="E186" s="1">
        <v>21</v>
      </c>
      <c r="F186" s="1">
        <v>230</v>
      </c>
      <c r="G186" s="3">
        <v>0</v>
      </c>
      <c r="H186" s="2">
        <f t="shared" si="10"/>
        <v>0</v>
      </c>
      <c r="I186" s="2"/>
      <c r="J186" s="2"/>
      <c r="K186" s="2"/>
      <c r="L186" s="2"/>
      <c r="M186" s="1">
        <f t="shared" si="8"/>
        <v>0</v>
      </c>
      <c r="N186" s="1">
        <f t="shared" si="9"/>
        <v>0</v>
      </c>
      <c r="R186" s="4">
        <f>E186/Parameters_Base!$B$6</f>
        <v>0.7</v>
      </c>
      <c r="S186" s="11">
        <f>F186/Parameters_Base!$C$6</f>
        <v>0.95833333333333337</v>
      </c>
      <c r="T186" s="1">
        <f t="shared" si="11"/>
        <v>0</v>
      </c>
    </row>
    <row r="187" spans="1:20" s="1" customFormat="1" x14ac:dyDescent="0.25">
      <c r="A187" s="6">
        <v>178</v>
      </c>
      <c r="B187" s="1" t="s">
        <v>0</v>
      </c>
      <c r="D187" s="1">
        <v>89</v>
      </c>
      <c r="E187" s="1">
        <v>27</v>
      </c>
      <c r="F187" s="1">
        <v>137</v>
      </c>
      <c r="G187" s="3">
        <v>0</v>
      </c>
      <c r="H187" s="2">
        <f t="shared" si="10"/>
        <v>0</v>
      </c>
      <c r="I187" s="2"/>
      <c r="J187" s="2"/>
      <c r="K187" s="2"/>
      <c r="L187" s="2"/>
      <c r="M187" s="1">
        <f t="shared" si="8"/>
        <v>0</v>
      </c>
      <c r="N187" s="1">
        <f t="shared" si="9"/>
        <v>0</v>
      </c>
      <c r="R187" s="4">
        <f>E187/Parameters_Base!$B$6</f>
        <v>0.9</v>
      </c>
      <c r="S187" s="11">
        <f>F187/Parameters_Base!$C$6</f>
        <v>0.5708333333333333</v>
      </c>
      <c r="T187" s="1">
        <f t="shared" si="11"/>
        <v>1</v>
      </c>
    </row>
    <row r="188" spans="1:20" s="1" customFormat="1" x14ac:dyDescent="0.25">
      <c r="A188" s="6">
        <v>179</v>
      </c>
      <c r="B188" s="1" t="s">
        <v>0</v>
      </c>
      <c r="D188" s="1">
        <v>90</v>
      </c>
      <c r="E188" s="1">
        <v>18</v>
      </c>
      <c r="F188" s="1">
        <v>126</v>
      </c>
      <c r="G188" s="3">
        <v>-1</v>
      </c>
      <c r="H188" s="2" t="str">
        <f t="shared" si="10"/>
        <v>Neg</v>
      </c>
      <c r="I188" s="2"/>
      <c r="J188" s="2"/>
      <c r="K188" s="2"/>
      <c r="L188" s="2"/>
      <c r="M188" s="1">
        <f t="shared" si="8"/>
        <v>0</v>
      </c>
      <c r="N188" s="1">
        <f t="shared" si="9"/>
        <v>0</v>
      </c>
      <c r="R188" s="4">
        <f>E188/Parameters_Base!$B$6</f>
        <v>0.6</v>
      </c>
      <c r="S188" s="11">
        <f>F188/Parameters_Base!$C$6</f>
        <v>0.52500000000000002</v>
      </c>
      <c r="T188" s="1">
        <f t="shared" si="11"/>
        <v>1</v>
      </c>
    </row>
    <row r="189" spans="1:20" s="1" customFormat="1" x14ac:dyDescent="0.25">
      <c r="A189" s="6">
        <v>180</v>
      </c>
      <c r="B189" s="1" t="s">
        <v>0</v>
      </c>
      <c r="D189" s="1">
        <v>90</v>
      </c>
      <c r="E189" s="1">
        <v>18</v>
      </c>
      <c r="F189" s="1">
        <v>220</v>
      </c>
      <c r="G189" s="3">
        <v>0</v>
      </c>
      <c r="H189" s="2">
        <f t="shared" si="10"/>
        <v>0</v>
      </c>
      <c r="I189" s="2"/>
      <c r="J189" s="2"/>
      <c r="K189" s="2"/>
      <c r="L189" s="2"/>
      <c r="M189" s="1">
        <f t="shared" si="8"/>
        <v>0</v>
      </c>
      <c r="N189" s="1">
        <f t="shared" si="9"/>
        <v>0</v>
      </c>
      <c r="R189" s="4">
        <f>E189/Parameters_Base!$B$6</f>
        <v>0.6</v>
      </c>
      <c r="S189" s="11">
        <f>F189/Parameters_Base!$C$6</f>
        <v>0.91666666666666663</v>
      </c>
      <c r="T189" s="1">
        <f t="shared" si="11"/>
        <v>0</v>
      </c>
    </row>
    <row r="190" spans="1:20" s="1" customFormat="1" x14ac:dyDescent="0.25">
      <c r="A190" s="6">
        <v>181</v>
      </c>
      <c r="B190" s="1" t="s">
        <v>1</v>
      </c>
      <c r="D190" s="1">
        <v>91</v>
      </c>
      <c r="E190" s="1">
        <v>15</v>
      </c>
      <c r="F190" s="1">
        <v>191</v>
      </c>
      <c r="G190" s="3">
        <v>0</v>
      </c>
      <c r="H190" s="2">
        <f t="shared" si="10"/>
        <v>0</v>
      </c>
      <c r="I190" s="2"/>
      <c r="J190" s="2"/>
      <c r="K190" s="2"/>
      <c r="L190" s="2"/>
      <c r="M190" s="1">
        <f t="shared" si="8"/>
        <v>0</v>
      </c>
      <c r="N190" s="1">
        <f t="shared" si="9"/>
        <v>0</v>
      </c>
      <c r="R190" s="4">
        <f>E190/Parameters_Base!$B$6</f>
        <v>0.5</v>
      </c>
      <c r="S190" s="11">
        <f>F190/Parameters_Base!$C$6</f>
        <v>0.79583333333333328</v>
      </c>
      <c r="T190" s="1">
        <f t="shared" si="11"/>
        <v>0</v>
      </c>
    </row>
    <row r="191" spans="1:20" s="1" customFormat="1" x14ac:dyDescent="0.25">
      <c r="A191" s="6">
        <v>182</v>
      </c>
      <c r="B191" s="1" t="s">
        <v>1</v>
      </c>
      <c r="D191" s="1">
        <v>91</v>
      </c>
      <c r="E191" s="1">
        <v>20</v>
      </c>
      <c r="F191" s="1">
        <v>211</v>
      </c>
      <c r="G191" s="3">
        <v>2</v>
      </c>
      <c r="H191" s="2" t="str">
        <f t="shared" si="10"/>
        <v>Pos</v>
      </c>
      <c r="I191" s="2"/>
      <c r="J191" s="2"/>
      <c r="K191" s="2"/>
      <c r="L191" s="2"/>
      <c r="M191" s="1">
        <f t="shared" si="8"/>
        <v>0</v>
      </c>
      <c r="N191" s="1">
        <f t="shared" si="9"/>
        <v>0</v>
      </c>
      <c r="R191" s="4">
        <f>E191/Parameters_Base!$B$6</f>
        <v>0.66666666666666663</v>
      </c>
      <c r="S191" s="11">
        <f>F191/Parameters_Base!$C$6</f>
        <v>0.87916666666666665</v>
      </c>
      <c r="T191" s="1">
        <f t="shared" si="11"/>
        <v>0</v>
      </c>
    </row>
    <row r="192" spans="1:20" s="1" customFormat="1" x14ac:dyDescent="0.25">
      <c r="A192" s="6">
        <v>183</v>
      </c>
      <c r="B192" s="1" t="s">
        <v>1</v>
      </c>
      <c r="D192" s="1">
        <v>92</v>
      </c>
      <c r="E192" s="1">
        <v>19</v>
      </c>
      <c r="F192" s="1">
        <v>212</v>
      </c>
      <c r="G192" s="3">
        <v>-2</v>
      </c>
      <c r="H192" s="2" t="str">
        <f t="shared" si="10"/>
        <v>Neg</v>
      </c>
      <c r="I192" s="2"/>
      <c r="J192" s="2"/>
      <c r="K192" s="2"/>
      <c r="L192" s="2"/>
      <c r="M192" s="1">
        <f t="shared" si="8"/>
        <v>0</v>
      </c>
      <c r="N192" s="1">
        <f t="shared" si="9"/>
        <v>0</v>
      </c>
      <c r="R192" s="4">
        <f>E192/Parameters_Base!$B$6</f>
        <v>0.6333333333333333</v>
      </c>
      <c r="S192" s="11">
        <f>F192/Parameters_Base!$C$6</f>
        <v>0.8833333333333333</v>
      </c>
      <c r="T192" s="1">
        <f t="shared" si="11"/>
        <v>0</v>
      </c>
    </row>
    <row r="193" spans="1:20" s="1" customFormat="1" x14ac:dyDescent="0.25">
      <c r="A193" s="6">
        <v>184</v>
      </c>
      <c r="B193" s="1" t="s">
        <v>1</v>
      </c>
      <c r="D193" s="1">
        <v>92</v>
      </c>
      <c r="E193" s="1">
        <v>16</v>
      </c>
      <c r="F193" s="1">
        <v>205</v>
      </c>
      <c r="G193" s="3">
        <v>1</v>
      </c>
      <c r="H193" s="2" t="str">
        <f t="shared" si="10"/>
        <v>Pos</v>
      </c>
      <c r="I193" s="2"/>
      <c r="J193" s="2"/>
      <c r="K193" s="2"/>
      <c r="L193" s="2"/>
      <c r="M193" s="1">
        <f t="shared" si="8"/>
        <v>0</v>
      </c>
      <c r="N193" s="1">
        <f t="shared" si="9"/>
        <v>0</v>
      </c>
      <c r="R193" s="4">
        <f>E193/Parameters_Base!$B$6</f>
        <v>0.53333333333333333</v>
      </c>
      <c r="S193" s="11">
        <f>F193/Parameters_Base!$C$6</f>
        <v>0.85416666666666663</v>
      </c>
      <c r="T193" s="1">
        <f t="shared" si="11"/>
        <v>0</v>
      </c>
    </row>
    <row r="194" spans="1:20" s="1" customFormat="1" x14ac:dyDescent="0.25">
      <c r="A194" s="6">
        <v>185</v>
      </c>
      <c r="B194" s="1" t="s">
        <v>1</v>
      </c>
      <c r="D194" s="1">
        <v>93</v>
      </c>
      <c r="E194" s="1">
        <v>26</v>
      </c>
      <c r="F194" s="1">
        <v>214</v>
      </c>
      <c r="G194" s="3">
        <v>-1</v>
      </c>
      <c r="H194" s="2" t="str">
        <f t="shared" si="10"/>
        <v>Neg</v>
      </c>
      <c r="I194" s="2"/>
      <c r="J194" s="2"/>
      <c r="K194" s="2"/>
      <c r="L194" s="2"/>
      <c r="M194" s="1">
        <f t="shared" si="8"/>
        <v>0</v>
      </c>
      <c r="N194" s="1">
        <f t="shared" si="9"/>
        <v>0</v>
      </c>
      <c r="R194" s="4">
        <f>E194/Parameters_Base!$B$6</f>
        <v>0.8666666666666667</v>
      </c>
      <c r="S194" s="11">
        <f>F194/Parameters_Base!$C$6</f>
        <v>0.89166666666666672</v>
      </c>
      <c r="T194" s="1">
        <f t="shared" si="11"/>
        <v>0</v>
      </c>
    </row>
    <row r="195" spans="1:20" s="1" customFormat="1" x14ac:dyDescent="0.25">
      <c r="A195" s="6">
        <v>186</v>
      </c>
      <c r="B195" s="1" t="s">
        <v>1</v>
      </c>
      <c r="D195" s="1">
        <v>93</v>
      </c>
      <c r="E195" s="1">
        <v>23</v>
      </c>
      <c r="F195" s="1">
        <v>170</v>
      </c>
      <c r="G195" s="3">
        <v>2</v>
      </c>
      <c r="H195" s="2" t="str">
        <f t="shared" si="10"/>
        <v>Pos</v>
      </c>
      <c r="I195" s="2"/>
      <c r="J195" s="2"/>
      <c r="K195" s="2"/>
      <c r="L195" s="2"/>
      <c r="M195" s="1">
        <f t="shared" si="8"/>
        <v>0</v>
      </c>
      <c r="N195" s="1">
        <f t="shared" si="9"/>
        <v>0</v>
      </c>
      <c r="R195" s="4">
        <f>E195/Parameters_Base!$B$6</f>
        <v>0.76666666666666672</v>
      </c>
      <c r="S195" s="11">
        <f>F195/Parameters_Base!$C$6</f>
        <v>0.70833333333333337</v>
      </c>
      <c r="T195" s="1">
        <f t="shared" si="11"/>
        <v>1</v>
      </c>
    </row>
    <row r="196" spans="1:20" s="1" customFormat="1" x14ac:dyDescent="0.25">
      <c r="A196" s="6">
        <v>187</v>
      </c>
      <c r="B196" s="1" t="s">
        <v>1</v>
      </c>
      <c r="D196" s="1">
        <v>94</v>
      </c>
      <c r="E196" s="1">
        <v>29</v>
      </c>
      <c r="F196" s="1">
        <v>224</v>
      </c>
      <c r="G196" s="3">
        <v>0</v>
      </c>
      <c r="H196" s="2">
        <f t="shared" si="10"/>
        <v>0</v>
      </c>
      <c r="I196" s="2"/>
      <c r="J196" s="2"/>
      <c r="K196" s="2"/>
      <c r="L196" s="2"/>
      <c r="M196" s="1">
        <f t="shared" si="8"/>
        <v>0</v>
      </c>
      <c r="N196" s="1">
        <f t="shared" si="9"/>
        <v>0</v>
      </c>
      <c r="R196" s="4">
        <f>E196/Parameters_Base!$B$6</f>
        <v>0.96666666666666667</v>
      </c>
      <c r="S196" s="11">
        <f>F196/Parameters_Base!$C$6</f>
        <v>0.93333333333333335</v>
      </c>
      <c r="T196" s="1">
        <f t="shared" si="11"/>
        <v>1</v>
      </c>
    </row>
    <row r="197" spans="1:20" s="1" customFormat="1" x14ac:dyDescent="0.25">
      <c r="A197" s="6">
        <v>188</v>
      </c>
      <c r="B197" s="1" t="s">
        <v>1</v>
      </c>
      <c r="D197" s="1">
        <v>94</v>
      </c>
      <c r="E197" s="1">
        <v>18</v>
      </c>
      <c r="F197" s="1">
        <v>234</v>
      </c>
      <c r="G197" s="3">
        <v>0</v>
      </c>
      <c r="H197" s="2">
        <f t="shared" si="10"/>
        <v>0</v>
      </c>
      <c r="I197" s="2"/>
      <c r="J197" s="2"/>
      <c r="K197" s="2"/>
      <c r="L197" s="2"/>
      <c r="M197" s="1">
        <f t="shared" si="8"/>
        <v>0</v>
      </c>
      <c r="N197" s="1">
        <f t="shared" si="9"/>
        <v>0</v>
      </c>
      <c r="R197" s="4">
        <f>E197/Parameters_Base!$B$6</f>
        <v>0.6</v>
      </c>
      <c r="S197" s="11">
        <f>F197/Parameters_Base!$C$6</f>
        <v>0.97499999999999998</v>
      </c>
      <c r="T197" s="1">
        <f t="shared" si="11"/>
        <v>0</v>
      </c>
    </row>
    <row r="198" spans="1:20" s="1" customFormat="1" x14ac:dyDescent="0.25">
      <c r="A198" s="6">
        <v>189</v>
      </c>
      <c r="B198" s="1" t="s">
        <v>1</v>
      </c>
      <c r="D198" s="1">
        <v>95</v>
      </c>
      <c r="E198" s="1">
        <v>21</v>
      </c>
      <c r="F198" s="1">
        <v>198</v>
      </c>
      <c r="G198" s="3">
        <v>-1</v>
      </c>
      <c r="H198" s="2" t="str">
        <f t="shared" si="10"/>
        <v>Neg</v>
      </c>
      <c r="I198" s="2"/>
      <c r="J198" s="2"/>
      <c r="K198" s="2"/>
      <c r="L198" s="2"/>
      <c r="M198" s="1">
        <f t="shared" si="8"/>
        <v>0</v>
      </c>
      <c r="N198" s="1">
        <f t="shared" si="9"/>
        <v>0</v>
      </c>
      <c r="R198" s="4">
        <f>E198/Parameters_Base!$B$6</f>
        <v>0.7</v>
      </c>
      <c r="S198" s="11">
        <f>F198/Parameters_Base!$C$6</f>
        <v>0.82499999999999996</v>
      </c>
      <c r="T198" s="1">
        <f t="shared" si="11"/>
        <v>0</v>
      </c>
    </row>
    <row r="199" spans="1:20" s="1" customFormat="1" x14ac:dyDescent="0.25">
      <c r="A199" s="6">
        <v>190</v>
      </c>
      <c r="B199" s="1" t="s">
        <v>1</v>
      </c>
      <c r="D199" s="1">
        <v>95</v>
      </c>
      <c r="E199" s="1">
        <v>17</v>
      </c>
      <c r="F199" s="1">
        <v>230</v>
      </c>
      <c r="G199" s="3">
        <v>0</v>
      </c>
      <c r="H199" s="2">
        <f t="shared" si="10"/>
        <v>0</v>
      </c>
      <c r="I199" s="2"/>
      <c r="J199" s="2"/>
      <c r="K199" s="2"/>
      <c r="L199" s="2"/>
      <c r="M199" s="1">
        <f t="shared" si="8"/>
        <v>0</v>
      </c>
      <c r="N199" s="1">
        <f t="shared" si="9"/>
        <v>0</v>
      </c>
      <c r="R199" s="4">
        <f>E199/Parameters_Base!$B$6</f>
        <v>0.56666666666666665</v>
      </c>
      <c r="S199" s="11">
        <f>F199/Parameters_Base!$C$6</f>
        <v>0.95833333333333337</v>
      </c>
      <c r="T199" s="1">
        <f t="shared" si="11"/>
        <v>0</v>
      </c>
    </row>
    <row r="200" spans="1:20" s="1" customFormat="1" x14ac:dyDescent="0.25">
      <c r="A200" s="6">
        <v>191</v>
      </c>
      <c r="B200" s="1" t="s">
        <v>1</v>
      </c>
      <c r="D200" s="1">
        <v>96</v>
      </c>
      <c r="E200" s="1">
        <v>21</v>
      </c>
      <c r="F200" s="1">
        <v>162</v>
      </c>
      <c r="G200" s="3">
        <v>-2</v>
      </c>
      <c r="H200" s="2" t="str">
        <f t="shared" si="10"/>
        <v>Neg</v>
      </c>
      <c r="I200" s="2"/>
      <c r="J200" s="2"/>
      <c r="K200" s="2"/>
      <c r="L200" s="2"/>
      <c r="M200" s="1">
        <f t="shared" si="8"/>
        <v>0</v>
      </c>
      <c r="N200" s="1">
        <f t="shared" si="9"/>
        <v>0</v>
      </c>
      <c r="R200" s="4">
        <f>E200/Parameters_Base!$B$6</f>
        <v>0.7</v>
      </c>
      <c r="S200" s="11">
        <f>F200/Parameters_Base!$C$6</f>
        <v>0.67500000000000004</v>
      </c>
      <c r="T200" s="1">
        <f t="shared" si="11"/>
        <v>1</v>
      </c>
    </row>
    <row r="201" spans="1:20" s="1" customFormat="1" x14ac:dyDescent="0.25">
      <c r="A201" s="6">
        <v>192</v>
      </c>
      <c r="B201" s="1" t="s">
        <v>1</v>
      </c>
      <c r="D201" s="1">
        <v>96</v>
      </c>
      <c r="E201" s="1">
        <v>20</v>
      </c>
      <c r="F201" s="1">
        <v>240</v>
      </c>
      <c r="G201" s="3">
        <v>0</v>
      </c>
      <c r="H201" s="2">
        <f t="shared" si="10"/>
        <v>0</v>
      </c>
      <c r="I201" s="2"/>
      <c r="J201" s="2"/>
      <c r="K201" s="2"/>
      <c r="L201" s="2"/>
      <c r="M201" s="1">
        <f t="shared" si="8"/>
        <v>0</v>
      </c>
      <c r="N201" s="1">
        <f t="shared" si="9"/>
        <v>0</v>
      </c>
      <c r="R201" s="4">
        <f>E201/Parameters_Base!$B$6</f>
        <v>0.66666666666666663</v>
      </c>
      <c r="S201" s="11">
        <f>F201/Parameters_Base!$C$6</f>
        <v>1</v>
      </c>
      <c r="T201" s="1">
        <f t="shared" si="11"/>
        <v>0</v>
      </c>
    </row>
    <row r="202" spans="1:20" s="1" customFormat="1" x14ac:dyDescent="0.25">
      <c r="A202" s="6">
        <v>193</v>
      </c>
      <c r="B202" s="1" t="s">
        <v>1</v>
      </c>
      <c r="D202" s="1">
        <v>97</v>
      </c>
      <c r="E202" s="1">
        <v>19</v>
      </c>
      <c r="F202" s="1">
        <v>197</v>
      </c>
      <c r="G202" s="3">
        <v>-2</v>
      </c>
      <c r="H202" s="2" t="str">
        <f t="shared" si="10"/>
        <v>Neg</v>
      </c>
      <c r="I202" s="2"/>
      <c r="J202" s="2"/>
      <c r="K202" s="2"/>
      <c r="L202" s="2"/>
      <c r="M202" s="1">
        <f t="shared" ref="M202:M265" si="12">IF(E202&lt;=30,0,1)</f>
        <v>0</v>
      </c>
      <c r="N202" s="1">
        <f t="shared" ref="N202:N265" si="13">IF(F202&lt;=240,0,1)</f>
        <v>0</v>
      </c>
      <c r="R202" s="4">
        <f>E202/Parameters_Base!$B$6</f>
        <v>0.6333333333333333</v>
      </c>
      <c r="S202" s="11">
        <f>F202/Parameters_Base!$C$6</f>
        <v>0.8208333333333333</v>
      </c>
      <c r="T202" s="1">
        <f t="shared" si="11"/>
        <v>0</v>
      </c>
    </row>
    <row r="203" spans="1:20" s="1" customFormat="1" x14ac:dyDescent="0.25">
      <c r="A203" s="6">
        <v>194</v>
      </c>
      <c r="B203" s="1" t="s">
        <v>1</v>
      </c>
      <c r="D203" s="1">
        <v>97</v>
      </c>
      <c r="E203" s="1">
        <v>24</v>
      </c>
      <c r="F203" s="1">
        <v>225</v>
      </c>
      <c r="G203" s="3">
        <v>2</v>
      </c>
      <c r="H203" s="2" t="str">
        <f t="shared" ref="H203:H266" si="14">IF(G203&lt;0,"Neg",IF(G203=0,0,"Pos"))</f>
        <v>Pos</v>
      </c>
      <c r="I203" s="2"/>
      <c r="J203" s="2"/>
      <c r="K203" s="2"/>
      <c r="L203" s="2"/>
      <c r="M203" s="1">
        <f t="shared" si="12"/>
        <v>0</v>
      </c>
      <c r="N203" s="1">
        <f t="shared" si="13"/>
        <v>0</v>
      </c>
      <c r="R203" s="4">
        <f>E203/Parameters_Base!$B$6</f>
        <v>0.8</v>
      </c>
      <c r="S203" s="11">
        <f>F203/Parameters_Base!$C$6</f>
        <v>0.9375</v>
      </c>
      <c r="T203" s="1">
        <f t="shared" ref="T203:T266" si="15">IF(S203&gt;R203,0,1)</f>
        <v>0</v>
      </c>
    </row>
    <row r="204" spans="1:20" s="1" customFormat="1" x14ac:dyDescent="0.25">
      <c r="A204" s="6">
        <v>195</v>
      </c>
      <c r="B204" s="1" t="s">
        <v>1</v>
      </c>
      <c r="D204" s="1">
        <v>98</v>
      </c>
      <c r="E204" s="1">
        <v>19</v>
      </c>
      <c r="F204" s="1">
        <v>190</v>
      </c>
      <c r="G204" s="3">
        <v>-2</v>
      </c>
      <c r="H204" s="2" t="str">
        <f t="shared" si="14"/>
        <v>Neg</v>
      </c>
      <c r="I204" s="2"/>
      <c r="J204" s="2"/>
      <c r="K204" s="2"/>
      <c r="L204" s="2"/>
      <c r="M204" s="1">
        <f t="shared" si="12"/>
        <v>0</v>
      </c>
      <c r="N204" s="1">
        <f t="shared" si="13"/>
        <v>0</v>
      </c>
      <c r="R204" s="4">
        <f>E204/Parameters_Base!$B$6</f>
        <v>0.6333333333333333</v>
      </c>
      <c r="S204" s="11">
        <f>F204/Parameters_Base!$C$6</f>
        <v>0.79166666666666663</v>
      </c>
      <c r="T204" s="1">
        <f t="shared" si="15"/>
        <v>0</v>
      </c>
    </row>
    <row r="205" spans="1:20" s="1" customFormat="1" x14ac:dyDescent="0.25">
      <c r="A205" s="6">
        <v>196</v>
      </c>
      <c r="B205" s="1" t="s">
        <v>1</v>
      </c>
      <c r="D205" s="1">
        <v>98</v>
      </c>
      <c r="E205" s="1">
        <v>26</v>
      </c>
      <c r="F205" s="1">
        <v>163</v>
      </c>
      <c r="G205" s="3">
        <v>2</v>
      </c>
      <c r="H205" s="2" t="str">
        <f t="shared" si="14"/>
        <v>Pos</v>
      </c>
      <c r="I205" s="2"/>
      <c r="J205" s="2"/>
      <c r="K205" s="2"/>
      <c r="L205" s="2"/>
      <c r="M205" s="1">
        <f t="shared" si="12"/>
        <v>0</v>
      </c>
      <c r="N205" s="1">
        <f t="shared" si="13"/>
        <v>0</v>
      </c>
      <c r="R205" s="4">
        <f>E205/Parameters_Base!$B$6</f>
        <v>0.8666666666666667</v>
      </c>
      <c r="S205" s="11">
        <f>F205/Parameters_Base!$C$6</f>
        <v>0.6791666666666667</v>
      </c>
      <c r="T205" s="1">
        <f t="shared" si="15"/>
        <v>1</v>
      </c>
    </row>
    <row r="206" spans="1:20" s="1" customFormat="1" x14ac:dyDescent="0.25">
      <c r="A206" s="6">
        <v>197</v>
      </c>
      <c r="B206" s="1" t="s">
        <v>1</v>
      </c>
      <c r="D206" s="1">
        <v>99</v>
      </c>
      <c r="E206" s="1">
        <v>20</v>
      </c>
      <c r="F206" s="1">
        <v>196</v>
      </c>
      <c r="G206" s="3">
        <v>-2</v>
      </c>
      <c r="H206" s="2" t="str">
        <f t="shared" si="14"/>
        <v>Neg</v>
      </c>
      <c r="I206" s="2"/>
      <c r="J206" s="2"/>
      <c r="K206" s="2"/>
      <c r="L206" s="2"/>
      <c r="M206" s="1">
        <f t="shared" si="12"/>
        <v>0</v>
      </c>
      <c r="N206" s="1">
        <f t="shared" si="13"/>
        <v>0</v>
      </c>
      <c r="R206" s="4">
        <f>E206/Parameters_Base!$B$6</f>
        <v>0.66666666666666663</v>
      </c>
      <c r="S206" s="11">
        <f>F206/Parameters_Base!$C$6</f>
        <v>0.81666666666666665</v>
      </c>
      <c r="T206" s="1">
        <f t="shared" si="15"/>
        <v>0</v>
      </c>
    </row>
    <row r="207" spans="1:20" s="1" customFormat="1" x14ac:dyDescent="0.25">
      <c r="A207" s="6">
        <v>198</v>
      </c>
      <c r="B207" s="1" t="s">
        <v>1</v>
      </c>
      <c r="D207" s="1">
        <v>99</v>
      </c>
      <c r="E207" s="1">
        <v>15</v>
      </c>
      <c r="F207" s="1">
        <v>190</v>
      </c>
      <c r="G207" s="3">
        <v>1</v>
      </c>
      <c r="H207" s="2" t="str">
        <f t="shared" si="14"/>
        <v>Pos</v>
      </c>
      <c r="I207" s="2"/>
      <c r="J207" s="2"/>
      <c r="K207" s="2"/>
      <c r="L207" s="2"/>
      <c r="M207" s="1">
        <f t="shared" si="12"/>
        <v>0</v>
      </c>
      <c r="N207" s="1">
        <f t="shared" si="13"/>
        <v>0</v>
      </c>
      <c r="R207" s="4">
        <f>E207/Parameters_Base!$B$6</f>
        <v>0.5</v>
      </c>
      <c r="S207" s="11">
        <f>F207/Parameters_Base!$C$6</f>
        <v>0.79166666666666663</v>
      </c>
      <c r="T207" s="1">
        <f t="shared" si="15"/>
        <v>0</v>
      </c>
    </row>
    <row r="208" spans="1:20" s="1" customFormat="1" x14ac:dyDescent="0.25">
      <c r="A208" s="6">
        <v>199</v>
      </c>
      <c r="B208" s="1" t="s">
        <v>1</v>
      </c>
      <c r="D208" s="1">
        <v>100</v>
      </c>
      <c r="E208" s="1">
        <v>27</v>
      </c>
      <c r="F208" s="1">
        <v>220</v>
      </c>
      <c r="G208" s="3">
        <v>0</v>
      </c>
      <c r="H208" s="2">
        <f t="shared" si="14"/>
        <v>0</v>
      </c>
      <c r="I208" s="2"/>
      <c r="J208" s="2"/>
      <c r="K208" s="2"/>
      <c r="L208" s="2"/>
      <c r="M208" s="1">
        <f t="shared" si="12"/>
        <v>0</v>
      </c>
      <c r="N208" s="1">
        <f t="shared" si="13"/>
        <v>0</v>
      </c>
      <c r="R208" s="4">
        <f>E208/Parameters_Base!$B$6</f>
        <v>0.9</v>
      </c>
      <c r="S208" s="11">
        <f>F208/Parameters_Base!$C$6</f>
        <v>0.91666666666666663</v>
      </c>
      <c r="T208" s="1">
        <f t="shared" si="15"/>
        <v>0</v>
      </c>
    </row>
    <row r="209" spans="1:20" s="1" customFormat="1" x14ac:dyDescent="0.25">
      <c r="A209" s="6">
        <v>200</v>
      </c>
      <c r="B209" s="1" t="s">
        <v>1</v>
      </c>
      <c r="D209" s="1">
        <v>100</v>
      </c>
      <c r="E209" s="1">
        <v>20</v>
      </c>
      <c r="F209" s="1">
        <v>202</v>
      </c>
      <c r="G209" s="3">
        <v>2</v>
      </c>
      <c r="H209" s="2" t="str">
        <f t="shared" si="14"/>
        <v>Pos</v>
      </c>
      <c r="I209" s="2"/>
      <c r="J209" s="2"/>
      <c r="K209" s="2"/>
      <c r="L209" s="2"/>
      <c r="M209" s="1">
        <f t="shared" si="12"/>
        <v>0</v>
      </c>
      <c r="N209" s="1">
        <f t="shared" si="13"/>
        <v>0</v>
      </c>
      <c r="R209" s="4">
        <f>E209/Parameters_Base!$B$6</f>
        <v>0.66666666666666663</v>
      </c>
      <c r="S209" s="11">
        <f>F209/Parameters_Base!$C$6</f>
        <v>0.84166666666666667</v>
      </c>
      <c r="T209" s="1">
        <f t="shared" si="15"/>
        <v>0</v>
      </c>
    </row>
    <row r="210" spans="1:20" s="1" customFormat="1" x14ac:dyDescent="0.25">
      <c r="A210" s="6">
        <v>201</v>
      </c>
      <c r="B210" s="1" t="s">
        <v>1</v>
      </c>
      <c r="D210" s="1">
        <v>101</v>
      </c>
      <c r="E210" s="1">
        <v>21</v>
      </c>
      <c r="F210" s="1">
        <v>240</v>
      </c>
      <c r="G210" s="3">
        <v>0</v>
      </c>
      <c r="H210" s="2">
        <f t="shared" si="14"/>
        <v>0</v>
      </c>
      <c r="I210" s="2"/>
      <c r="J210" s="2"/>
      <c r="K210" s="2"/>
      <c r="L210" s="2"/>
      <c r="M210" s="1">
        <f t="shared" si="12"/>
        <v>0</v>
      </c>
      <c r="N210" s="1">
        <f t="shared" si="13"/>
        <v>0</v>
      </c>
      <c r="R210" s="4">
        <f>E210/Parameters_Base!$B$6</f>
        <v>0.7</v>
      </c>
      <c r="S210" s="11">
        <f>F210/Parameters_Base!$C$6</f>
        <v>1</v>
      </c>
      <c r="T210" s="1">
        <f t="shared" si="15"/>
        <v>0</v>
      </c>
    </row>
    <row r="211" spans="1:20" s="1" customFormat="1" x14ac:dyDescent="0.25">
      <c r="A211" s="6">
        <v>202</v>
      </c>
      <c r="B211" s="1" t="s">
        <v>1</v>
      </c>
      <c r="D211" s="1">
        <v>101</v>
      </c>
      <c r="E211" s="1">
        <v>15</v>
      </c>
      <c r="F211" s="1">
        <v>230</v>
      </c>
      <c r="G211" s="3">
        <v>1</v>
      </c>
      <c r="H211" s="2" t="str">
        <f t="shared" si="14"/>
        <v>Pos</v>
      </c>
      <c r="I211" s="2"/>
      <c r="J211" s="2"/>
      <c r="K211" s="2"/>
      <c r="L211" s="2"/>
      <c r="M211" s="1">
        <f t="shared" si="12"/>
        <v>0</v>
      </c>
      <c r="N211" s="1">
        <f t="shared" si="13"/>
        <v>0</v>
      </c>
      <c r="R211" s="4">
        <f>E211/Parameters_Base!$B$6</f>
        <v>0.5</v>
      </c>
      <c r="S211" s="11">
        <f>F211/Parameters_Base!$C$6</f>
        <v>0.95833333333333337</v>
      </c>
      <c r="T211" s="1">
        <f t="shared" si="15"/>
        <v>0</v>
      </c>
    </row>
    <row r="212" spans="1:20" s="1" customFormat="1" x14ac:dyDescent="0.25">
      <c r="A212" s="6">
        <v>203</v>
      </c>
      <c r="B212" s="1" t="s">
        <v>1</v>
      </c>
      <c r="D212" s="1">
        <v>102</v>
      </c>
      <c r="E212" s="1">
        <v>22</v>
      </c>
      <c r="F212" s="1">
        <v>163</v>
      </c>
      <c r="G212" s="3">
        <v>-1</v>
      </c>
      <c r="H212" s="2" t="str">
        <f t="shared" si="14"/>
        <v>Neg</v>
      </c>
      <c r="I212" s="2"/>
      <c r="J212" s="2"/>
      <c r="K212" s="2"/>
      <c r="L212" s="2"/>
      <c r="M212" s="1">
        <f t="shared" si="12"/>
        <v>0</v>
      </c>
      <c r="N212" s="1">
        <f t="shared" si="13"/>
        <v>0</v>
      </c>
      <c r="R212" s="4">
        <f>E212/Parameters_Base!$B$6</f>
        <v>0.73333333333333328</v>
      </c>
      <c r="S212" s="11">
        <f>F212/Parameters_Base!$C$6</f>
        <v>0.6791666666666667</v>
      </c>
      <c r="T212" s="1">
        <f t="shared" si="15"/>
        <v>1</v>
      </c>
    </row>
    <row r="213" spans="1:20" s="1" customFormat="1" x14ac:dyDescent="0.25">
      <c r="A213" s="6">
        <v>204</v>
      </c>
      <c r="B213" s="1" t="s">
        <v>1</v>
      </c>
      <c r="D213" s="1">
        <v>102</v>
      </c>
      <c r="E213" s="1">
        <v>19</v>
      </c>
      <c r="F213" s="1">
        <v>216</v>
      </c>
      <c r="G213" s="3">
        <v>2</v>
      </c>
      <c r="H213" s="2" t="str">
        <f t="shared" si="14"/>
        <v>Pos</v>
      </c>
      <c r="I213" s="2"/>
      <c r="J213" s="2"/>
      <c r="K213" s="2"/>
      <c r="L213" s="2"/>
      <c r="M213" s="1">
        <f t="shared" si="12"/>
        <v>0</v>
      </c>
      <c r="N213" s="1">
        <f t="shared" si="13"/>
        <v>0</v>
      </c>
      <c r="R213" s="4">
        <f>E213/Parameters_Base!$B$6</f>
        <v>0.6333333333333333</v>
      </c>
      <c r="S213" s="11">
        <f>F213/Parameters_Base!$C$6</f>
        <v>0.9</v>
      </c>
      <c r="T213" s="1">
        <f t="shared" si="15"/>
        <v>0</v>
      </c>
    </row>
    <row r="214" spans="1:20" s="1" customFormat="1" x14ac:dyDescent="0.25">
      <c r="A214" s="6">
        <v>205</v>
      </c>
      <c r="B214" s="1" t="s">
        <v>1</v>
      </c>
      <c r="D214" s="1">
        <v>103</v>
      </c>
      <c r="E214" s="1">
        <v>20</v>
      </c>
      <c r="F214" s="1">
        <v>237</v>
      </c>
      <c r="G214" s="3">
        <v>-2</v>
      </c>
      <c r="H214" s="2" t="str">
        <f t="shared" si="14"/>
        <v>Neg</v>
      </c>
      <c r="I214" s="2"/>
      <c r="J214" s="2"/>
      <c r="K214" s="2"/>
      <c r="L214" s="2"/>
      <c r="M214" s="1">
        <f t="shared" si="12"/>
        <v>0</v>
      </c>
      <c r="N214" s="1">
        <f t="shared" si="13"/>
        <v>0</v>
      </c>
      <c r="R214" s="4">
        <f>E214/Parameters_Base!$B$6</f>
        <v>0.66666666666666663</v>
      </c>
      <c r="S214" s="11">
        <f>F214/Parameters_Base!$C$6</f>
        <v>0.98750000000000004</v>
      </c>
      <c r="T214" s="1">
        <f t="shared" si="15"/>
        <v>0</v>
      </c>
    </row>
    <row r="215" spans="1:20" s="1" customFormat="1" x14ac:dyDescent="0.25">
      <c r="A215" s="6">
        <v>206</v>
      </c>
      <c r="B215" s="1" t="s">
        <v>1</v>
      </c>
      <c r="D215" s="1">
        <v>103</v>
      </c>
      <c r="E215" s="1">
        <v>19</v>
      </c>
      <c r="F215" s="1">
        <v>157</v>
      </c>
      <c r="G215" s="3">
        <v>0</v>
      </c>
      <c r="H215" s="2">
        <f t="shared" si="14"/>
        <v>0</v>
      </c>
      <c r="I215" s="2"/>
      <c r="J215" s="2"/>
      <c r="K215" s="2"/>
      <c r="L215" s="2"/>
      <c r="M215" s="1">
        <f t="shared" si="12"/>
        <v>0</v>
      </c>
      <c r="N215" s="1">
        <f t="shared" si="13"/>
        <v>0</v>
      </c>
      <c r="R215" s="4">
        <f>E215/Parameters_Base!$B$6</f>
        <v>0.6333333333333333</v>
      </c>
      <c r="S215" s="11">
        <f>F215/Parameters_Base!$C$6</f>
        <v>0.65416666666666667</v>
      </c>
      <c r="T215" s="1">
        <f t="shared" si="15"/>
        <v>0</v>
      </c>
    </row>
    <row r="216" spans="1:20" s="1" customFormat="1" x14ac:dyDescent="0.25">
      <c r="A216" s="6">
        <v>207</v>
      </c>
      <c r="B216" s="1" t="s">
        <v>1</v>
      </c>
      <c r="D216" s="1">
        <v>104</v>
      </c>
      <c r="E216" s="1">
        <v>16</v>
      </c>
      <c r="F216" s="1">
        <v>234</v>
      </c>
      <c r="G216" s="3">
        <v>0</v>
      </c>
      <c r="H216" s="2">
        <f t="shared" si="14"/>
        <v>0</v>
      </c>
      <c r="I216" s="2"/>
      <c r="J216" s="2"/>
      <c r="K216" s="2"/>
      <c r="L216" s="2"/>
      <c r="M216" s="1">
        <f t="shared" si="12"/>
        <v>0</v>
      </c>
      <c r="N216" s="1">
        <f t="shared" si="13"/>
        <v>0</v>
      </c>
      <c r="R216" s="4">
        <f>E216/Parameters_Base!$B$6</f>
        <v>0.53333333333333333</v>
      </c>
      <c r="S216" s="11">
        <f>F216/Parameters_Base!$C$6</f>
        <v>0.97499999999999998</v>
      </c>
      <c r="T216" s="1">
        <f t="shared" si="15"/>
        <v>0</v>
      </c>
    </row>
    <row r="217" spans="1:20" s="1" customFormat="1" x14ac:dyDescent="0.25">
      <c r="A217" s="6">
        <v>208</v>
      </c>
      <c r="B217" s="1" t="s">
        <v>1</v>
      </c>
      <c r="D217" s="1">
        <v>104</v>
      </c>
      <c r="E217" s="1">
        <v>21</v>
      </c>
      <c r="F217" s="1">
        <v>184</v>
      </c>
      <c r="G217" s="3">
        <v>1</v>
      </c>
      <c r="H217" s="2" t="str">
        <f t="shared" si="14"/>
        <v>Pos</v>
      </c>
      <c r="I217" s="2"/>
      <c r="J217" s="2"/>
      <c r="K217" s="2"/>
      <c r="L217" s="2"/>
      <c r="M217" s="1">
        <f t="shared" si="12"/>
        <v>0</v>
      </c>
      <c r="N217" s="1">
        <f t="shared" si="13"/>
        <v>0</v>
      </c>
      <c r="R217" s="4">
        <f>E217/Parameters_Base!$B$6</f>
        <v>0.7</v>
      </c>
      <c r="S217" s="11">
        <f>F217/Parameters_Base!$C$6</f>
        <v>0.76666666666666672</v>
      </c>
      <c r="T217" s="1">
        <f t="shared" si="15"/>
        <v>0</v>
      </c>
    </row>
    <row r="218" spans="1:20" s="1" customFormat="1" x14ac:dyDescent="0.25">
      <c r="A218" s="6">
        <v>209</v>
      </c>
      <c r="B218" s="1" t="s">
        <v>1</v>
      </c>
      <c r="D218" s="1">
        <v>105</v>
      </c>
      <c r="E218" s="1">
        <v>19</v>
      </c>
      <c r="F218" s="1">
        <v>235</v>
      </c>
      <c r="G218" s="3">
        <v>-1</v>
      </c>
      <c r="H218" s="2" t="str">
        <f t="shared" si="14"/>
        <v>Neg</v>
      </c>
      <c r="I218" s="2"/>
      <c r="J218" s="2"/>
      <c r="K218" s="2"/>
      <c r="L218" s="2"/>
      <c r="M218" s="1">
        <f t="shared" si="12"/>
        <v>0</v>
      </c>
      <c r="N218" s="1">
        <f t="shared" si="13"/>
        <v>0</v>
      </c>
      <c r="R218" s="4">
        <f>E218/Parameters_Base!$B$6</f>
        <v>0.6333333333333333</v>
      </c>
      <c r="S218" s="11">
        <f>F218/Parameters_Base!$C$6</f>
        <v>0.97916666666666663</v>
      </c>
      <c r="T218" s="1">
        <f t="shared" si="15"/>
        <v>0</v>
      </c>
    </row>
    <row r="219" spans="1:20" s="1" customFormat="1" x14ac:dyDescent="0.25">
      <c r="A219" s="6">
        <v>210</v>
      </c>
      <c r="B219" s="1" t="s">
        <v>1</v>
      </c>
      <c r="D219" s="1">
        <v>105</v>
      </c>
      <c r="E219" s="1">
        <v>27</v>
      </c>
      <c r="F219" s="1">
        <v>240</v>
      </c>
      <c r="G219" s="3">
        <v>2</v>
      </c>
      <c r="H219" s="2" t="str">
        <f t="shared" si="14"/>
        <v>Pos</v>
      </c>
      <c r="I219" s="2"/>
      <c r="J219" s="2"/>
      <c r="K219" s="2"/>
      <c r="L219" s="2"/>
      <c r="M219" s="1">
        <f t="shared" si="12"/>
        <v>0</v>
      </c>
      <c r="N219" s="1">
        <f t="shared" si="13"/>
        <v>0</v>
      </c>
      <c r="R219" s="4">
        <f>E219/Parameters_Base!$B$6</f>
        <v>0.9</v>
      </c>
      <c r="S219" s="11">
        <f>F219/Parameters_Base!$C$6</f>
        <v>1</v>
      </c>
      <c r="T219" s="1">
        <f t="shared" si="15"/>
        <v>0</v>
      </c>
    </row>
    <row r="220" spans="1:20" s="1" customFormat="1" x14ac:dyDescent="0.25">
      <c r="A220" s="6">
        <v>211</v>
      </c>
      <c r="B220" s="1" t="s">
        <v>1</v>
      </c>
      <c r="D220" s="1">
        <v>106</v>
      </c>
      <c r="E220" s="1">
        <v>21</v>
      </c>
      <c r="F220" s="1">
        <v>167</v>
      </c>
      <c r="G220" s="3">
        <v>-1</v>
      </c>
      <c r="H220" s="2" t="str">
        <f t="shared" si="14"/>
        <v>Neg</v>
      </c>
      <c r="I220" s="2"/>
      <c r="J220" s="2"/>
      <c r="K220" s="2"/>
      <c r="L220" s="2"/>
      <c r="M220" s="1">
        <f t="shared" si="12"/>
        <v>0</v>
      </c>
      <c r="N220" s="1">
        <f t="shared" si="13"/>
        <v>0</v>
      </c>
      <c r="R220" s="4">
        <f>E220/Parameters_Base!$B$6</f>
        <v>0.7</v>
      </c>
      <c r="S220" s="11">
        <f>F220/Parameters_Base!$C$6</f>
        <v>0.6958333333333333</v>
      </c>
      <c r="T220" s="1">
        <f t="shared" si="15"/>
        <v>1</v>
      </c>
    </row>
    <row r="221" spans="1:20" s="1" customFormat="1" x14ac:dyDescent="0.25">
      <c r="A221" s="6">
        <v>212</v>
      </c>
      <c r="B221" s="1" t="s">
        <v>1</v>
      </c>
      <c r="D221" s="1">
        <v>106</v>
      </c>
      <c r="E221" s="1">
        <v>27</v>
      </c>
      <c r="F221" s="1">
        <v>234</v>
      </c>
      <c r="G221" s="3">
        <v>0</v>
      </c>
      <c r="H221" s="2">
        <f t="shared" si="14"/>
        <v>0</v>
      </c>
      <c r="I221" s="2"/>
      <c r="J221" s="2"/>
      <c r="K221" s="2"/>
      <c r="L221" s="2"/>
      <c r="M221" s="1">
        <f t="shared" si="12"/>
        <v>0</v>
      </c>
      <c r="N221" s="1">
        <f t="shared" si="13"/>
        <v>0</v>
      </c>
      <c r="R221" s="4">
        <f>E221/Parameters_Base!$B$6</f>
        <v>0.9</v>
      </c>
      <c r="S221" s="11">
        <f>F221/Parameters_Base!$C$6</f>
        <v>0.97499999999999998</v>
      </c>
      <c r="T221" s="1">
        <f t="shared" si="15"/>
        <v>0</v>
      </c>
    </row>
    <row r="222" spans="1:20" s="1" customFormat="1" x14ac:dyDescent="0.25">
      <c r="A222" s="6">
        <v>213</v>
      </c>
      <c r="B222" s="1" t="s">
        <v>1</v>
      </c>
      <c r="D222" s="1">
        <v>107</v>
      </c>
      <c r="E222" s="1">
        <v>19</v>
      </c>
      <c r="F222" s="1">
        <v>188</v>
      </c>
      <c r="G222" s="3">
        <v>0</v>
      </c>
      <c r="H222" s="2">
        <f t="shared" si="14"/>
        <v>0</v>
      </c>
      <c r="I222" s="2"/>
      <c r="J222" s="2"/>
      <c r="K222" s="2"/>
      <c r="L222" s="2"/>
      <c r="M222" s="1">
        <f t="shared" si="12"/>
        <v>0</v>
      </c>
      <c r="N222" s="1">
        <f t="shared" si="13"/>
        <v>0</v>
      </c>
      <c r="R222" s="4">
        <f>E222/Parameters_Base!$B$6</f>
        <v>0.6333333333333333</v>
      </c>
      <c r="S222" s="11">
        <f>F222/Parameters_Base!$C$6</f>
        <v>0.78333333333333333</v>
      </c>
      <c r="T222" s="1">
        <f t="shared" si="15"/>
        <v>0</v>
      </c>
    </row>
    <row r="223" spans="1:20" s="1" customFormat="1" x14ac:dyDescent="0.25">
      <c r="A223" s="6">
        <v>214</v>
      </c>
      <c r="B223" s="1" t="s">
        <v>1</v>
      </c>
      <c r="D223" s="1">
        <v>107</v>
      </c>
      <c r="E223" s="1">
        <v>26</v>
      </c>
      <c r="F223" s="1">
        <v>226</v>
      </c>
      <c r="G223" s="3">
        <v>1</v>
      </c>
      <c r="H223" s="2" t="str">
        <f t="shared" si="14"/>
        <v>Pos</v>
      </c>
      <c r="I223" s="2"/>
      <c r="J223" s="2"/>
      <c r="K223" s="2"/>
      <c r="L223" s="2"/>
      <c r="M223" s="1">
        <f t="shared" si="12"/>
        <v>0</v>
      </c>
      <c r="N223" s="1">
        <f t="shared" si="13"/>
        <v>0</v>
      </c>
      <c r="R223" s="4">
        <f>E223/Parameters_Base!$B$6</f>
        <v>0.8666666666666667</v>
      </c>
      <c r="S223" s="11">
        <f>F223/Parameters_Base!$C$6</f>
        <v>0.94166666666666665</v>
      </c>
      <c r="T223" s="1">
        <f t="shared" si="15"/>
        <v>0</v>
      </c>
    </row>
    <row r="224" spans="1:20" s="1" customFormat="1" x14ac:dyDescent="0.25">
      <c r="A224" s="6">
        <v>215</v>
      </c>
      <c r="B224" s="1" t="s">
        <v>1</v>
      </c>
      <c r="D224" s="1">
        <v>108</v>
      </c>
      <c r="E224" s="1">
        <v>24</v>
      </c>
      <c r="F224" s="1">
        <v>220</v>
      </c>
      <c r="G224" s="3">
        <v>-2</v>
      </c>
      <c r="H224" s="2" t="str">
        <f t="shared" si="14"/>
        <v>Neg</v>
      </c>
      <c r="I224" s="2"/>
      <c r="J224" s="2"/>
      <c r="K224" s="2"/>
      <c r="L224" s="2"/>
      <c r="M224" s="1">
        <f t="shared" si="12"/>
        <v>0</v>
      </c>
      <c r="N224" s="1">
        <f t="shared" si="13"/>
        <v>0</v>
      </c>
      <c r="R224" s="4">
        <f>E224/Parameters_Base!$B$6</f>
        <v>0.8</v>
      </c>
      <c r="S224" s="11">
        <f>F224/Parameters_Base!$C$6</f>
        <v>0.91666666666666663</v>
      </c>
      <c r="T224" s="1">
        <f t="shared" si="15"/>
        <v>0</v>
      </c>
    </row>
    <row r="225" spans="1:20" s="1" customFormat="1" x14ac:dyDescent="0.25">
      <c r="A225" s="6">
        <v>216</v>
      </c>
      <c r="B225" s="1" t="s">
        <v>1</v>
      </c>
      <c r="D225" s="1">
        <v>108</v>
      </c>
      <c r="E225" s="1">
        <v>23</v>
      </c>
      <c r="F225" s="1">
        <v>213</v>
      </c>
      <c r="G225" s="3">
        <v>0</v>
      </c>
      <c r="H225" s="2">
        <f t="shared" si="14"/>
        <v>0</v>
      </c>
      <c r="I225" s="2"/>
      <c r="J225" s="2"/>
      <c r="K225" s="2"/>
      <c r="L225" s="2"/>
      <c r="M225" s="1">
        <f t="shared" si="12"/>
        <v>0</v>
      </c>
      <c r="N225" s="1">
        <f t="shared" si="13"/>
        <v>0</v>
      </c>
      <c r="R225" s="4">
        <f>E225/Parameters_Base!$B$6</f>
        <v>0.76666666666666672</v>
      </c>
      <c r="S225" s="11">
        <f>F225/Parameters_Base!$C$6</f>
        <v>0.88749999999999996</v>
      </c>
      <c r="T225" s="1">
        <f t="shared" si="15"/>
        <v>0</v>
      </c>
    </row>
    <row r="226" spans="1:20" s="1" customFormat="1" x14ac:dyDescent="0.25">
      <c r="A226" s="6">
        <v>217</v>
      </c>
      <c r="B226" s="1" t="s">
        <v>1</v>
      </c>
      <c r="D226" s="1">
        <v>109</v>
      </c>
      <c r="E226" s="1">
        <v>15</v>
      </c>
      <c r="F226" s="1">
        <v>232</v>
      </c>
      <c r="G226" s="3">
        <v>0</v>
      </c>
      <c r="H226" s="2">
        <f t="shared" si="14"/>
        <v>0</v>
      </c>
      <c r="I226" s="2"/>
      <c r="J226" s="2"/>
      <c r="K226" s="2"/>
      <c r="L226" s="2"/>
      <c r="M226" s="1">
        <f t="shared" si="12"/>
        <v>0</v>
      </c>
      <c r="N226" s="1">
        <f t="shared" si="13"/>
        <v>0</v>
      </c>
      <c r="R226" s="4">
        <f>E226/Parameters_Base!$B$6</f>
        <v>0.5</v>
      </c>
      <c r="S226" s="11">
        <f>F226/Parameters_Base!$C$6</f>
        <v>0.96666666666666667</v>
      </c>
      <c r="T226" s="1">
        <f t="shared" si="15"/>
        <v>0</v>
      </c>
    </row>
    <row r="227" spans="1:20" s="1" customFormat="1" x14ac:dyDescent="0.25">
      <c r="A227" s="6">
        <v>218</v>
      </c>
      <c r="B227" s="1" t="s">
        <v>1</v>
      </c>
      <c r="D227" s="1">
        <v>109</v>
      </c>
      <c r="E227" s="1">
        <v>28</v>
      </c>
      <c r="F227" s="1">
        <v>224</v>
      </c>
      <c r="G227" s="3">
        <v>0</v>
      </c>
      <c r="H227" s="2">
        <f t="shared" si="14"/>
        <v>0</v>
      </c>
      <c r="I227" s="2"/>
      <c r="J227" s="2"/>
      <c r="K227" s="2"/>
      <c r="L227" s="2"/>
      <c r="M227" s="1">
        <f t="shared" si="12"/>
        <v>0</v>
      </c>
      <c r="N227" s="1">
        <f t="shared" si="13"/>
        <v>0</v>
      </c>
      <c r="R227" s="4">
        <f>E227/Parameters_Base!$B$6</f>
        <v>0.93333333333333335</v>
      </c>
      <c r="S227" s="11">
        <f>F227/Parameters_Base!$C$6</f>
        <v>0.93333333333333335</v>
      </c>
      <c r="T227" s="1">
        <f t="shared" si="15"/>
        <v>1</v>
      </c>
    </row>
    <row r="228" spans="1:20" s="1" customFormat="1" x14ac:dyDescent="0.25">
      <c r="A228" s="6">
        <v>219</v>
      </c>
      <c r="B228" s="1" t="s">
        <v>1</v>
      </c>
      <c r="D228" s="1">
        <v>110</v>
      </c>
      <c r="E228" s="1">
        <v>20</v>
      </c>
      <c r="F228" s="1">
        <v>206</v>
      </c>
      <c r="G228" s="3">
        <v>-2</v>
      </c>
      <c r="H228" s="2" t="str">
        <f t="shared" si="14"/>
        <v>Neg</v>
      </c>
      <c r="I228" s="2"/>
      <c r="J228" s="2"/>
      <c r="K228" s="2"/>
      <c r="L228" s="2"/>
      <c r="M228" s="1">
        <f t="shared" si="12"/>
        <v>0</v>
      </c>
      <c r="N228" s="1">
        <f t="shared" si="13"/>
        <v>0</v>
      </c>
      <c r="R228" s="4">
        <f>E228/Parameters_Base!$B$6</f>
        <v>0.66666666666666663</v>
      </c>
      <c r="S228" s="11">
        <f>F228/Parameters_Base!$C$6</f>
        <v>0.85833333333333328</v>
      </c>
      <c r="T228" s="1">
        <f t="shared" si="15"/>
        <v>0</v>
      </c>
    </row>
    <row r="229" spans="1:20" s="1" customFormat="1" x14ac:dyDescent="0.25">
      <c r="A229" s="6">
        <v>220</v>
      </c>
      <c r="B229" s="1" t="s">
        <v>1</v>
      </c>
      <c r="D229" s="1">
        <v>110</v>
      </c>
      <c r="E229" s="1">
        <v>20</v>
      </c>
      <c r="F229" s="1">
        <v>233</v>
      </c>
      <c r="G229" s="3">
        <v>0</v>
      </c>
      <c r="H229" s="2">
        <f t="shared" si="14"/>
        <v>0</v>
      </c>
      <c r="I229" s="2"/>
      <c r="J229" s="2"/>
      <c r="K229" s="2"/>
      <c r="L229" s="2"/>
      <c r="M229" s="1">
        <f t="shared" si="12"/>
        <v>0</v>
      </c>
      <c r="N229" s="1">
        <f t="shared" si="13"/>
        <v>0</v>
      </c>
      <c r="R229" s="4">
        <f>E229/Parameters_Base!$B$6</f>
        <v>0.66666666666666663</v>
      </c>
      <c r="S229" s="11">
        <f>F229/Parameters_Base!$C$6</f>
        <v>0.97083333333333333</v>
      </c>
      <c r="T229" s="1">
        <f t="shared" si="15"/>
        <v>0</v>
      </c>
    </row>
    <row r="230" spans="1:20" s="1" customFormat="1" x14ac:dyDescent="0.25">
      <c r="A230" s="6">
        <v>221</v>
      </c>
      <c r="B230" s="1" t="s">
        <v>1</v>
      </c>
      <c r="D230" s="1">
        <v>111</v>
      </c>
      <c r="E230" s="1">
        <v>26</v>
      </c>
      <c r="F230" s="1">
        <v>202</v>
      </c>
      <c r="G230" s="3">
        <v>0</v>
      </c>
      <c r="H230" s="2">
        <f t="shared" si="14"/>
        <v>0</v>
      </c>
      <c r="I230" s="2"/>
      <c r="J230" s="2"/>
      <c r="K230" s="2"/>
      <c r="L230" s="2"/>
      <c r="M230" s="1">
        <f t="shared" si="12"/>
        <v>0</v>
      </c>
      <c r="N230" s="1">
        <f t="shared" si="13"/>
        <v>0</v>
      </c>
      <c r="R230" s="4">
        <f>E230/Parameters_Base!$B$6</f>
        <v>0.8666666666666667</v>
      </c>
      <c r="S230" s="11">
        <f>F230/Parameters_Base!$C$6</f>
        <v>0.84166666666666667</v>
      </c>
      <c r="T230" s="1">
        <f t="shared" si="15"/>
        <v>1</v>
      </c>
    </row>
    <row r="231" spans="1:20" s="1" customFormat="1" x14ac:dyDescent="0.25">
      <c r="A231" s="6">
        <v>222</v>
      </c>
      <c r="B231" s="1" t="s">
        <v>1</v>
      </c>
      <c r="D231" s="1">
        <v>111</v>
      </c>
      <c r="E231" s="1">
        <v>15</v>
      </c>
      <c r="F231" s="1">
        <v>182</v>
      </c>
      <c r="G231" s="3">
        <v>1</v>
      </c>
      <c r="H231" s="2" t="str">
        <f t="shared" si="14"/>
        <v>Pos</v>
      </c>
      <c r="I231" s="2"/>
      <c r="J231" s="2"/>
      <c r="K231" s="2"/>
      <c r="L231" s="2"/>
      <c r="M231" s="1">
        <f t="shared" si="12"/>
        <v>0</v>
      </c>
      <c r="N231" s="1">
        <f t="shared" si="13"/>
        <v>0</v>
      </c>
      <c r="R231" s="4">
        <f>E231/Parameters_Base!$B$6</f>
        <v>0.5</v>
      </c>
      <c r="S231" s="11">
        <f>F231/Parameters_Base!$C$6</f>
        <v>0.7583333333333333</v>
      </c>
      <c r="T231" s="1">
        <f t="shared" si="15"/>
        <v>0</v>
      </c>
    </row>
    <row r="232" spans="1:20" s="1" customFormat="1" x14ac:dyDescent="0.25">
      <c r="A232" s="6">
        <v>223</v>
      </c>
      <c r="B232" s="1" t="s">
        <v>1</v>
      </c>
      <c r="D232" s="1">
        <v>112</v>
      </c>
      <c r="E232" s="1">
        <v>15</v>
      </c>
      <c r="F232" s="1">
        <v>188</v>
      </c>
      <c r="G232" s="3">
        <v>0</v>
      </c>
      <c r="H232" s="2">
        <f t="shared" si="14"/>
        <v>0</v>
      </c>
      <c r="I232" s="2"/>
      <c r="J232" s="2"/>
      <c r="K232" s="2"/>
      <c r="L232" s="2"/>
      <c r="M232" s="1">
        <f t="shared" si="12"/>
        <v>0</v>
      </c>
      <c r="N232" s="1">
        <f t="shared" si="13"/>
        <v>0</v>
      </c>
      <c r="R232" s="4">
        <f>E232/Parameters_Base!$B$6</f>
        <v>0.5</v>
      </c>
      <c r="S232" s="11">
        <f>F232/Parameters_Base!$C$6</f>
        <v>0.78333333333333333</v>
      </c>
      <c r="T232" s="1">
        <f t="shared" si="15"/>
        <v>0</v>
      </c>
    </row>
    <row r="233" spans="1:20" s="1" customFormat="1" x14ac:dyDescent="0.25">
      <c r="A233" s="6">
        <v>224</v>
      </c>
      <c r="B233" s="1" t="s">
        <v>1</v>
      </c>
      <c r="D233" s="1">
        <v>112</v>
      </c>
      <c r="E233" s="1">
        <v>19</v>
      </c>
      <c r="F233" s="1">
        <v>204</v>
      </c>
      <c r="G233" s="3">
        <v>0</v>
      </c>
      <c r="H233" s="2">
        <f t="shared" si="14"/>
        <v>0</v>
      </c>
      <c r="I233" s="2"/>
      <c r="J233" s="2"/>
      <c r="K233" s="2"/>
      <c r="L233" s="2"/>
      <c r="M233" s="1">
        <f t="shared" si="12"/>
        <v>0</v>
      </c>
      <c r="N233" s="1">
        <f t="shared" si="13"/>
        <v>0</v>
      </c>
      <c r="R233" s="4">
        <f>E233/Parameters_Base!$B$6</f>
        <v>0.6333333333333333</v>
      </c>
      <c r="S233" s="11">
        <f>F233/Parameters_Base!$C$6</f>
        <v>0.85</v>
      </c>
      <c r="T233" s="1">
        <f t="shared" si="15"/>
        <v>0</v>
      </c>
    </row>
    <row r="234" spans="1:20" s="1" customFormat="1" x14ac:dyDescent="0.25">
      <c r="A234" s="6">
        <v>225</v>
      </c>
      <c r="B234" s="1" t="s">
        <v>1</v>
      </c>
      <c r="D234" s="1">
        <v>113</v>
      </c>
      <c r="E234" s="1">
        <v>18</v>
      </c>
      <c r="F234" s="1">
        <v>155</v>
      </c>
      <c r="G234" s="3">
        <v>0</v>
      </c>
      <c r="H234" s="2">
        <f t="shared" si="14"/>
        <v>0</v>
      </c>
      <c r="I234" s="2"/>
      <c r="J234" s="2"/>
      <c r="K234" s="2"/>
      <c r="L234" s="2"/>
      <c r="M234" s="1">
        <f t="shared" si="12"/>
        <v>0</v>
      </c>
      <c r="N234" s="1">
        <f t="shared" si="13"/>
        <v>0</v>
      </c>
      <c r="R234" s="4">
        <f>E234/Parameters_Base!$B$6</f>
        <v>0.6</v>
      </c>
      <c r="S234" s="11">
        <f>F234/Parameters_Base!$C$6</f>
        <v>0.64583333333333337</v>
      </c>
      <c r="T234" s="1">
        <f t="shared" si="15"/>
        <v>0</v>
      </c>
    </row>
    <row r="235" spans="1:20" s="1" customFormat="1" x14ac:dyDescent="0.25">
      <c r="A235" s="6">
        <v>226</v>
      </c>
      <c r="B235" s="1" t="s">
        <v>1</v>
      </c>
      <c r="D235" s="1">
        <v>113</v>
      </c>
      <c r="E235" s="1">
        <v>28</v>
      </c>
      <c r="F235" s="1">
        <v>232</v>
      </c>
      <c r="G235" s="3">
        <v>1</v>
      </c>
      <c r="H235" s="2" t="str">
        <f t="shared" si="14"/>
        <v>Pos</v>
      </c>
      <c r="I235" s="2"/>
      <c r="J235" s="2"/>
      <c r="K235" s="2"/>
      <c r="L235" s="2"/>
      <c r="M235" s="1">
        <f t="shared" si="12"/>
        <v>0</v>
      </c>
      <c r="N235" s="1">
        <f t="shared" si="13"/>
        <v>0</v>
      </c>
      <c r="R235" s="4">
        <f>E235/Parameters_Base!$B$6</f>
        <v>0.93333333333333335</v>
      </c>
      <c r="S235" s="11">
        <f>F235/Parameters_Base!$C$6</f>
        <v>0.96666666666666667</v>
      </c>
      <c r="T235" s="1">
        <f t="shared" si="15"/>
        <v>0</v>
      </c>
    </row>
    <row r="236" spans="1:20" s="1" customFormat="1" x14ac:dyDescent="0.25">
      <c r="A236" s="6">
        <v>227</v>
      </c>
      <c r="B236" s="1" t="s">
        <v>1</v>
      </c>
      <c r="D236" s="1">
        <v>114</v>
      </c>
      <c r="E236" s="1">
        <v>22</v>
      </c>
      <c r="F236" s="1">
        <v>169</v>
      </c>
      <c r="G236" s="3">
        <v>-2</v>
      </c>
      <c r="H236" s="2" t="str">
        <f t="shared" si="14"/>
        <v>Neg</v>
      </c>
      <c r="I236" s="2"/>
      <c r="J236" s="2"/>
      <c r="K236" s="2"/>
      <c r="L236" s="2"/>
      <c r="M236" s="1">
        <f t="shared" si="12"/>
        <v>0</v>
      </c>
      <c r="N236" s="1">
        <f t="shared" si="13"/>
        <v>0</v>
      </c>
      <c r="R236" s="4">
        <f>E236/Parameters_Base!$B$6</f>
        <v>0.73333333333333328</v>
      </c>
      <c r="S236" s="11">
        <f>F236/Parameters_Base!$C$6</f>
        <v>0.70416666666666672</v>
      </c>
      <c r="T236" s="1">
        <f t="shared" si="15"/>
        <v>1</v>
      </c>
    </row>
    <row r="237" spans="1:20" s="1" customFormat="1" x14ac:dyDescent="0.25">
      <c r="A237" s="6">
        <v>228</v>
      </c>
      <c r="B237" s="1" t="s">
        <v>1</v>
      </c>
      <c r="D237" s="1">
        <v>114</v>
      </c>
      <c r="E237" s="1">
        <v>23</v>
      </c>
      <c r="F237" s="1">
        <v>198</v>
      </c>
      <c r="G237" s="3">
        <v>1</v>
      </c>
      <c r="H237" s="2" t="str">
        <f t="shared" si="14"/>
        <v>Pos</v>
      </c>
      <c r="I237" s="2"/>
      <c r="J237" s="2"/>
      <c r="K237" s="2"/>
      <c r="L237" s="2"/>
      <c r="M237" s="1">
        <f t="shared" si="12"/>
        <v>0</v>
      </c>
      <c r="N237" s="1">
        <f t="shared" si="13"/>
        <v>0</v>
      </c>
      <c r="R237" s="4">
        <f>E237/Parameters_Base!$B$6</f>
        <v>0.76666666666666672</v>
      </c>
      <c r="S237" s="11">
        <f>F237/Parameters_Base!$C$6</f>
        <v>0.82499999999999996</v>
      </c>
      <c r="T237" s="1">
        <f t="shared" si="15"/>
        <v>0</v>
      </c>
    </row>
    <row r="238" spans="1:20" s="1" customFormat="1" x14ac:dyDescent="0.25">
      <c r="A238" s="6">
        <v>229</v>
      </c>
      <c r="B238" s="1" t="s">
        <v>1</v>
      </c>
      <c r="D238" s="1">
        <v>115</v>
      </c>
      <c r="E238" s="1">
        <v>27</v>
      </c>
      <c r="F238" s="1">
        <v>163</v>
      </c>
      <c r="G238" s="3">
        <v>-2</v>
      </c>
      <c r="H238" s="2" t="str">
        <f t="shared" si="14"/>
        <v>Neg</v>
      </c>
      <c r="I238" s="2"/>
      <c r="J238" s="2"/>
      <c r="K238" s="2"/>
      <c r="L238" s="2"/>
      <c r="M238" s="1">
        <f t="shared" si="12"/>
        <v>0</v>
      </c>
      <c r="N238" s="1">
        <f t="shared" si="13"/>
        <v>0</v>
      </c>
      <c r="R238" s="4">
        <f>E238/Parameters_Base!$B$6</f>
        <v>0.9</v>
      </c>
      <c r="S238" s="11">
        <f>F238/Parameters_Base!$C$6</f>
        <v>0.6791666666666667</v>
      </c>
      <c r="T238" s="1">
        <f t="shared" si="15"/>
        <v>1</v>
      </c>
    </row>
    <row r="239" spans="1:20" s="1" customFormat="1" x14ac:dyDescent="0.25">
      <c r="A239" s="6">
        <v>230</v>
      </c>
      <c r="B239" s="1" t="s">
        <v>1</v>
      </c>
      <c r="D239" s="1">
        <v>115</v>
      </c>
      <c r="E239" s="1">
        <v>28</v>
      </c>
      <c r="F239" s="1">
        <v>169</v>
      </c>
      <c r="G239" s="3">
        <v>0</v>
      </c>
      <c r="H239" s="2">
        <f t="shared" si="14"/>
        <v>0</v>
      </c>
      <c r="I239" s="2"/>
      <c r="J239" s="2"/>
      <c r="K239" s="2"/>
      <c r="L239" s="2"/>
      <c r="M239" s="1">
        <f t="shared" si="12"/>
        <v>0</v>
      </c>
      <c r="N239" s="1">
        <f t="shared" si="13"/>
        <v>0</v>
      </c>
      <c r="R239" s="4">
        <f>E239/Parameters_Base!$B$6</f>
        <v>0.93333333333333335</v>
      </c>
      <c r="S239" s="11">
        <f>F239/Parameters_Base!$C$6</f>
        <v>0.70416666666666672</v>
      </c>
      <c r="T239" s="1">
        <f t="shared" si="15"/>
        <v>1</v>
      </c>
    </row>
    <row r="240" spans="1:20" s="1" customFormat="1" x14ac:dyDescent="0.25">
      <c r="A240" s="6">
        <v>231</v>
      </c>
      <c r="B240" s="1" t="s">
        <v>1</v>
      </c>
      <c r="D240" s="1">
        <v>116</v>
      </c>
      <c r="E240" s="1">
        <v>17</v>
      </c>
      <c r="F240" s="1">
        <v>193</v>
      </c>
      <c r="G240" s="3">
        <v>-2</v>
      </c>
      <c r="H240" s="2" t="str">
        <f t="shared" si="14"/>
        <v>Neg</v>
      </c>
      <c r="I240" s="2"/>
      <c r="J240" s="2"/>
      <c r="K240" s="2"/>
      <c r="L240" s="2"/>
      <c r="M240" s="1">
        <f t="shared" si="12"/>
        <v>0</v>
      </c>
      <c r="N240" s="1">
        <f t="shared" si="13"/>
        <v>0</v>
      </c>
      <c r="R240" s="4">
        <f>E240/Parameters_Base!$B$6</f>
        <v>0.56666666666666665</v>
      </c>
      <c r="S240" s="11">
        <f>F240/Parameters_Base!$C$6</f>
        <v>0.8041666666666667</v>
      </c>
      <c r="T240" s="1">
        <f t="shared" si="15"/>
        <v>0</v>
      </c>
    </row>
    <row r="241" spans="1:20" s="1" customFormat="1" x14ac:dyDescent="0.25">
      <c r="A241" s="6">
        <v>232</v>
      </c>
      <c r="B241" s="1" t="s">
        <v>1</v>
      </c>
      <c r="D241" s="1">
        <v>116</v>
      </c>
      <c r="E241" s="1">
        <v>16</v>
      </c>
      <c r="F241" s="1">
        <v>197</v>
      </c>
      <c r="G241" s="3">
        <v>1</v>
      </c>
      <c r="H241" s="2" t="str">
        <f t="shared" si="14"/>
        <v>Pos</v>
      </c>
      <c r="I241" s="2"/>
      <c r="J241" s="2"/>
      <c r="K241" s="2"/>
      <c r="L241" s="2"/>
      <c r="M241" s="1">
        <f t="shared" si="12"/>
        <v>0</v>
      </c>
      <c r="N241" s="1">
        <f t="shared" si="13"/>
        <v>0</v>
      </c>
      <c r="R241" s="4">
        <f>E241/Parameters_Base!$B$6</f>
        <v>0.53333333333333333</v>
      </c>
      <c r="S241" s="11">
        <f>F241/Parameters_Base!$C$6</f>
        <v>0.8208333333333333</v>
      </c>
      <c r="T241" s="1">
        <f t="shared" si="15"/>
        <v>0</v>
      </c>
    </row>
    <row r="242" spans="1:20" s="1" customFormat="1" x14ac:dyDescent="0.25">
      <c r="A242" s="6">
        <v>233</v>
      </c>
      <c r="B242" s="1" t="s">
        <v>1</v>
      </c>
      <c r="D242" s="1">
        <v>117</v>
      </c>
      <c r="E242" s="1">
        <v>17</v>
      </c>
      <c r="F242" s="1">
        <v>229</v>
      </c>
      <c r="G242" s="3">
        <v>-2</v>
      </c>
      <c r="H242" s="2" t="str">
        <f t="shared" si="14"/>
        <v>Neg</v>
      </c>
      <c r="I242" s="2"/>
      <c r="J242" s="2"/>
      <c r="K242" s="2"/>
      <c r="L242" s="2"/>
      <c r="M242" s="1">
        <f t="shared" si="12"/>
        <v>0</v>
      </c>
      <c r="N242" s="1">
        <f t="shared" si="13"/>
        <v>0</v>
      </c>
      <c r="R242" s="4">
        <f>E242/Parameters_Base!$B$6</f>
        <v>0.56666666666666665</v>
      </c>
      <c r="S242" s="11">
        <f>F242/Parameters_Base!$C$6</f>
        <v>0.95416666666666672</v>
      </c>
      <c r="T242" s="1">
        <f t="shared" si="15"/>
        <v>0</v>
      </c>
    </row>
    <row r="243" spans="1:20" s="1" customFormat="1" x14ac:dyDescent="0.25">
      <c r="A243" s="6">
        <v>234</v>
      </c>
      <c r="B243" s="1" t="s">
        <v>1</v>
      </c>
      <c r="D243" s="1">
        <v>117</v>
      </c>
      <c r="E243" s="1">
        <v>18</v>
      </c>
      <c r="F243" s="1">
        <v>232</v>
      </c>
      <c r="G243" s="3">
        <v>1</v>
      </c>
      <c r="H243" s="2" t="str">
        <f t="shared" si="14"/>
        <v>Pos</v>
      </c>
      <c r="I243" s="2"/>
      <c r="J243" s="2"/>
      <c r="K243" s="2"/>
      <c r="L243" s="2"/>
      <c r="M243" s="1">
        <f t="shared" si="12"/>
        <v>0</v>
      </c>
      <c r="N243" s="1">
        <f t="shared" si="13"/>
        <v>0</v>
      </c>
      <c r="R243" s="4">
        <f>E243/Parameters_Base!$B$6</f>
        <v>0.6</v>
      </c>
      <c r="S243" s="11">
        <f>F243/Parameters_Base!$C$6</f>
        <v>0.96666666666666667</v>
      </c>
      <c r="T243" s="1">
        <f t="shared" si="15"/>
        <v>0</v>
      </c>
    </row>
    <row r="244" spans="1:20" s="1" customFormat="1" x14ac:dyDescent="0.25">
      <c r="A244" s="6">
        <v>235</v>
      </c>
      <c r="B244" s="1" t="s">
        <v>1</v>
      </c>
      <c r="D244" s="1">
        <v>118</v>
      </c>
      <c r="E244" s="1">
        <v>22</v>
      </c>
      <c r="F244" s="1">
        <v>189</v>
      </c>
      <c r="G244" s="3">
        <v>0</v>
      </c>
      <c r="H244" s="2">
        <f t="shared" si="14"/>
        <v>0</v>
      </c>
      <c r="I244" s="2"/>
      <c r="J244" s="2"/>
      <c r="K244" s="2"/>
      <c r="L244" s="2"/>
      <c r="M244" s="1">
        <f t="shared" si="12"/>
        <v>0</v>
      </c>
      <c r="N244" s="1">
        <f t="shared" si="13"/>
        <v>0</v>
      </c>
      <c r="R244" s="4">
        <f>E244/Parameters_Base!$B$6</f>
        <v>0.73333333333333328</v>
      </c>
      <c r="S244" s="11">
        <f>F244/Parameters_Base!$C$6</f>
        <v>0.78749999999999998</v>
      </c>
      <c r="T244" s="1">
        <f t="shared" si="15"/>
        <v>0</v>
      </c>
    </row>
    <row r="245" spans="1:20" s="1" customFormat="1" x14ac:dyDescent="0.25">
      <c r="A245" s="6">
        <v>236</v>
      </c>
      <c r="B245" s="1" t="s">
        <v>1</v>
      </c>
      <c r="D245" s="1">
        <v>118</v>
      </c>
      <c r="E245" s="1">
        <v>29</v>
      </c>
      <c r="F245" s="1">
        <v>197</v>
      </c>
      <c r="G245" s="3">
        <v>1</v>
      </c>
      <c r="H245" s="2" t="str">
        <f t="shared" si="14"/>
        <v>Pos</v>
      </c>
      <c r="I245" s="2"/>
      <c r="J245" s="2"/>
      <c r="K245" s="2"/>
      <c r="L245" s="2"/>
      <c r="M245" s="1">
        <f t="shared" si="12"/>
        <v>0</v>
      </c>
      <c r="N245" s="1">
        <f t="shared" si="13"/>
        <v>0</v>
      </c>
      <c r="R245" s="4">
        <f>E245/Parameters_Base!$B$6</f>
        <v>0.96666666666666667</v>
      </c>
      <c r="S245" s="11">
        <f>F245/Parameters_Base!$C$6</f>
        <v>0.8208333333333333</v>
      </c>
      <c r="T245" s="1">
        <f t="shared" si="15"/>
        <v>1</v>
      </c>
    </row>
    <row r="246" spans="1:20" s="1" customFormat="1" x14ac:dyDescent="0.25">
      <c r="A246" s="6">
        <v>237</v>
      </c>
      <c r="B246" s="1" t="s">
        <v>1</v>
      </c>
      <c r="D246" s="1">
        <v>119</v>
      </c>
      <c r="E246" s="1">
        <v>20</v>
      </c>
      <c r="F246" s="1">
        <v>225</v>
      </c>
      <c r="G246" s="3">
        <v>-1</v>
      </c>
      <c r="H246" s="2" t="str">
        <f t="shared" si="14"/>
        <v>Neg</v>
      </c>
      <c r="I246" s="2"/>
      <c r="J246" s="2"/>
      <c r="K246" s="2"/>
      <c r="L246" s="2"/>
      <c r="M246" s="1">
        <f t="shared" si="12"/>
        <v>0</v>
      </c>
      <c r="N246" s="1">
        <f t="shared" si="13"/>
        <v>0</v>
      </c>
      <c r="R246" s="4">
        <f>E246/Parameters_Base!$B$6</f>
        <v>0.66666666666666663</v>
      </c>
      <c r="S246" s="11">
        <f>F246/Parameters_Base!$C$6</f>
        <v>0.9375</v>
      </c>
      <c r="T246" s="1">
        <f t="shared" si="15"/>
        <v>0</v>
      </c>
    </row>
    <row r="247" spans="1:20" s="1" customFormat="1" x14ac:dyDescent="0.25">
      <c r="A247" s="6">
        <v>238</v>
      </c>
      <c r="B247" s="1" t="s">
        <v>1</v>
      </c>
      <c r="D247" s="1">
        <v>119</v>
      </c>
      <c r="E247" s="1">
        <v>25</v>
      </c>
      <c r="F247" s="1">
        <v>202</v>
      </c>
      <c r="G247" s="3">
        <v>1</v>
      </c>
      <c r="H247" s="2" t="str">
        <f t="shared" si="14"/>
        <v>Pos</v>
      </c>
      <c r="I247" s="2"/>
      <c r="J247" s="2"/>
      <c r="K247" s="2"/>
      <c r="L247" s="2"/>
      <c r="M247" s="1">
        <f t="shared" si="12"/>
        <v>0</v>
      </c>
      <c r="N247" s="1">
        <f t="shared" si="13"/>
        <v>0</v>
      </c>
      <c r="R247" s="4">
        <f>E247/Parameters_Base!$B$6</f>
        <v>0.83333333333333337</v>
      </c>
      <c r="S247" s="11">
        <f>F247/Parameters_Base!$C$6</f>
        <v>0.84166666666666667</v>
      </c>
      <c r="T247" s="1">
        <f t="shared" si="15"/>
        <v>0</v>
      </c>
    </row>
    <row r="248" spans="1:20" s="1" customFormat="1" x14ac:dyDescent="0.25">
      <c r="A248" s="6">
        <v>239</v>
      </c>
      <c r="B248" s="1" t="s">
        <v>1</v>
      </c>
      <c r="D248" s="1">
        <v>120</v>
      </c>
      <c r="E248" s="1">
        <v>24</v>
      </c>
      <c r="F248" s="1">
        <v>193</v>
      </c>
      <c r="G248" s="3">
        <v>-2</v>
      </c>
      <c r="H248" s="2" t="str">
        <f t="shared" si="14"/>
        <v>Neg</v>
      </c>
      <c r="I248" s="2"/>
      <c r="J248" s="2"/>
      <c r="K248" s="2"/>
      <c r="L248" s="2"/>
      <c r="M248" s="1">
        <f t="shared" si="12"/>
        <v>0</v>
      </c>
      <c r="N248" s="1">
        <f t="shared" si="13"/>
        <v>0</v>
      </c>
      <c r="R248" s="4">
        <f>E248/Parameters_Base!$B$6</f>
        <v>0.8</v>
      </c>
      <c r="S248" s="11">
        <f>F248/Parameters_Base!$C$6</f>
        <v>0.8041666666666667</v>
      </c>
      <c r="T248" s="1">
        <f t="shared" si="15"/>
        <v>0</v>
      </c>
    </row>
    <row r="249" spans="1:20" s="1" customFormat="1" x14ac:dyDescent="0.25">
      <c r="A249" s="6">
        <v>240</v>
      </c>
      <c r="B249" s="1" t="s">
        <v>1</v>
      </c>
      <c r="D249" s="1">
        <v>120</v>
      </c>
      <c r="E249" s="1">
        <v>23</v>
      </c>
      <c r="F249" s="1">
        <v>232</v>
      </c>
      <c r="G249" s="3">
        <v>2</v>
      </c>
      <c r="H249" s="2" t="str">
        <f t="shared" si="14"/>
        <v>Pos</v>
      </c>
      <c r="I249" s="2"/>
      <c r="J249" s="2"/>
      <c r="K249" s="2"/>
      <c r="L249" s="2"/>
      <c r="M249" s="1">
        <f t="shared" si="12"/>
        <v>0</v>
      </c>
      <c r="N249" s="1">
        <f t="shared" si="13"/>
        <v>0</v>
      </c>
      <c r="R249" s="4">
        <f>E249/Parameters_Base!$B$6</f>
        <v>0.76666666666666672</v>
      </c>
      <c r="S249" s="11">
        <f>F249/Parameters_Base!$C$6</f>
        <v>0.96666666666666667</v>
      </c>
      <c r="T249" s="1">
        <f t="shared" si="15"/>
        <v>0</v>
      </c>
    </row>
    <row r="250" spans="1:20" s="1" customFormat="1" x14ac:dyDescent="0.25">
      <c r="A250" s="6">
        <v>241</v>
      </c>
      <c r="B250" s="1" t="s">
        <v>1</v>
      </c>
      <c r="D250" s="1">
        <v>121</v>
      </c>
      <c r="E250" s="1">
        <v>19</v>
      </c>
      <c r="F250" s="1">
        <v>235</v>
      </c>
      <c r="G250" s="3">
        <v>0</v>
      </c>
      <c r="H250" s="2">
        <f t="shared" si="14"/>
        <v>0</v>
      </c>
      <c r="I250" s="2"/>
      <c r="J250" s="2"/>
      <c r="K250" s="2"/>
      <c r="L250" s="2"/>
      <c r="M250" s="1">
        <f t="shared" si="12"/>
        <v>0</v>
      </c>
      <c r="N250" s="1">
        <f t="shared" si="13"/>
        <v>0</v>
      </c>
      <c r="R250" s="4">
        <f>E250/Parameters_Base!$B$6</f>
        <v>0.6333333333333333</v>
      </c>
      <c r="S250" s="11">
        <f>F250/Parameters_Base!$C$6</f>
        <v>0.97916666666666663</v>
      </c>
      <c r="T250" s="1">
        <f t="shared" si="15"/>
        <v>0</v>
      </c>
    </row>
    <row r="251" spans="1:20" s="1" customFormat="1" x14ac:dyDescent="0.25">
      <c r="A251" s="6">
        <v>242</v>
      </c>
      <c r="B251" s="1" t="s">
        <v>1</v>
      </c>
      <c r="D251" s="1">
        <v>121</v>
      </c>
      <c r="E251" s="1">
        <v>28</v>
      </c>
      <c r="F251" s="1">
        <v>219</v>
      </c>
      <c r="G251" s="3">
        <v>1</v>
      </c>
      <c r="H251" s="2" t="str">
        <f t="shared" si="14"/>
        <v>Pos</v>
      </c>
      <c r="I251" s="2"/>
      <c r="J251" s="2"/>
      <c r="K251" s="2"/>
      <c r="L251" s="2"/>
      <c r="M251" s="1">
        <f t="shared" si="12"/>
        <v>0</v>
      </c>
      <c r="N251" s="1">
        <f t="shared" si="13"/>
        <v>0</v>
      </c>
      <c r="R251" s="4">
        <f>E251/Parameters_Base!$B$6</f>
        <v>0.93333333333333335</v>
      </c>
      <c r="S251" s="11">
        <f>F251/Parameters_Base!$C$6</f>
        <v>0.91249999999999998</v>
      </c>
      <c r="T251" s="1">
        <f t="shared" si="15"/>
        <v>1</v>
      </c>
    </row>
    <row r="252" spans="1:20" s="1" customFormat="1" x14ac:dyDescent="0.25">
      <c r="A252" s="6">
        <v>243</v>
      </c>
      <c r="B252" s="1" t="s">
        <v>1</v>
      </c>
      <c r="D252" s="1">
        <v>122</v>
      </c>
      <c r="E252" s="1">
        <v>30</v>
      </c>
      <c r="F252" s="1">
        <v>231</v>
      </c>
      <c r="G252" s="3">
        <v>0</v>
      </c>
      <c r="H252" s="2">
        <f t="shared" si="14"/>
        <v>0</v>
      </c>
      <c r="I252" s="2"/>
      <c r="J252" s="2"/>
      <c r="K252" s="2"/>
      <c r="L252" s="2"/>
      <c r="M252" s="1">
        <f t="shared" si="12"/>
        <v>0</v>
      </c>
      <c r="N252" s="1">
        <f t="shared" si="13"/>
        <v>0</v>
      </c>
      <c r="R252" s="4">
        <f>E252/Parameters_Base!$B$6</f>
        <v>1</v>
      </c>
      <c r="S252" s="11">
        <f>F252/Parameters_Base!$C$6</f>
        <v>0.96250000000000002</v>
      </c>
      <c r="T252" s="1">
        <f t="shared" si="15"/>
        <v>1</v>
      </c>
    </row>
    <row r="253" spans="1:20" s="1" customFormat="1" x14ac:dyDescent="0.25">
      <c r="A253" s="6">
        <v>244</v>
      </c>
      <c r="B253" s="1" t="s">
        <v>1</v>
      </c>
      <c r="D253" s="1">
        <v>122</v>
      </c>
      <c r="E253" s="1">
        <v>25</v>
      </c>
      <c r="F253" s="1">
        <v>157</v>
      </c>
      <c r="G253" s="3">
        <v>2</v>
      </c>
      <c r="H253" s="2" t="str">
        <f t="shared" si="14"/>
        <v>Pos</v>
      </c>
      <c r="I253" s="2"/>
      <c r="J253" s="2"/>
      <c r="K253" s="2"/>
      <c r="L253" s="2"/>
      <c r="M253" s="1">
        <f t="shared" si="12"/>
        <v>0</v>
      </c>
      <c r="N253" s="1">
        <f t="shared" si="13"/>
        <v>0</v>
      </c>
      <c r="R253" s="4">
        <f>E253/Parameters_Base!$B$6</f>
        <v>0.83333333333333337</v>
      </c>
      <c r="S253" s="11">
        <f>F253/Parameters_Base!$C$6</f>
        <v>0.65416666666666667</v>
      </c>
      <c r="T253" s="1">
        <f t="shared" si="15"/>
        <v>1</v>
      </c>
    </row>
    <row r="254" spans="1:20" s="1" customFormat="1" x14ac:dyDescent="0.25">
      <c r="A254" s="6">
        <v>245</v>
      </c>
      <c r="B254" s="1" t="s">
        <v>1</v>
      </c>
      <c r="D254" s="1">
        <v>123</v>
      </c>
      <c r="E254" s="1">
        <v>28</v>
      </c>
      <c r="F254" s="1">
        <v>196</v>
      </c>
      <c r="G254" s="3">
        <v>0</v>
      </c>
      <c r="H254" s="2">
        <f t="shared" si="14"/>
        <v>0</v>
      </c>
      <c r="I254" s="2"/>
      <c r="J254" s="2"/>
      <c r="K254" s="2"/>
      <c r="L254" s="2"/>
      <c r="M254" s="1">
        <f t="shared" si="12"/>
        <v>0</v>
      </c>
      <c r="N254" s="1">
        <f t="shared" si="13"/>
        <v>0</v>
      </c>
      <c r="R254" s="4">
        <f>E254/Parameters_Base!$B$6</f>
        <v>0.93333333333333335</v>
      </c>
      <c r="S254" s="11">
        <f>F254/Parameters_Base!$C$6</f>
        <v>0.81666666666666665</v>
      </c>
      <c r="T254" s="1">
        <f t="shared" si="15"/>
        <v>1</v>
      </c>
    </row>
    <row r="255" spans="1:20" s="1" customFormat="1" x14ac:dyDescent="0.25">
      <c r="A255" s="6">
        <v>246</v>
      </c>
      <c r="B255" s="1" t="s">
        <v>1</v>
      </c>
      <c r="D255" s="1">
        <v>123</v>
      </c>
      <c r="E255" s="1">
        <v>25</v>
      </c>
      <c r="F255" s="1">
        <v>180</v>
      </c>
      <c r="G255" s="3">
        <v>0</v>
      </c>
      <c r="H255" s="2">
        <f t="shared" si="14"/>
        <v>0</v>
      </c>
      <c r="I255" s="2"/>
      <c r="J255" s="2"/>
      <c r="K255" s="2"/>
      <c r="L255" s="2"/>
      <c r="M255" s="1">
        <f t="shared" si="12"/>
        <v>0</v>
      </c>
      <c r="N255" s="1">
        <f t="shared" si="13"/>
        <v>0</v>
      </c>
      <c r="R255" s="4">
        <f>E255/Parameters_Base!$B$6</f>
        <v>0.83333333333333337</v>
      </c>
      <c r="S255" s="11">
        <f>F255/Parameters_Base!$C$6</f>
        <v>0.75</v>
      </c>
      <c r="T255" s="1">
        <f t="shared" si="15"/>
        <v>1</v>
      </c>
    </row>
    <row r="256" spans="1:20" s="1" customFormat="1" x14ac:dyDescent="0.25">
      <c r="A256" s="6">
        <v>247</v>
      </c>
      <c r="B256" s="1" t="s">
        <v>1</v>
      </c>
      <c r="D256" s="1">
        <v>124</v>
      </c>
      <c r="E256" s="1">
        <v>20</v>
      </c>
      <c r="F256" s="1">
        <v>156</v>
      </c>
      <c r="G256" s="3">
        <v>-1</v>
      </c>
      <c r="H256" s="2" t="str">
        <f t="shared" si="14"/>
        <v>Neg</v>
      </c>
      <c r="I256" s="2"/>
      <c r="J256" s="2"/>
      <c r="K256" s="2"/>
      <c r="L256" s="2"/>
      <c r="M256" s="1">
        <f t="shared" si="12"/>
        <v>0</v>
      </c>
      <c r="N256" s="1">
        <f t="shared" si="13"/>
        <v>0</v>
      </c>
      <c r="R256" s="4">
        <f>E256/Parameters_Base!$B$6</f>
        <v>0.66666666666666663</v>
      </c>
      <c r="S256" s="11">
        <f>F256/Parameters_Base!$C$6</f>
        <v>0.65</v>
      </c>
      <c r="T256" s="1">
        <f t="shared" si="15"/>
        <v>1</v>
      </c>
    </row>
    <row r="257" spans="1:20" s="1" customFormat="1" x14ac:dyDescent="0.25">
      <c r="A257" s="6">
        <v>248</v>
      </c>
      <c r="B257" s="1" t="s">
        <v>1</v>
      </c>
      <c r="D257" s="1">
        <v>124</v>
      </c>
      <c r="E257" s="1">
        <v>22</v>
      </c>
      <c r="F257" s="1">
        <v>207</v>
      </c>
      <c r="G257" s="3">
        <v>0</v>
      </c>
      <c r="H257" s="2">
        <f t="shared" si="14"/>
        <v>0</v>
      </c>
      <c r="I257" s="2"/>
      <c r="J257" s="2"/>
      <c r="K257" s="2"/>
      <c r="L257" s="2"/>
      <c r="M257" s="1">
        <f t="shared" si="12"/>
        <v>0</v>
      </c>
      <c r="N257" s="1">
        <f t="shared" si="13"/>
        <v>0</v>
      </c>
      <c r="R257" s="4">
        <f>E257/Parameters_Base!$B$6</f>
        <v>0.73333333333333328</v>
      </c>
      <c r="S257" s="11">
        <f>F257/Parameters_Base!$C$6</f>
        <v>0.86250000000000004</v>
      </c>
      <c r="T257" s="1">
        <f t="shared" si="15"/>
        <v>0</v>
      </c>
    </row>
    <row r="258" spans="1:20" s="1" customFormat="1" x14ac:dyDescent="0.25">
      <c r="A258" s="6">
        <v>249</v>
      </c>
      <c r="B258" s="1" t="s">
        <v>1</v>
      </c>
      <c r="D258" s="1">
        <v>125</v>
      </c>
      <c r="E258" s="1">
        <v>17</v>
      </c>
      <c r="F258" s="1">
        <v>157</v>
      </c>
      <c r="G258" s="3">
        <v>0</v>
      </c>
      <c r="H258" s="2">
        <f t="shared" si="14"/>
        <v>0</v>
      </c>
      <c r="I258" s="2"/>
      <c r="J258" s="2"/>
      <c r="K258" s="2"/>
      <c r="L258" s="2"/>
      <c r="M258" s="1">
        <f t="shared" si="12"/>
        <v>0</v>
      </c>
      <c r="N258" s="1">
        <f t="shared" si="13"/>
        <v>0</v>
      </c>
      <c r="R258" s="4">
        <f>E258/Parameters_Base!$B$6</f>
        <v>0.56666666666666665</v>
      </c>
      <c r="S258" s="11">
        <f>F258/Parameters_Base!$C$6</f>
        <v>0.65416666666666667</v>
      </c>
      <c r="T258" s="1">
        <f t="shared" si="15"/>
        <v>0</v>
      </c>
    </row>
    <row r="259" spans="1:20" s="1" customFormat="1" x14ac:dyDescent="0.25">
      <c r="A259" s="6">
        <v>250</v>
      </c>
      <c r="B259" s="1" t="s">
        <v>1</v>
      </c>
      <c r="D259" s="1">
        <v>125</v>
      </c>
      <c r="E259" s="1">
        <v>21</v>
      </c>
      <c r="F259" s="1">
        <v>170</v>
      </c>
      <c r="G259" s="3">
        <v>0</v>
      </c>
      <c r="H259" s="2">
        <f t="shared" si="14"/>
        <v>0</v>
      </c>
      <c r="I259" s="2"/>
      <c r="J259" s="2"/>
      <c r="K259" s="2"/>
      <c r="L259" s="2"/>
      <c r="M259" s="1">
        <f t="shared" si="12"/>
        <v>0</v>
      </c>
      <c r="N259" s="1">
        <f t="shared" si="13"/>
        <v>0</v>
      </c>
      <c r="R259" s="4">
        <f>E259/Parameters_Base!$B$6</f>
        <v>0.7</v>
      </c>
      <c r="S259" s="11">
        <f>F259/Parameters_Base!$C$6</f>
        <v>0.70833333333333337</v>
      </c>
      <c r="T259" s="1">
        <f t="shared" si="15"/>
        <v>0</v>
      </c>
    </row>
    <row r="260" spans="1:20" s="1" customFormat="1" x14ac:dyDescent="0.25">
      <c r="A260" s="6">
        <v>251</v>
      </c>
      <c r="B260" s="1" t="s">
        <v>1</v>
      </c>
      <c r="D260" s="1">
        <v>126</v>
      </c>
      <c r="E260" s="1">
        <v>27</v>
      </c>
      <c r="F260" s="1">
        <v>201</v>
      </c>
      <c r="G260" s="3">
        <v>-2</v>
      </c>
      <c r="H260" s="2" t="str">
        <f t="shared" si="14"/>
        <v>Neg</v>
      </c>
      <c r="I260" s="2"/>
      <c r="J260" s="2"/>
      <c r="K260" s="2"/>
      <c r="L260" s="2"/>
      <c r="M260" s="1">
        <f t="shared" si="12"/>
        <v>0</v>
      </c>
      <c r="N260" s="1">
        <f t="shared" si="13"/>
        <v>0</v>
      </c>
      <c r="R260" s="4">
        <f>E260/Parameters_Base!$B$6</f>
        <v>0.9</v>
      </c>
      <c r="S260" s="11">
        <f>F260/Parameters_Base!$C$6</f>
        <v>0.83750000000000002</v>
      </c>
      <c r="T260" s="1">
        <f t="shared" si="15"/>
        <v>1</v>
      </c>
    </row>
    <row r="261" spans="1:20" s="1" customFormat="1" x14ac:dyDescent="0.25">
      <c r="A261" s="6">
        <v>252</v>
      </c>
      <c r="B261" s="1" t="s">
        <v>1</v>
      </c>
      <c r="D261" s="1">
        <v>126</v>
      </c>
      <c r="E261" s="1">
        <v>24</v>
      </c>
      <c r="F261" s="1">
        <v>187</v>
      </c>
      <c r="G261" s="3">
        <v>0</v>
      </c>
      <c r="H261" s="2">
        <f t="shared" si="14"/>
        <v>0</v>
      </c>
      <c r="I261" s="2"/>
      <c r="J261" s="2"/>
      <c r="K261" s="2"/>
      <c r="L261" s="2"/>
      <c r="M261" s="1">
        <f t="shared" si="12"/>
        <v>0</v>
      </c>
      <c r="N261" s="1">
        <f t="shared" si="13"/>
        <v>0</v>
      </c>
      <c r="R261" s="4">
        <f>E261/Parameters_Base!$B$6</f>
        <v>0.8</v>
      </c>
      <c r="S261" s="11">
        <f>F261/Parameters_Base!$C$6</f>
        <v>0.77916666666666667</v>
      </c>
      <c r="T261" s="1">
        <f t="shared" si="15"/>
        <v>1</v>
      </c>
    </row>
    <row r="262" spans="1:20" s="1" customFormat="1" x14ac:dyDescent="0.25">
      <c r="A262" s="6">
        <v>253</v>
      </c>
      <c r="B262" s="1" t="s">
        <v>1</v>
      </c>
      <c r="D262" s="1">
        <v>127</v>
      </c>
      <c r="E262" s="1">
        <v>18</v>
      </c>
      <c r="F262" s="1">
        <v>190</v>
      </c>
      <c r="G262" s="3">
        <v>0</v>
      </c>
      <c r="H262" s="2">
        <f t="shared" si="14"/>
        <v>0</v>
      </c>
      <c r="I262" s="2"/>
      <c r="J262" s="2"/>
      <c r="K262" s="2"/>
      <c r="L262" s="2"/>
      <c r="M262" s="1">
        <f t="shared" si="12"/>
        <v>0</v>
      </c>
      <c r="N262" s="1">
        <f t="shared" si="13"/>
        <v>0</v>
      </c>
      <c r="R262" s="4">
        <f>E262/Parameters_Base!$B$6</f>
        <v>0.6</v>
      </c>
      <c r="S262" s="11">
        <f>F262/Parameters_Base!$C$6</f>
        <v>0.79166666666666663</v>
      </c>
      <c r="T262" s="1">
        <f t="shared" si="15"/>
        <v>0</v>
      </c>
    </row>
    <row r="263" spans="1:20" s="1" customFormat="1" x14ac:dyDescent="0.25">
      <c r="A263" s="6">
        <v>254</v>
      </c>
      <c r="B263" s="1" t="s">
        <v>1</v>
      </c>
      <c r="D263" s="1">
        <v>127</v>
      </c>
      <c r="E263" s="1">
        <v>25</v>
      </c>
      <c r="F263" s="1">
        <v>240</v>
      </c>
      <c r="G263" s="3">
        <v>0</v>
      </c>
      <c r="H263" s="2">
        <f t="shared" si="14"/>
        <v>0</v>
      </c>
      <c r="I263" s="2"/>
      <c r="J263" s="2"/>
      <c r="K263" s="2"/>
      <c r="L263" s="2"/>
      <c r="M263" s="1">
        <f t="shared" si="12"/>
        <v>0</v>
      </c>
      <c r="N263" s="1">
        <f t="shared" si="13"/>
        <v>0</v>
      </c>
      <c r="R263" s="4">
        <f>E263/Parameters_Base!$B$6</f>
        <v>0.83333333333333337</v>
      </c>
      <c r="S263" s="11">
        <f>F263/Parameters_Base!$C$6</f>
        <v>1</v>
      </c>
      <c r="T263" s="1">
        <f t="shared" si="15"/>
        <v>0</v>
      </c>
    </row>
    <row r="264" spans="1:20" s="1" customFormat="1" x14ac:dyDescent="0.25">
      <c r="A264" s="6">
        <v>255</v>
      </c>
      <c r="B264" s="1" t="s">
        <v>1</v>
      </c>
      <c r="D264" s="1">
        <v>128</v>
      </c>
      <c r="E264" s="1">
        <v>21</v>
      </c>
      <c r="F264" s="1">
        <v>195</v>
      </c>
      <c r="G264" s="3">
        <v>0</v>
      </c>
      <c r="H264" s="2">
        <f t="shared" si="14"/>
        <v>0</v>
      </c>
      <c r="I264" s="2"/>
      <c r="J264" s="2"/>
      <c r="K264" s="2"/>
      <c r="L264" s="2"/>
      <c r="M264" s="1">
        <f t="shared" si="12"/>
        <v>0</v>
      </c>
      <c r="N264" s="1">
        <f t="shared" si="13"/>
        <v>0</v>
      </c>
      <c r="R264" s="4">
        <f>E264/Parameters_Base!$B$6</f>
        <v>0.7</v>
      </c>
      <c r="S264" s="11">
        <f>F264/Parameters_Base!$C$6</f>
        <v>0.8125</v>
      </c>
      <c r="T264" s="1">
        <f t="shared" si="15"/>
        <v>0</v>
      </c>
    </row>
    <row r="265" spans="1:20" s="1" customFormat="1" x14ac:dyDescent="0.25">
      <c r="A265" s="6">
        <v>256</v>
      </c>
      <c r="B265" s="1" t="s">
        <v>1</v>
      </c>
      <c r="D265" s="1">
        <v>128</v>
      </c>
      <c r="E265" s="1">
        <v>20</v>
      </c>
      <c r="F265" s="1">
        <v>199</v>
      </c>
      <c r="G265" s="3">
        <v>1</v>
      </c>
      <c r="H265" s="2" t="str">
        <f t="shared" si="14"/>
        <v>Pos</v>
      </c>
      <c r="I265" s="2"/>
      <c r="J265" s="2"/>
      <c r="K265" s="2"/>
      <c r="L265" s="2"/>
      <c r="M265" s="1">
        <f t="shared" si="12"/>
        <v>0</v>
      </c>
      <c r="N265" s="1">
        <f t="shared" si="13"/>
        <v>0</v>
      </c>
      <c r="R265" s="4">
        <f>E265/Parameters_Base!$B$6</f>
        <v>0.66666666666666663</v>
      </c>
      <c r="S265" s="11">
        <f>F265/Parameters_Base!$C$6</f>
        <v>0.82916666666666672</v>
      </c>
      <c r="T265" s="1">
        <f t="shared" si="15"/>
        <v>0</v>
      </c>
    </row>
    <row r="266" spans="1:20" s="1" customFormat="1" x14ac:dyDescent="0.25">
      <c r="A266" s="6">
        <v>257</v>
      </c>
      <c r="B266" s="1" t="s">
        <v>1</v>
      </c>
      <c r="D266" s="1">
        <v>129</v>
      </c>
      <c r="E266" s="1">
        <v>20</v>
      </c>
      <c r="F266" s="1">
        <v>203</v>
      </c>
      <c r="G266" s="3">
        <v>0</v>
      </c>
      <c r="H266" s="2">
        <f t="shared" si="14"/>
        <v>0</v>
      </c>
      <c r="I266" s="2"/>
      <c r="J266" s="2"/>
      <c r="K266" s="2"/>
      <c r="L266" s="2"/>
      <c r="M266" s="1">
        <f t="shared" ref="M266:M329" si="16">IF(E266&lt;=30,0,1)</f>
        <v>0</v>
      </c>
      <c r="N266" s="1">
        <f t="shared" ref="N266:N329" si="17">IF(F266&lt;=240,0,1)</f>
        <v>0</v>
      </c>
      <c r="R266" s="4">
        <f>E266/Parameters_Base!$B$6</f>
        <v>0.66666666666666663</v>
      </c>
      <c r="S266" s="11">
        <f>F266/Parameters_Base!$C$6</f>
        <v>0.84583333333333333</v>
      </c>
      <c r="T266" s="1">
        <f t="shared" si="15"/>
        <v>0</v>
      </c>
    </row>
    <row r="267" spans="1:20" s="1" customFormat="1" x14ac:dyDescent="0.25">
      <c r="A267" s="6">
        <v>258</v>
      </c>
      <c r="B267" s="1" t="s">
        <v>1</v>
      </c>
      <c r="D267" s="1">
        <v>129</v>
      </c>
      <c r="E267" s="1">
        <v>21</v>
      </c>
      <c r="F267" s="1">
        <v>176</v>
      </c>
      <c r="G267" s="3">
        <v>2</v>
      </c>
      <c r="H267" s="2" t="str">
        <f t="shared" ref="H267:H330" si="18">IF(G267&lt;0,"Neg",IF(G267=0,0,"Pos"))</f>
        <v>Pos</v>
      </c>
      <c r="I267" s="2"/>
      <c r="J267" s="2"/>
      <c r="K267" s="2"/>
      <c r="L267" s="2"/>
      <c r="M267" s="1">
        <f t="shared" si="16"/>
        <v>0</v>
      </c>
      <c r="N267" s="1">
        <f t="shared" si="17"/>
        <v>0</v>
      </c>
      <c r="R267" s="4">
        <f>E267/Parameters_Base!$B$6</f>
        <v>0.7</v>
      </c>
      <c r="S267" s="11">
        <f>F267/Parameters_Base!$C$6</f>
        <v>0.73333333333333328</v>
      </c>
      <c r="T267" s="1">
        <f t="shared" ref="T267:T330" si="19">IF(S267&gt;R267,0,1)</f>
        <v>0</v>
      </c>
    </row>
    <row r="268" spans="1:20" s="1" customFormat="1" x14ac:dyDescent="0.25">
      <c r="A268" s="6">
        <v>259</v>
      </c>
      <c r="B268" s="1" t="s">
        <v>1</v>
      </c>
      <c r="D268" s="1">
        <v>130</v>
      </c>
      <c r="E268" s="1">
        <v>22</v>
      </c>
      <c r="F268" s="1">
        <v>178</v>
      </c>
      <c r="G268" s="3">
        <v>-1</v>
      </c>
      <c r="H268" s="2" t="str">
        <f t="shared" si="18"/>
        <v>Neg</v>
      </c>
      <c r="I268" s="2"/>
      <c r="J268" s="2"/>
      <c r="K268" s="2"/>
      <c r="L268" s="2"/>
      <c r="M268" s="1">
        <f t="shared" si="16"/>
        <v>0</v>
      </c>
      <c r="N268" s="1">
        <f t="shared" si="17"/>
        <v>0</v>
      </c>
      <c r="R268" s="4">
        <f>E268/Parameters_Base!$B$6</f>
        <v>0.73333333333333328</v>
      </c>
      <c r="S268" s="11">
        <f>F268/Parameters_Base!$C$6</f>
        <v>0.7416666666666667</v>
      </c>
      <c r="T268" s="1">
        <f t="shared" si="19"/>
        <v>0</v>
      </c>
    </row>
    <row r="269" spans="1:20" s="1" customFormat="1" x14ac:dyDescent="0.25">
      <c r="A269" s="6">
        <v>260</v>
      </c>
      <c r="B269" s="1" t="s">
        <v>1</v>
      </c>
      <c r="D269" s="1">
        <v>130</v>
      </c>
      <c r="E269" s="1">
        <v>17</v>
      </c>
      <c r="F269" s="1">
        <v>165</v>
      </c>
      <c r="G269" s="3">
        <v>0</v>
      </c>
      <c r="H269" s="2">
        <f t="shared" si="18"/>
        <v>0</v>
      </c>
      <c r="I269" s="2"/>
      <c r="J269" s="2"/>
      <c r="K269" s="2"/>
      <c r="L269" s="2"/>
      <c r="M269" s="1">
        <f t="shared" si="16"/>
        <v>0</v>
      </c>
      <c r="N269" s="1">
        <f t="shared" si="17"/>
        <v>0</v>
      </c>
      <c r="R269" s="4">
        <f>E269/Parameters_Base!$B$6</f>
        <v>0.56666666666666665</v>
      </c>
      <c r="S269" s="11">
        <f>F269/Parameters_Base!$C$6</f>
        <v>0.6875</v>
      </c>
      <c r="T269" s="1">
        <f t="shared" si="19"/>
        <v>0</v>
      </c>
    </row>
    <row r="270" spans="1:20" s="1" customFormat="1" x14ac:dyDescent="0.25">
      <c r="A270" s="6">
        <v>261</v>
      </c>
      <c r="B270" s="1" t="s">
        <v>1</v>
      </c>
      <c r="D270" s="1">
        <v>131</v>
      </c>
      <c r="E270" s="1">
        <v>16</v>
      </c>
      <c r="F270" s="1">
        <v>214</v>
      </c>
      <c r="G270" s="3">
        <v>-2</v>
      </c>
      <c r="H270" s="2" t="str">
        <f t="shared" si="18"/>
        <v>Neg</v>
      </c>
      <c r="I270" s="2"/>
      <c r="J270" s="2"/>
      <c r="K270" s="2"/>
      <c r="L270" s="2"/>
      <c r="M270" s="1">
        <f t="shared" si="16"/>
        <v>0</v>
      </c>
      <c r="N270" s="1">
        <f t="shared" si="17"/>
        <v>0</v>
      </c>
      <c r="R270" s="4">
        <f>E270/Parameters_Base!$B$6</f>
        <v>0.53333333333333333</v>
      </c>
      <c r="S270" s="11">
        <f>F270/Parameters_Base!$C$6</f>
        <v>0.89166666666666672</v>
      </c>
      <c r="T270" s="1">
        <f t="shared" si="19"/>
        <v>0</v>
      </c>
    </row>
    <row r="271" spans="1:20" s="1" customFormat="1" x14ac:dyDescent="0.25">
      <c r="A271" s="6">
        <v>262</v>
      </c>
      <c r="B271" s="1" t="s">
        <v>1</v>
      </c>
      <c r="D271" s="1">
        <v>131</v>
      </c>
      <c r="E271" s="1">
        <v>16</v>
      </c>
      <c r="F271" s="1">
        <v>221</v>
      </c>
      <c r="G271" s="3">
        <v>0</v>
      </c>
      <c r="H271" s="2">
        <f t="shared" si="18"/>
        <v>0</v>
      </c>
      <c r="I271" s="2"/>
      <c r="J271" s="2"/>
      <c r="K271" s="2"/>
      <c r="L271" s="2"/>
      <c r="M271" s="1">
        <f t="shared" si="16"/>
        <v>0</v>
      </c>
      <c r="N271" s="1">
        <f t="shared" si="17"/>
        <v>0</v>
      </c>
      <c r="R271" s="4">
        <f>E271/Parameters_Base!$B$6</f>
        <v>0.53333333333333333</v>
      </c>
      <c r="S271" s="11">
        <f>F271/Parameters_Base!$C$6</f>
        <v>0.92083333333333328</v>
      </c>
      <c r="T271" s="1">
        <f t="shared" si="19"/>
        <v>0</v>
      </c>
    </row>
    <row r="272" spans="1:20" s="1" customFormat="1" x14ac:dyDescent="0.25">
      <c r="A272" s="6">
        <v>263</v>
      </c>
      <c r="B272" s="1" t="s">
        <v>1</v>
      </c>
      <c r="D272" s="1">
        <v>132</v>
      </c>
      <c r="E272" s="1">
        <v>23</v>
      </c>
      <c r="F272" s="1">
        <v>201</v>
      </c>
      <c r="G272" s="3">
        <v>-1</v>
      </c>
      <c r="H272" s="2" t="str">
        <f t="shared" si="18"/>
        <v>Neg</v>
      </c>
      <c r="I272" s="2"/>
      <c r="J272" s="2"/>
      <c r="K272" s="2"/>
      <c r="L272" s="2"/>
      <c r="M272" s="1">
        <f t="shared" si="16"/>
        <v>0</v>
      </c>
      <c r="N272" s="1">
        <f t="shared" si="17"/>
        <v>0</v>
      </c>
      <c r="R272" s="4">
        <f>E272/Parameters_Base!$B$6</f>
        <v>0.76666666666666672</v>
      </c>
      <c r="S272" s="11">
        <f>F272/Parameters_Base!$C$6</f>
        <v>0.83750000000000002</v>
      </c>
      <c r="T272" s="1">
        <f t="shared" si="19"/>
        <v>0</v>
      </c>
    </row>
    <row r="273" spans="1:20" s="1" customFormat="1" x14ac:dyDescent="0.25">
      <c r="A273" s="6">
        <v>264</v>
      </c>
      <c r="B273" s="1" t="s">
        <v>1</v>
      </c>
      <c r="D273" s="1">
        <v>132</v>
      </c>
      <c r="E273" s="1">
        <v>20</v>
      </c>
      <c r="F273" s="1">
        <v>219</v>
      </c>
      <c r="G273" s="3">
        <v>1</v>
      </c>
      <c r="H273" s="2" t="str">
        <f t="shared" si="18"/>
        <v>Pos</v>
      </c>
      <c r="I273" s="2"/>
      <c r="J273" s="2"/>
      <c r="K273" s="2"/>
      <c r="L273" s="2"/>
      <c r="M273" s="1">
        <f t="shared" si="16"/>
        <v>0</v>
      </c>
      <c r="N273" s="1">
        <f t="shared" si="17"/>
        <v>0</v>
      </c>
      <c r="R273" s="4">
        <f>E273/Parameters_Base!$B$6</f>
        <v>0.66666666666666663</v>
      </c>
      <c r="S273" s="11">
        <f>F273/Parameters_Base!$C$6</f>
        <v>0.91249999999999998</v>
      </c>
      <c r="T273" s="1">
        <f t="shared" si="19"/>
        <v>0</v>
      </c>
    </row>
    <row r="274" spans="1:20" s="1" customFormat="1" x14ac:dyDescent="0.25">
      <c r="A274" s="6">
        <v>265</v>
      </c>
      <c r="B274" s="1" t="s">
        <v>1</v>
      </c>
      <c r="D274" s="1">
        <v>133</v>
      </c>
      <c r="E274" s="1">
        <v>28</v>
      </c>
      <c r="F274" s="1">
        <v>182</v>
      </c>
      <c r="G274" s="3">
        <v>-2</v>
      </c>
      <c r="H274" s="2" t="str">
        <f t="shared" si="18"/>
        <v>Neg</v>
      </c>
      <c r="I274" s="2"/>
      <c r="J274" s="2"/>
      <c r="K274" s="2"/>
      <c r="L274" s="2"/>
      <c r="M274" s="1">
        <f t="shared" si="16"/>
        <v>0</v>
      </c>
      <c r="N274" s="1">
        <f t="shared" si="17"/>
        <v>0</v>
      </c>
      <c r="R274" s="4">
        <f>E274/Parameters_Base!$B$6</f>
        <v>0.93333333333333335</v>
      </c>
      <c r="S274" s="11">
        <f>F274/Parameters_Base!$C$6</f>
        <v>0.7583333333333333</v>
      </c>
      <c r="T274" s="1">
        <f t="shared" si="19"/>
        <v>1</v>
      </c>
    </row>
    <row r="275" spans="1:20" s="1" customFormat="1" x14ac:dyDescent="0.25">
      <c r="A275" s="6">
        <v>266</v>
      </c>
      <c r="B275" s="1" t="s">
        <v>1</v>
      </c>
      <c r="D275" s="1">
        <v>133</v>
      </c>
      <c r="E275" s="1">
        <v>30</v>
      </c>
      <c r="F275" s="1">
        <v>228</v>
      </c>
      <c r="G275" s="3">
        <v>2</v>
      </c>
      <c r="H275" s="2" t="str">
        <f t="shared" si="18"/>
        <v>Pos</v>
      </c>
      <c r="I275" s="2"/>
      <c r="J275" s="2"/>
      <c r="K275" s="2"/>
      <c r="L275" s="2"/>
      <c r="M275" s="1">
        <f t="shared" si="16"/>
        <v>0</v>
      </c>
      <c r="N275" s="1">
        <f t="shared" si="17"/>
        <v>0</v>
      </c>
      <c r="R275" s="4">
        <f>E275/Parameters_Base!$B$6</f>
        <v>1</v>
      </c>
      <c r="S275" s="11">
        <f>F275/Parameters_Base!$C$6</f>
        <v>0.95</v>
      </c>
      <c r="T275" s="1">
        <f t="shared" si="19"/>
        <v>1</v>
      </c>
    </row>
    <row r="276" spans="1:20" s="1" customFormat="1" x14ac:dyDescent="0.25">
      <c r="A276" s="6">
        <v>267</v>
      </c>
      <c r="B276" s="1" t="s">
        <v>1</v>
      </c>
      <c r="D276" s="1">
        <v>134</v>
      </c>
      <c r="E276" s="1">
        <v>24</v>
      </c>
      <c r="F276" s="1">
        <v>198</v>
      </c>
      <c r="G276" s="3">
        <v>0</v>
      </c>
      <c r="H276" s="2">
        <f t="shared" si="18"/>
        <v>0</v>
      </c>
      <c r="I276" s="2"/>
      <c r="J276" s="2"/>
      <c r="K276" s="2"/>
      <c r="L276" s="2"/>
      <c r="M276" s="1">
        <f t="shared" si="16"/>
        <v>0</v>
      </c>
      <c r="N276" s="1">
        <f t="shared" si="17"/>
        <v>0</v>
      </c>
      <c r="R276" s="4">
        <f>E276/Parameters_Base!$B$6</f>
        <v>0.8</v>
      </c>
      <c r="S276" s="11">
        <f>F276/Parameters_Base!$C$6</f>
        <v>0.82499999999999996</v>
      </c>
      <c r="T276" s="1">
        <f t="shared" si="19"/>
        <v>0</v>
      </c>
    </row>
    <row r="277" spans="1:20" s="1" customFormat="1" x14ac:dyDescent="0.25">
      <c r="A277" s="6">
        <v>268</v>
      </c>
      <c r="B277" s="1" t="s">
        <v>1</v>
      </c>
      <c r="D277" s="1">
        <v>134</v>
      </c>
      <c r="E277" s="1">
        <v>21</v>
      </c>
      <c r="F277" s="1">
        <v>201</v>
      </c>
      <c r="G277" s="3">
        <v>0</v>
      </c>
      <c r="H277" s="2">
        <f t="shared" si="18"/>
        <v>0</v>
      </c>
      <c r="I277" s="2"/>
      <c r="J277" s="2"/>
      <c r="K277" s="2"/>
      <c r="L277" s="2"/>
      <c r="M277" s="1">
        <f t="shared" si="16"/>
        <v>0</v>
      </c>
      <c r="N277" s="1">
        <f t="shared" si="17"/>
        <v>0</v>
      </c>
      <c r="R277" s="4">
        <f>E277/Parameters_Base!$B$6</f>
        <v>0.7</v>
      </c>
      <c r="S277" s="11">
        <f>F277/Parameters_Base!$C$6</f>
        <v>0.83750000000000002</v>
      </c>
      <c r="T277" s="1">
        <f t="shared" si="19"/>
        <v>0</v>
      </c>
    </row>
    <row r="278" spans="1:20" s="1" customFormat="1" x14ac:dyDescent="0.25">
      <c r="A278" s="6">
        <v>269</v>
      </c>
      <c r="B278" s="1" t="s">
        <v>1</v>
      </c>
      <c r="D278" s="1">
        <v>135</v>
      </c>
      <c r="E278" s="1">
        <v>15</v>
      </c>
      <c r="F278" s="1">
        <v>194</v>
      </c>
      <c r="G278" s="3">
        <v>-2</v>
      </c>
      <c r="H278" s="2" t="str">
        <f t="shared" si="18"/>
        <v>Neg</v>
      </c>
      <c r="I278" s="2"/>
      <c r="J278" s="2"/>
      <c r="K278" s="2"/>
      <c r="L278" s="2"/>
      <c r="M278" s="1">
        <f t="shared" si="16"/>
        <v>0</v>
      </c>
      <c r="N278" s="1">
        <f t="shared" si="17"/>
        <v>0</v>
      </c>
      <c r="R278" s="4">
        <f>E278/Parameters_Base!$B$6</f>
        <v>0.5</v>
      </c>
      <c r="S278" s="11">
        <f>F278/Parameters_Base!$C$6</f>
        <v>0.80833333333333335</v>
      </c>
      <c r="T278" s="1">
        <f t="shared" si="19"/>
        <v>0</v>
      </c>
    </row>
    <row r="279" spans="1:20" s="1" customFormat="1" x14ac:dyDescent="0.25">
      <c r="A279" s="6">
        <v>270</v>
      </c>
      <c r="B279" s="1" t="s">
        <v>1</v>
      </c>
      <c r="D279" s="1">
        <v>135</v>
      </c>
      <c r="E279" s="1">
        <v>19</v>
      </c>
      <c r="F279" s="1">
        <v>175</v>
      </c>
      <c r="G279" s="3">
        <v>0</v>
      </c>
      <c r="H279" s="2">
        <f t="shared" si="18"/>
        <v>0</v>
      </c>
      <c r="I279" s="2"/>
      <c r="J279" s="2"/>
      <c r="K279" s="2"/>
      <c r="L279" s="2"/>
      <c r="M279" s="1">
        <f t="shared" si="16"/>
        <v>0</v>
      </c>
      <c r="N279" s="1">
        <f t="shared" si="17"/>
        <v>0</v>
      </c>
      <c r="R279" s="4">
        <f>E279/Parameters_Base!$B$6</f>
        <v>0.6333333333333333</v>
      </c>
      <c r="S279" s="11">
        <f>F279/Parameters_Base!$C$6</f>
        <v>0.72916666666666663</v>
      </c>
      <c r="T279" s="1">
        <f t="shared" si="19"/>
        <v>0</v>
      </c>
    </row>
    <row r="280" spans="1:20" s="1" customFormat="1" x14ac:dyDescent="0.25">
      <c r="A280" s="6">
        <v>271</v>
      </c>
      <c r="B280" s="1" t="s">
        <v>1</v>
      </c>
      <c r="D280" s="1">
        <v>136</v>
      </c>
      <c r="E280" s="1">
        <v>21</v>
      </c>
      <c r="F280" s="1">
        <v>171</v>
      </c>
      <c r="G280" s="3">
        <v>-2</v>
      </c>
      <c r="H280" s="2" t="str">
        <f t="shared" si="18"/>
        <v>Neg</v>
      </c>
      <c r="I280" s="2"/>
      <c r="J280" s="2"/>
      <c r="K280" s="2"/>
      <c r="L280" s="2"/>
      <c r="M280" s="1">
        <f t="shared" si="16"/>
        <v>0</v>
      </c>
      <c r="N280" s="1">
        <f t="shared" si="17"/>
        <v>0</v>
      </c>
      <c r="R280" s="4">
        <f>E280/Parameters_Base!$B$6</f>
        <v>0.7</v>
      </c>
      <c r="S280" s="11">
        <f>F280/Parameters_Base!$C$6</f>
        <v>0.71250000000000002</v>
      </c>
      <c r="T280" s="1">
        <f t="shared" si="19"/>
        <v>0</v>
      </c>
    </row>
    <row r="281" spans="1:20" s="1" customFormat="1" x14ac:dyDescent="0.25">
      <c r="A281" s="6">
        <v>272</v>
      </c>
      <c r="B281" s="1" t="s">
        <v>1</v>
      </c>
      <c r="D281" s="1">
        <v>136</v>
      </c>
      <c r="E281" s="1">
        <v>15</v>
      </c>
      <c r="F281" s="1">
        <v>214</v>
      </c>
      <c r="G281" s="3">
        <v>2</v>
      </c>
      <c r="H281" s="2" t="str">
        <f t="shared" si="18"/>
        <v>Pos</v>
      </c>
      <c r="I281" s="2"/>
      <c r="J281" s="2"/>
      <c r="K281" s="2"/>
      <c r="L281" s="2"/>
      <c r="M281" s="1">
        <f t="shared" si="16"/>
        <v>0</v>
      </c>
      <c r="N281" s="1">
        <f t="shared" si="17"/>
        <v>0</v>
      </c>
      <c r="R281" s="4">
        <f>E281/Parameters_Base!$B$6</f>
        <v>0.5</v>
      </c>
      <c r="S281" s="11">
        <f>F281/Parameters_Base!$C$6</f>
        <v>0.89166666666666672</v>
      </c>
      <c r="T281" s="1">
        <f t="shared" si="19"/>
        <v>0</v>
      </c>
    </row>
    <row r="282" spans="1:20" s="1" customFormat="1" x14ac:dyDescent="0.25">
      <c r="A282" s="6">
        <v>273</v>
      </c>
      <c r="B282" s="1" t="s">
        <v>1</v>
      </c>
      <c r="D282" s="1">
        <v>137</v>
      </c>
      <c r="E282" s="1">
        <v>23</v>
      </c>
      <c r="F282" s="1">
        <v>216</v>
      </c>
      <c r="G282" s="3">
        <v>-1</v>
      </c>
      <c r="H282" s="2" t="str">
        <f t="shared" si="18"/>
        <v>Neg</v>
      </c>
      <c r="I282" s="2"/>
      <c r="J282" s="2"/>
      <c r="K282" s="2"/>
      <c r="L282" s="2"/>
      <c r="M282" s="1">
        <f t="shared" si="16"/>
        <v>0</v>
      </c>
      <c r="N282" s="1">
        <f t="shared" si="17"/>
        <v>0</v>
      </c>
      <c r="R282" s="4">
        <f>E282/Parameters_Base!$B$6</f>
        <v>0.76666666666666672</v>
      </c>
      <c r="S282" s="11">
        <f>F282/Parameters_Base!$C$6</f>
        <v>0.9</v>
      </c>
      <c r="T282" s="1">
        <f t="shared" si="19"/>
        <v>0</v>
      </c>
    </row>
    <row r="283" spans="1:20" s="1" customFormat="1" x14ac:dyDescent="0.25">
      <c r="A283" s="6">
        <v>274</v>
      </c>
      <c r="B283" s="1" t="s">
        <v>1</v>
      </c>
      <c r="D283" s="1">
        <v>137</v>
      </c>
      <c r="E283" s="1">
        <v>15</v>
      </c>
      <c r="F283" s="1">
        <v>192</v>
      </c>
      <c r="G283" s="3">
        <v>2</v>
      </c>
      <c r="H283" s="2" t="str">
        <f t="shared" si="18"/>
        <v>Pos</v>
      </c>
      <c r="I283" s="2"/>
      <c r="J283" s="2"/>
      <c r="K283" s="2"/>
      <c r="L283" s="2"/>
      <c r="M283" s="1">
        <f t="shared" si="16"/>
        <v>0</v>
      </c>
      <c r="N283" s="1">
        <f t="shared" si="17"/>
        <v>0</v>
      </c>
      <c r="R283" s="4">
        <f>E283/Parameters_Base!$B$6</f>
        <v>0.5</v>
      </c>
      <c r="S283" s="11">
        <f>F283/Parameters_Base!$C$6</f>
        <v>0.8</v>
      </c>
      <c r="T283" s="1">
        <f t="shared" si="19"/>
        <v>0</v>
      </c>
    </row>
    <row r="284" spans="1:20" s="1" customFormat="1" x14ac:dyDescent="0.25">
      <c r="A284" s="6">
        <v>275</v>
      </c>
      <c r="B284" s="1" t="s">
        <v>1</v>
      </c>
      <c r="D284" s="1">
        <v>138</v>
      </c>
      <c r="E284" s="1">
        <v>18</v>
      </c>
      <c r="F284" s="1">
        <v>181</v>
      </c>
      <c r="G284" s="3">
        <v>-2</v>
      </c>
      <c r="H284" s="2" t="str">
        <f t="shared" si="18"/>
        <v>Neg</v>
      </c>
      <c r="I284" s="2"/>
      <c r="J284" s="2"/>
      <c r="K284" s="2"/>
      <c r="L284" s="2"/>
      <c r="M284" s="1">
        <f t="shared" si="16"/>
        <v>0</v>
      </c>
      <c r="N284" s="1">
        <f t="shared" si="17"/>
        <v>0</v>
      </c>
      <c r="R284" s="4">
        <f>E284/Parameters_Base!$B$6</f>
        <v>0.6</v>
      </c>
      <c r="S284" s="11">
        <f>F284/Parameters_Base!$C$6</f>
        <v>0.75416666666666665</v>
      </c>
      <c r="T284" s="1">
        <f t="shared" si="19"/>
        <v>0</v>
      </c>
    </row>
    <row r="285" spans="1:20" s="1" customFormat="1" x14ac:dyDescent="0.25">
      <c r="A285" s="6">
        <v>276</v>
      </c>
      <c r="B285" s="1" t="s">
        <v>1</v>
      </c>
      <c r="D285" s="1">
        <v>138</v>
      </c>
      <c r="E285" s="1">
        <v>17</v>
      </c>
      <c r="F285" s="1">
        <v>226</v>
      </c>
      <c r="G285" s="3">
        <v>1</v>
      </c>
      <c r="H285" s="2" t="str">
        <f t="shared" si="18"/>
        <v>Pos</v>
      </c>
      <c r="I285" s="2"/>
      <c r="J285" s="2"/>
      <c r="K285" s="2"/>
      <c r="L285" s="2"/>
      <c r="M285" s="1">
        <f t="shared" si="16"/>
        <v>0</v>
      </c>
      <c r="N285" s="1">
        <f t="shared" si="17"/>
        <v>0</v>
      </c>
      <c r="R285" s="4">
        <f>E285/Parameters_Base!$B$6</f>
        <v>0.56666666666666665</v>
      </c>
      <c r="S285" s="11">
        <f>F285/Parameters_Base!$C$6</f>
        <v>0.94166666666666665</v>
      </c>
      <c r="T285" s="1">
        <f t="shared" si="19"/>
        <v>0</v>
      </c>
    </row>
    <row r="286" spans="1:20" s="1" customFormat="1" x14ac:dyDescent="0.25">
      <c r="A286" s="6">
        <v>277</v>
      </c>
      <c r="B286" s="1" t="s">
        <v>1</v>
      </c>
      <c r="D286" s="1">
        <v>139</v>
      </c>
      <c r="E286" s="1">
        <v>29</v>
      </c>
      <c r="F286" s="1">
        <v>225</v>
      </c>
      <c r="G286" s="3">
        <v>-1</v>
      </c>
      <c r="H286" s="2" t="str">
        <f t="shared" si="18"/>
        <v>Neg</v>
      </c>
      <c r="I286" s="2"/>
      <c r="J286" s="2"/>
      <c r="K286" s="2"/>
      <c r="L286" s="2"/>
      <c r="M286" s="1">
        <f t="shared" si="16"/>
        <v>0</v>
      </c>
      <c r="N286" s="1">
        <f t="shared" si="17"/>
        <v>0</v>
      </c>
      <c r="R286" s="4">
        <f>E286/Parameters_Base!$B$6</f>
        <v>0.96666666666666667</v>
      </c>
      <c r="S286" s="11">
        <f>F286/Parameters_Base!$C$6</f>
        <v>0.9375</v>
      </c>
      <c r="T286" s="1">
        <f t="shared" si="19"/>
        <v>1</v>
      </c>
    </row>
    <row r="287" spans="1:20" s="1" customFormat="1" x14ac:dyDescent="0.25">
      <c r="A287" s="6">
        <v>278</v>
      </c>
      <c r="B287" s="1" t="s">
        <v>1</v>
      </c>
      <c r="D287" s="1">
        <v>139</v>
      </c>
      <c r="E287" s="1">
        <v>16</v>
      </c>
      <c r="F287" s="1">
        <v>171</v>
      </c>
      <c r="G287" s="3">
        <v>2</v>
      </c>
      <c r="H287" s="2" t="str">
        <f t="shared" si="18"/>
        <v>Pos</v>
      </c>
      <c r="I287" s="2"/>
      <c r="J287" s="2"/>
      <c r="K287" s="2"/>
      <c r="L287" s="2"/>
      <c r="M287" s="1">
        <f t="shared" si="16"/>
        <v>0</v>
      </c>
      <c r="N287" s="1">
        <f t="shared" si="17"/>
        <v>0</v>
      </c>
      <c r="R287" s="4">
        <f>E287/Parameters_Base!$B$6</f>
        <v>0.53333333333333333</v>
      </c>
      <c r="S287" s="11">
        <f>F287/Parameters_Base!$C$6</f>
        <v>0.71250000000000002</v>
      </c>
      <c r="T287" s="1">
        <f t="shared" si="19"/>
        <v>0</v>
      </c>
    </row>
    <row r="288" spans="1:20" s="1" customFormat="1" x14ac:dyDescent="0.25">
      <c r="A288" s="6">
        <v>279</v>
      </c>
      <c r="B288" s="1" t="s">
        <v>1</v>
      </c>
      <c r="D288" s="1">
        <v>140</v>
      </c>
      <c r="E288" s="1">
        <v>24</v>
      </c>
      <c r="F288" s="1">
        <v>166</v>
      </c>
      <c r="G288" s="3">
        <v>0</v>
      </c>
      <c r="H288" s="2">
        <f t="shared" si="18"/>
        <v>0</v>
      </c>
      <c r="I288" s="2"/>
      <c r="J288" s="2"/>
      <c r="K288" s="2"/>
      <c r="L288" s="2"/>
      <c r="M288" s="1">
        <f t="shared" si="16"/>
        <v>0</v>
      </c>
      <c r="N288" s="1">
        <f t="shared" si="17"/>
        <v>0</v>
      </c>
      <c r="R288" s="4">
        <f>E288/Parameters_Base!$B$6</f>
        <v>0.8</v>
      </c>
      <c r="S288" s="11">
        <f>F288/Parameters_Base!$C$6</f>
        <v>0.69166666666666665</v>
      </c>
      <c r="T288" s="1">
        <f t="shared" si="19"/>
        <v>1</v>
      </c>
    </row>
    <row r="289" spans="1:20" s="1" customFormat="1" x14ac:dyDescent="0.25">
      <c r="A289" s="6">
        <v>280</v>
      </c>
      <c r="B289" s="1" t="s">
        <v>1</v>
      </c>
      <c r="D289" s="1">
        <v>140</v>
      </c>
      <c r="E289" s="1">
        <v>17</v>
      </c>
      <c r="F289" s="1">
        <v>223</v>
      </c>
      <c r="G289" s="3">
        <v>2</v>
      </c>
      <c r="H289" s="2" t="str">
        <f t="shared" si="18"/>
        <v>Pos</v>
      </c>
      <c r="I289" s="2"/>
      <c r="J289" s="2"/>
      <c r="K289" s="2"/>
      <c r="L289" s="2"/>
      <c r="M289" s="1">
        <f t="shared" si="16"/>
        <v>0</v>
      </c>
      <c r="N289" s="1">
        <f t="shared" si="17"/>
        <v>0</v>
      </c>
      <c r="R289" s="4">
        <f>E289/Parameters_Base!$B$6</f>
        <v>0.56666666666666665</v>
      </c>
      <c r="S289" s="11">
        <f>F289/Parameters_Base!$C$6</f>
        <v>0.9291666666666667</v>
      </c>
      <c r="T289" s="1">
        <f t="shared" si="19"/>
        <v>0</v>
      </c>
    </row>
    <row r="290" spans="1:20" s="1" customFormat="1" x14ac:dyDescent="0.25">
      <c r="A290" s="6">
        <v>281</v>
      </c>
      <c r="B290" s="1" t="s">
        <v>1</v>
      </c>
      <c r="D290" s="1">
        <v>141</v>
      </c>
      <c r="E290" s="1">
        <v>16</v>
      </c>
      <c r="F290" s="1">
        <v>195</v>
      </c>
      <c r="G290" s="3">
        <v>-2</v>
      </c>
      <c r="H290" s="2" t="str">
        <f t="shared" si="18"/>
        <v>Neg</v>
      </c>
      <c r="I290" s="2"/>
      <c r="J290" s="2"/>
      <c r="K290" s="2"/>
      <c r="L290" s="2"/>
      <c r="M290" s="1">
        <f t="shared" si="16"/>
        <v>0</v>
      </c>
      <c r="N290" s="1">
        <f t="shared" si="17"/>
        <v>0</v>
      </c>
      <c r="R290" s="4">
        <f>E290/Parameters_Base!$B$6</f>
        <v>0.53333333333333333</v>
      </c>
      <c r="S290" s="11">
        <f>F290/Parameters_Base!$C$6</f>
        <v>0.8125</v>
      </c>
      <c r="T290" s="1">
        <f t="shared" si="19"/>
        <v>0</v>
      </c>
    </row>
    <row r="291" spans="1:20" s="1" customFormat="1" x14ac:dyDescent="0.25">
      <c r="A291" s="6">
        <v>282</v>
      </c>
      <c r="B291" s="1" t="s">
        <v>1</v>
      </c>
      <c r="D291" s="1">
        <v>141</v>
      </c>
      <c r="E291" s="1">
        <v>23</v>
      </c>
      <c r="F291" s="1">
        <v>197</v>
      </c>
      <c r="G291" s="3">
        <v>1</v>
      </c>
      <c r="H291" s="2" t="str">
        <f t="shared" si="18"/>
        <v>Pos</v>
      </c>
      <c r="I291" s="2"/>
      <c r="J291" s="2"/>
      <c r="K291" s="2"/>
      <c r="L291" s="2"/>
      <c r="M291" s="1">
        <f t="shared" si="16"/>
        <v>0</v>
      </c>
      <c r="N291" s="1">
        <f t="shared" si="17"/>
        <v>0</v>
      </c>
      <c r="R291" s="4">
        <f>E291/Parameters_Base!$B$6</f>
        <v>0.76666666666666672</v>
      </c>
      <c r="S291" s="11">
        <f>F291/Parameters_Base!$C$6</f>
        <v>0.8208333333333333</v>
      </c>
      <c r="T291" s="1">
        <f t="shared" si="19"/>
        <v>0</v>
      </c>
    </row>
    <row r="292" spans="1:20" s="1" customFormat="1" x14ac:dyDescent="0.25">
      <c r="A292" s="6">
        <v>283</v>
      </c>
      <c r="B292" s="1" t="s">
        <v>1</v>
      </c>
      <c r="D292" s="1">
        <v>142</v>
      </c>
      <c r="E292" s="1">
        <v>20</v>
      </c>
      <c r="F292" s="1">
        <v>193</v>
      </c>
      <c r="G292" s="3">
        <v>-2</v>
      </c>
      <c r="H292" s="2" t="str">
        <f t="shared" si="18"/>
        <v>Neg</v>
      </c>
      <c r="I292" s="2"/>
      <c r="J292" s="2"/>
      <c r="K292" s="2"/>
      <c r="L292" s="2"/>
      <c r="M292" s="1">
        <f t="shared" si="16"/>
        <v>0</v>
      </c>
      <c r="N292" s="1">
        <f t="shared" si="17"/>
        <v>0</v>
      </c>
      <c r="R292" s="4">
        <f>E292/Parameters_Base!$B$6</f>
        <v>0.66666666666666663</v>
      </c>
      <c r="S292" s="11">
        <f>F292/Parameters_Base!$C$6</f>
        <v>0.8041666666666667</v>
      </c>
      <c r="T292" s="1">
        <f t="shared" si="19"/>
        <v>0</v>
      </c>
    </row>
    <row r="293" spans="1:20" s="1" customFormat="1" x14ac:dyDescent="0.25">
      <c r="A293" s="6">
        <v>284</v>
      </c>
      <c r="B293" s="1" t="s">
        <v>1</v>
      </c>
      <c r="D293" s="1">
        <v>142</v>
      </c>
      <c r="E293" s="1">
        <v>30</v>
      </c>
      <c r="F293" s="1">
        <v>210</v>
      </c>
      <c r="G293" s="3">
        <v>2</v>
      </c>
      <c r="H293" s="2" t="str">
        <f t="shared" si="18"/>
        <v>Pos</v>
      </c>
      <c r="I293" s="2"/>
      <c r="J293" s="2"/>
      <c r="K293" s="2"/>
      <c r="L293" s="2"/>
      <c r="M293" s="1">
        <f t="shared" si="16"/>
        <v>0</v>
      </c>
      <c r="N293" s="1">
        <f t="shared" si="17"/>
        <v>0</v>
      </c>
      <c r="R293" s="4">
        <f>E293/Parameters_Base!$B$6</f>
        <v>1</v>
      </c>
      <c r="S293" s="11">
        <f>F293/Parameters_Base!$C$6</f>
        <v>0.875</v>
      </c>
      <c r="T293" s="1">
        <f t="shared" si="19"/>
        <v>1</v>
      </c>
    </row>
    <row r="294" spans="1:20" s="1" customFormat="1" x14ac:dyDescent="0.25">
      <c r="A294" s="6">
        <v>285</v>
      </c>
      <c r="B294" s="1" t="s">
        <v>1</v>
      </c>
      <c r="D294" s="1">
        <v>143</v>
      </c>
      <c r="E294" s="1">
        <v>23</v>
      </c>
      <c r="F294" s="1">
        <v>177</v>
      </c>
      <c r="G294" s="3">
        <v>-2</v>
      </c>
      <c r="H294" s="2" t="str">
        <f t="shared" si="18"/>
        <v>Neg</v>
      </c>
      <c r="I294" s="2"/>
      <c r="J294" s="2"/>
      <c r="K294" s="2"/>
      <c r="L294" s="2"/>
      <c r="M294" s="1">
        <f t="shared" si="16"/>
        <v>0</v>
      </c>
      <c r="N294" s="1">
        <f t="shared" si="17"/>
        <v>0</v>
      </c>
      <c r="R294" s="4">
        <f>E294/Parameters_Base!$B$6</f>
        <v>0.76666666666666672</v>
      </c>
      <c r="S294" s="11">
        <f>F294/Parameters_Base!$C$6</f>
        <v>0.73750000000000004</v>
      </c>
      <c r="T294" s="1">
        <f t="shared" si="19"/>
        <v>1</v>
      </c>
    </row>
    <row r="295" spans="1:20" s="1" customFormat="1" x14ac:dyDescent="0.25">
      <c r="A295" s="6">
        <v>286</v>
      </c>
      <c r="B295" s="1" t="s">
        <v>1</v>
      </c>
      <c r="D295" s="1">
        <v>143</v>
      </c>
      <c r="E295" s="1">
        <v>26</v>
      </c>
      <c r="F295" s="1">
        <v>216</v>
      </c>
      <c r="G295" s="3">
        <v>0</v>
      </c>
      <c r="H295" s="2">
        <f t="shared" si="18"/>
        <v>0</v>
      </c>
      <c r="I295" s="2"/>
      <c r="J295" s="2"/>
      <c r="K295" s="2"/>
      <c r="L295" s="2"/>
      <c r="M295" s="1">
        <f t="shared" si="16"/>
        <v>0</v>
      </c>
      <c r="N295" s="1">
        <f t="shared" si="17"/>
        <v>0</v>
      </c>
      <c r="R295" s="4">
        <f>E295/Parameters_Base!$B$6</f>
        <v>0.8666666666666667</v>
      </c>
      <c r="S295" s="11">
        <f>F295/Parameters_Base!$C$6</f>
        <v>0.9</v>
      </c>
      <c r="T295" s="1">
        <f t="shared" si="19"/>
        <v>0</v>
      </c>
    </row>
    <row r="296" spans="1:20" s="1" customFormat="1" x14ac:dyDescent="0.25">
      <c r="A296" s="6">
        <v>287</v>
      </c>
      <c r="B296" s="1" t="s">
        <v>1</v>
      </c>
      <c r="D296" s="1">
        <v>144</v>
      </c>
      <c r="E296" s="1">
        <v>28</v>
      </c>
      <c r="F296" s="1">
        <v>191</v>
      </c>
      <c r="G296" s="3">
        <v>-1</v>
      </c>
      <c r="H296" s="2" t="str">
        <f t="shared" si="18"/>
        <v>Neg</v>
      </c>
      <c r="I296" s="2"/>
      <c r="J296" s="2"/>
      <c r="K296" s="2"/>
      <c r="L296" s="2"/>
      <c r="M296" s="1">
        <f t="shared" si="16"/>
        <v>0</v>
      </c>
      <c r="N296" s="1">
        <f t="shared" si="17"/>
        <v>0</v>
      </c>
      <c r="R296" s="4">
        <f>E296/Parameters_Base!$B$6</f>
        <v>0.93333333333333335</v>
      </c>
      <c r="S296" s="11">
        <f>F296/Parameters_Base!$C$6</f>
        <v>0.79583333333333328</v>
      </c>
      <c r="T296" s="1">
        <f t="shared" si="19"/>
        <v>1</v>
      </c>
    </row>
    <row r="297" spans="1:20" s="1" customFormat="1" x14ac:dyDescent="0.25">
      <c r="A297" s="6">
        <v>288</v>
      </c>
      <c r="B297" s="1" t="s">
        <v>1</v>
      </c>
      <c r="D297" s="1">
        <v>144</v>
      </c>
      <c r="E297" s="1">
        <v>26</v>
      </c>
      <c r="F297" s="1">
        <v>204</v>
      </c>
      <c r="G297" s="3">
        <v>2</v>
      </c>
      <c r="H297" s="2" t="str">
        <f t="shared" si="18"/>
        <v>Pos</v>
      </c>
      <c r="I297" s="2"/>
      <c r="J297" s="2"/>
      <c r="K297" s="2"/>
      <c r="L297" s="2"/>
      <c r="M297" s="1">
        <f t="shared" si="16"/>
        <v>0</v>
      </c>
      <c r="N297" s="1">
        <f t="shared" si="17"/>
        <v>0</v>
      </c>
      <c r="R297" s="4">
        <f>E297/Parameters_Base!$B$6</f>
        <v>0.8666666666666667</v>
      </c>
      <c r="S297" s="11">
        <f>F297/Parameters_Base!$C$6</f>
        <v>0.85</v>
      </c>
      <c r="T297" s="1">
        <f t="shared" si="19"/>
        <v>1</v>
      </c>
    </row>
    <row r="298" spans="1:20" s="1" customFormat="1" x14ac:dyDescent="0.25">
      <c r="A298" s="6">
        <v>289</v>
      </c>
      <c r="B298" s="1" t="s">
        <v>1</v>
      </c>
      <c r="D298" s="1">
        <v>145</v>
      </c>
      <c r="E298" s="1">
        <v>23</v>
      </c>
      <c r="F298" s="1">
        <v>210</v>
      </c>
      <c r="G298" s="3">
        <v>0</v>
      </c>
      <c r="H298" s="2">
        <f t="shared" si="18"/>
        <v>0</v>
      </c>
      <c r="I298" s="2"/>
      <c r="J298" s="2"/>
      <c r="K298" s="2"/>
      <c r="L298" s="2"/>
      <c r="M298" s="1">
        <f t="shared" si="16"/>
        <v>0</v>
      </c>
      <c r="N298" s="1">
        <f t="shared" si="17"/>
        <v>0</v>
      </c>
      <c r="R298" s="4">
        <f>E298/Parameters_Base!$B$6</f>
        <v>0.76666666666666672</v>
      </c>
      <c r="S298" s="11">
        <f>F298/Parameters_Base!$C$6</f>
        <v>0.875</v>
      </c>
      <c r="T298" s="1">
        <f t="shared" si="19"/>
        <v>0</v>
      </c>
    </row>
    <row r="299" spans="1:20" s="1" customFormat="1" x14ac:dyDescent="0.25">
      <c r="A299" s="6">
        <v>290</v>
      </c>
      <c r="B299" s="1" t="s">
        <v>1</v>
      </c>
      <c r="D299" s="1">
        <v>145</v>
      </c>
      <c r="E299" s="1">
        <v>24</v>
      </c>
      <c r="F299" s="1">
        <v>215</v>
      </c>
      <c r="G299" s="3">
        <v>2</v>
      </c>
      <c r="H299" s="2" t="str">
        <f t="shared" si="18"/>
        <v>Pos</v>
      </c>
      <c r="I299" s="2"/>
      <c r="J299" s="2"/>
      <c r="K299" s="2"/>
      <c r="L299" s="2"/>
      <c r="M299" s="1">
        <f t="shared" si="16"/>
        <v>0</v>
      </c>
      <c r="N299" s="1">
        <f t="shared" si="17"/>
        <v>0</v>
      </c>
      <c r="R299" s="4">
        <f>E299/Parameters_Base!$B$6</f>
        <v>0.8</v>
      </c>
      <c r="S299" s="11">
        <f>F299/Parameters_Base!$C$6</f>
        <v>0.89583333333333337</v>
      </c>
      <c r="T299" s="1">
        <f t="shared" si="19"/>
        <v>0</v>
      </c>
    </row>
    <row r="300" spans="1:20" s="1" customFormat="1" x14ac:dyDescent="0.25">
      <c r="A300" s="6">
        <v>291</v>
      </c>
      <c r="B300" s="1" t="s">
        <v>1</v>
      </c>
      <c r="D300" s="1">
        <v>146</v>
      </c>
      <c r="E300" s="1">
        <v>21</v>
      </c>
      <c r="F300" s="1">
        <v>222</v>
      </c>
      <c r="G300" s="3">
        <v>-2</v>
      </c>
      <c r="H300" s="2" t="str">
        <f t="shared" si="18"/>
        <v>Neg</v>
      </c>
      <c r="I300" s="2"/>
      <c r="J300" s="2"/>
      <c r="K300" s="2"/>
      <c r="L300" s="2"/>
      <c r="M300" s="1">
        <f t="shared" si="16"/>
        <v>0</v>
      </c>
      <c r="N300" s="1">
        <f t="shared" si="17"/>
        <v>0</v>
      </c>
      <c r="R300" s="4">
        <f>E300/Parameters_Base!$B$6</f>
        <v>0.7</v>
      </c>
      <c r="S300" s="11">
        <f>F300/Parameters_Base!$C$6</f>
        <v>0.92500000000000004</v>
      </c>
      <c r="T300" s="1">
        <f t="shared" si="19"/>
        <v>0</v>
      </c>
    </row>
    <row r="301" spans="1:20" s="1" customFormat="1" x14ac:dyDescent="0.25">
      <c r="A301" s="6">
        <v>292</v>
      </c>
      <c r="B301" s="1" t="s">
        <v>1</v>
      </c>
      <c r="D301" s="1">
        <v>146</v>
      </c>
      <c r="E301" s="1">
        <v>28</v>
      </c>
      <c r="F301" s="1">
        <v>159</v>
      </c>
      <c r="G301" s="3">
        <v>1</v>
      </c>
      <c r="H301" s="2" t="str">
        <f t="shared" si="18"/>
        <v>Pos</v>
      </c>
      <c r="I301" s="2"/>
      <c r="J301" s="2"/>
      <c r="K301" s="2"/>
      <c r="L301" s="2"/>
      <c r="M301" s="1">
        <f t="shared" si="16"/>
        <v>0</v>
      </c>
      <c r="N301" s="1">
        <f t="shared" si="17"/>
        <v>0</v>
      </c>
      <c r="R301" s="4">
        <f>E301/Parameters_Base!$B$6</f>
        <v>0.93333333333333335</v>
      </c>
      <c r="S301" s="11">
        <f>F301/Parameters_Base!$C$6</f>
        <v>0.66249999999999998</v>
      </c>
      <c r="T301" s="1">
        <f t="shared" si="19"/>
        <v>1</v>
      </c>
    </row>
    <row r="302" spans="1:20" s="1" customFormat="1" x14ac:dyDescent="0.25">
      <c r="A302" s="6">
        <v>293</v>
      </c>
      <c r="B302" s="1" t="s">
        <v>1</v>
      </c>
      <c r="D302" s="1">
        <v>147</v>
      </c>
      <c r="E302" s="1">
        <v>23</v>
      </c>
      <c r="F302" s="1">
        <v>201</v>
      </c>
      <c r="G302" s="3">
        <v>-1</v>
      </c>
      <c r="H302" s="2" t="str">
        <f t="shared" si="18"/>
        <v>Neg</v>
      </c>
      <c r="I302" s="2"/>
      <c r="J302" s="2"/>
      <c r="K302" s="2"/>
      <c r="L302" s="2"/>
      <c r="M302" s="1">
        <f t="shared" si="16"/>
        <v>0</v>
      </c>
      <c r="N302" s="1">
        <f t="shared" si="17"/>
        <v>0</v>
      </c>
      <c r="R302" s="4">
        <f>E302/Parameters_Base!$B$6</f>
        <v>0.76666666666666672</v>
      </c>
      <c r="S302" s="11">
        <f>F302/Parameters_Base!$C$6</f>
        <v>0.83750000000000002</v>
      </c>
      <c r="T302" s="1">
        <f t="shared" si="19"/>
        <v>0</v>
      </c>
    </row>
    <row r="303" spans="1:20" s="1" customFormat="1" x14ac:dyDescent="0.25">
      <c r="A303" s="6">
        <v>294</v>
      </c>
      <c r="B303" s="1" t="s">
        <v>1</v>
      </c>
      <c r="D303" s="1">
        <v>147</v>
      </c>
      <c r="E303" s="1">
        <v>20</v>
      </c>
      <c r="F303" s="1">
        <v>238</v>
      </c>
      <c r="G303" s="3">
        <v>0</v>
      </c>
      <c r="H303" s="2">
        <f t="shared" si="18"/>
        <v>0</v>
      </c>
      <c r="I303" s="2"/>
      <c r="J303" s="2"/>
      <c r="K303" s="2"/>
      <c r="L303" s="2"/>
      <c r="M303" s="1">
        <f t="shared" si="16"/>
        <v>0</v>
      </c>
      <c r="N303" s="1">
        <f t="shared" si="17"/>
        <v>0</v>
      </c>
      <c r="R303" s="4">
        <f>E303/Parameters_Base!$B$6</f>
        <v>0.66666666666666663</v>
      </c>
      <c r="S303" s="11">
        <f>F303/Parameters_Base!$C$6</f>
        <v>0.9916666666666667</v>
      </c>
      <c r="T303" s="1">
        <f t="shared" si="19"/>
        <v>0</v>
      </c>
    </row>
    <row r="304" spans="1:20" s="1" customFormat="1" x14ac:dyDescent="0.25">
      <c r="A304" s="6">
        <v>295</v>
      </c>
      <c r="B304" s="1" t="s">
        <v>1</v>
      </c>
      <c r="D304" s="1">
        <v>148</v>
      </c>
      <c r="E304" s="1">
        <v>25</v>
      </c>
      <c r="F304" s="1">
        <v>175</v>
      </c>
      <c r="G304" s="3">
        <v>-2</v>
      </c>
      <c r="H304" s="2" t="str">
        <f t="shared" si="18"/>
        <v>Neg</v>
      </c>
      <c r="I304" s="2"/>
      <c r="J304" s="2"/>
      <c r="K304" s="2"/>
      <c r="L304" s="2"/>
      <c r="M304" s="1">
        <f t="shared" si="16"/>
        <v>0</v>
      </c>
      <c r="N304" s="1">
        <f t="shared" si="17"/>
        <v>0</v>
      </c>
      <c r="R304" s="4">
        <f>E304/Parameters_Base!$B$6</f>
        <v>0.83333333333333337</v>
      </c>
      <c r="S304" s="11">
        <f>F304/Parameters_Base!$C$6</f>
        <v>0.72916666666666663</v>
      </c>
      <c r="T304" s="1">
        <f t="shared" si="19"/>
        <v>1</v>
      </c>
    </row>
    <row r="305" spans="1:20" s="1" customFormat="1" x14ac:dyDescent="0.25">
      <c r="A305" s="6">
        <v>296</v>
      </c>
      <c r="B305" s="1" t="s">
        <v>1</v>
      </c>
      <c r="D305" s="1">
        <v>148</v>
      </c>
      <c r="E305" s="1">
        <v>22</v>
      </c>
      <c r="F305" s="1">
        <v>182</v>
      </c>
      <c r="G305" s="3">
        <v>2</v>
      </c>
      <c r="H305" s="2" t="str">
        <f t="shared" si="18"/>
        <v>Pos</v>
      </c>
      <c r="I305" s="2"/>
      <c r="J305" s="2"/>
      <c r="K305" s="2"/>
      <c r="L305" s="2"/>
      <c r="M305" s="1">
        <f t="shared" si="16"/>
        <v>0</v>
      </c>
      <c r="N305" s="1">
        <f t="shared" si="17"/>
        <v>0</v>
      </c>
      <c r="R305" s="4">
        <f>E305/Parameters_Base!$B$6</f>
        <v>0.73333333333333328</v>
      </c>
      <c r="S305" s="11">
        <f>F305/Parameters_Base!$C$6</f>
        <v>0.7583333333333333</v>
      </c>
      <c r="T305" s="1">
        <f t="shared" si="19"/>
        <v>0</v>
      </c>
    </row>
    <row r="306" spans="1:20" s="1" customFormat="1" x14ac:dyDescent="0.25">
      <c r="A306" s="6">
        <v>297</v>
      </c>
      <c r="B306" s="1" t="s">
        <v>1</v>
      </c>
      <c r="D306" s="1">
        <v>149</v>
      </c>
      <c r="E306" s="1">
        <v>23</v>
      </c>
      <c r="F306" s="1">
        <v>207</v>
      </c>
      <c r="G306" s="3">
        <v>-1</v>
      </c>
      <c r="H306" s="2" t="str">
        <f t="shared" si="18"/>
        <v>Neg</v>
      </c>
      <c r="I306" s="2"/>
      <c r="J306" s="2"/>
      <c r="K306" s="2"/>
      <c r="L306" s="2"/>
      <c r="M306" s="1">
        <f t="shared" si="16"/>
        <v>0</v>
      </c>
      <c r="N306" s="1">
        <f t="shared" si="17"/>
        <v>0</v>
      </c>
      <c r="R306" s="4">
        <f>E306/Parameters_Base!$B$6</f>
        <v>0.76666666666666672</v>
      </c>
      <c r="S306" s="11">
        <f>F306/Parameters_Base!$C$6</f>
        <v>0.86250000000000004</v>
      </c>
      <c r="T306" s="1">
        <f t="shared" si="19"/>
        <v>0</v>
      </c>
    </row>
    <row r="307" spans="1:20" s="1" customFormat="1" x14ac:dyDescent="0.25">
      <c r="A307" s="6">
        <v>298</v>
      </c>
      <c r="B307" s="1" t="s">
        <v>1</v>
      </c>
      <c r="D307" s="1">
        <v>149</v>
      </c>
      <c r="E307" s="1">
        <v>27</v>
      </c>
      <c r="F307" s="1">
        <v>216</v>
      </c>
      <c r="G307" s="3">
        <v>0</v>
      </c>
      <c r="H307" s="2">
        <f t="shared" si="18"/>
        <v>0</v>
      </c>
      <c r="I307" s="2"/>
      <c r="J307" s="2"/>
      <c r="K307" s="2"/>
      <c r="L307" s="2"/>
      <c r="M307" s="1">
        <f t="shared" si="16"/>
        <v>0</v>
      </c>
      <c r="N307" s="1">
        <f t="shared" si="17"/>
        <v>0</v>
      </c>
      <c r="R307" s="4">
        <f>E307/Parameters_Base!$B$6</f>
        <v>0.9</v>
      </c>
      <c r="S307" s="11">
        <f>F307/Parameters_Base!$C$6</f>
        <v>0.9</v>
      </c>
      <c r="T307" s="1">
        <f t="shared" si="19"/>
        <v>1</v>
      </c>
    </row>
    <row r="308" spans="1:20" s="1" customFormat="1" x14ac:dyDescent="0.25">
      <c r="A308" s="6">
        <v>299</v>
      </c>
      <c r="B308" s="1" t="s">
        <v>1</v>
      </c>
      <c r="D308" s="1">
        <v>150</v>
      </c>
      <c r="E308" s="1">
        <v>29</v>
      </c>
      <c r="F308" s="1">
        <v>207</v>
      </c>
      <c r="G308" s="3">
        <v>-1</v>
      </c>
      <c r="H308" s="2" t="str">
        <f t="shared" si="18"/>
        <v>Neg</v>
      </c>
      <c r="I308" s="2"/>
      <c r="J308" s="2"/>
      <c r="K308" s="2"/>
      <c r="L308" s="2"/>
      <c r="M308" s="1">
        <f t="shared" si="16"/>
        <v>0</v>
      </c>
      <c r="N308" s="1">
        <f t="shared" si="17"/>
        <v>0</v>
      </c>
      <c r="R308" s="4">
        <f>E308/Parameters_Base!$B$6</f>
        <v>0.96666666666666667</v>
      </c>
      <c r="S308" s="11">
        <f>F308/Parameters_Base!$C$6</f>
        <v>0.86250000000000004</v>
      </c>
      <c r="T308" s="1">
        <f t="shared" si="19"/>
        <v>1</v>
      </c>
    </row>
    <row r="309" spans="1:20" s="1" customFormat="1" x14ac:dyDescent="0.25">
      <c r="A309" s="6">
        <v>300</v>
      </c>
      <c r="B309" s="1" t="s">
        <v>1</v>
      </c>
      <c r="D309" s="1">
        <v>150</v>
      </c>
      <c r="E309" s="1">
        <v>20</v>
      </c>
      <c r="F309" s="1">
        <v>206</v>
      </c>
      <c r="G309" s="3">
        <v>1</v>
      </c>
      <c r="H309" s="2" t="str">
        <f t="shared" si="18"/>
        <v>Pos</v>
      </c>
      <c r="I309" s="2"/>
      <c r="J309" s="2"/>
      <c r="K309" s="2"/>
      <c r="L309" s="2"/>
      <c r="M309" s="1">
        <f t="shared" si="16"/>
        <v>0</v>
      </c>
      <c r="N309" s="1">
        <f t="shared" si="17"/>
        <v>0</v>
      </c>
      <c r="R309" s="4">
        <f>E309/Parameters_Base!$B$6</f>
        <v>0.66666666666666663</v>
      </c>
      <c r="S309" s="11">
        <f>F309/Parameters_Base!$C$6</f>
        <v>0.85833333333333328</v>
      </c>
      <c r="T309" s="1">
        <f t="shared" si="19"/>
        <v>0</v>
      </c>
    </row>
    <row r="310" spans="1:20" s="1" customFormat="1" x14ac:dyDescent="0.25">
      <c r="A310" s="6">
        <v>301</v>
      </c>
      <c r="B310" s="1" t="s">
        <v>1</v>
      </c>
      <c r="D310" s="1">
        <v>151</v>
      </c>
      <c r="E310" s="1">
        <v>18</v>
      </c>
      <c r="F310" s="1">
        <v>165</v>
      </c>
      <c r="G310" s="3">
        <v>0</v>
      </c>
      <c r="H310" s="2">
        <f t="shared" si="18"/>
        <v>0</v>
      </c>
      <c r="I310" s="2"/>
      <c r="J310" s="2"/>
      <c r="K310" s="2"/>
      <c r="L310" s="2"/>
      <c r="M310" s="1">
        <f t="shared" si="16"/>
        <v>0</v>
      </c>
      <c r="N310" s="1">
        <f t="shared" si="17"/>
        <v>0</v>
      </c>
      <c r="R310" s="4">
        <f>E310/Parameters_Base!$B$6</f>
        <v>0.6</v>
      </c>
      <c r="S310" s="11">
        <f>F310/Parameters_Base!$C$6</f>
        <v>0.6875</v>
      </c>
      <c r="T310" s="1">
        <f t="shared" si="19"/>
        <v>0</v>
      </c>
    </row>
    <row r="311" spans="1:20" s="1" customFormat="1" x14ac:dyDescent="0.25">
      <c r="A311" s="6">
        <v>302</v>
      </c>
      <c r="B311" s="1" t="s">
        <v>1</v>
      </c>
      <c r="D311" s="1">
        <v>151</v>
      </c>
      <c r="E311" s="1">
        <v>25</v>
      </c>
      <c r="F311" s="1">
        <v>237</v>
      </c>
      <c r="G311" s="3">
        <v>0</v>
      </c>
      <c r="H311" s="2">
        <f t="shared" si="18"/>
        <v>0</v>
      </c>
      <c r="I311" s="2"/>
      <c r="J311" s="2"/>
      <c r="K311" s="2"/>
      <c r="L311" s="2"/>
      <c r="M311" s="1">
        <f t="shared" si="16"/>
        <v>0</v>
      </c>
      <c r="N311" s="1">
        <f t="shared" si="17"/>
        <v>0</v>
      </c>
      <c r="R311" s="4">
        <f>E311/Parameters_Base!$B$6</f>
        <v>0.83333333333333337</v>
      </c>
      <c r="S311" s="11">
        <f>F311/Parameters_Base!$C$6</f>
        <v>0.98750000000000004</v>
      </c>
      <c r="T311" s="1">
        <f t="shared" si="19"/>
        <v>0</v>
      </c>
    </row>
    <row r="312" spans="1:20" s="1" customFormat="1" x14ac:dyDescent="0.25">
      <c r="A312" s="6">
        <v>303</v>
      </c>
      <c r="B312" s="1" t="s">
        <v>1</v>
      </c>
      <c r="D312" s="1">
        <v>152</v>
      </c>
      <c r="E312" s="1">
        <v>18</v>
      </c>
      <c r="F312" s="1">
        <v>233</v>
      </c>
      <c r="G312" s="3">
        <v>0</v>
      </c>
      <c r="H312" s="2">
        <f t="shared" si="18"/>
        <v>0</v>
      </c>
      <c r="I312" s="2"/>
      <c r="J312" s="2"/>
      <c r="K312" s="2"/>
      <c r="L312" s="2"/>
      <c r="M312" s="1">
        <f t="shared" si="16"/>
        <v>0</v>
      </c>
      <c r="N312" s="1">
        <f t="shared" si="17"/>
        <v>0</v>
      </c>
      <c r="R312" s="4">
        <f>E312/Parameters_Base!$B$6</f>
        <v>0.6</v>
      </c>
      <c r="S312" s="11">
        <f>F312/Parameters_Base!$C$6</f>
        <v>0.97083333333333333</v>
      </c>
      <c r="T312" s="1">
        <f t="shared" si="19"/>
        <v>0</v>
      </c>
    </row>
    <row r="313" spans="1:20" s="1" customFormat="1" x14ac:dyDescent="0.25">
      <c r="A313" s="6">
        <v>304</v>
      </c>
      <c r="B313" s="1" t="s">
        <v>1</v>
      </c>
      <c r="D313" s="1">
        <v>152</v>
      </c>
      <c r="E313" s="1">
        <v>21</v>
      </c>
      <c r="F313" s="1">
        <v>197</v>
      </c>
      <c r="G313" s="3">
        <v>2</v>
      </c>
      <c r="H313" s="2" t="str">
        <f t="shared" si="18"/>
        <v>Pos</v>
      </c>
      <c r="I313" s="2"/>
      <c r="J313" s="2"/>
      <c r="K313" s="2"/>
      <c r="L313" s="2"/>
      <c r="M313" s="1">
        <f t="shared" si="16"/>
        <v>0</v>
      </c>
      <c r="N313" s="1">
        <f t="shared" si="17"/>
        <v>0</v>
      </c>
      <c r="R313" s="4">
        <f>E313/Parameters_Base!$B$6</f>
        <v>0.7</v>
      </c>
      <c r="S313" s="11">
        <f>F313/Parameters_Base!$C$6</f>
        <v>0.8208333333333333</v>
      </c>
      <c r="T313" s="1">
        <f t="shared" si="19"/>
        <v>0</v>
      </c>
    </row>
    <row r="314" spans="1:20" s="1" customFormat="1" x14ac:dyDescent="0.25">
      <c r="A314" s="6">
        <v>305</v>
      </c>
      <c r="B314" s="1" t="s">
        <v>1</v>
      </c>
      <c r="D314" s="1">
        <v>153</v>
      </c>
      <c r="E314" s="1">
        <v>29</v>
      </c>
      <c r="F314" s="1">
        <v>205</v>
      </c>
      <c r="G314" s="3">
        <v>-1</v>
      </c>
      <c r="H314" s="2" t="str">
        <f t="shared" si="18"/>
        <v>Neg</v>
      </c>
      <c r="I314" s="2"/>
      <c r="J314" s="2"/>
      <c r="K314" s="2"/>
      <c r="L314" s="2"/>
      <c r="M314" s="1">
        <f t="shared" si="16"/>
        <v>0</v>
      </c>
      <c r="N314" s="1">
        <f t="shared" si="17"/>
        <v>0</v>
      </c>
      <c r="R314" s="4">
        <f>E314/Parameters_Base!$B$6</f>
        <v>0.96666666666666667</v>
      </c>
      <c r="S314" s="11">
        <f>F314/Parameters_Base!$C$6</f>
        <v>0.85416666666666663</v>
      </c>
      <c r="T314" s="1">
        <f t="shared" si="19"/>
        <v>1</v>
      </c>
    </row>
    <row r="315" spans="1:20" s="1" customFormat="1" x14ac:dyDescent="0.25">
      <c r="A315" s="6">
        <v>306</v>
      </c>
      <c r="B315" s="1" t="s">
        <v>1</v>
      </c>
      <c r="D315" s="1">
        <v>153</v>
      </c>
      <c r="E315" s="1">
        <v>28</v>
      </c>
      <c r="F315" s="1">
        <v>195</v>
      </c>
      <c r="G315" s="3">
        <v>0</v>
      </c>
      <c r="H315" s="2">
        <f t="shared" si="18"/>
        <v>0</v>
      </c>
      <c r="I315" s="2"/>
      <c r="J315" s="2"/>
      <c r="K315" s="2"/>
      <c r="L315" s="2"/>
      <c r="M315" s="1">
        <f t="shared" si="16"/>
        <v>0</v>
      </c>
      <c r="N315" s="1">
        <f t="shared" si="17"/>
        <v>0</v>
      </c>
      <c r="R315" s="4">
        <f>E315/Parameters_Base!$B$6</f>
        <v>0.93333333333333335</v>
      </c>
      <c r="S315" s="11">
        <f>F315/Parameters_Base!$C$6</f>
        <v>0.8125</v>
      </c>
      <c r="T315" s="1">
        <f t="shared" si="19"/>
        <v>1</v>
      </c>
    </row>
    <row r="316" spans="1:20" s="1" customFormat="1" x14ac:dyDescent="0.25">
      <c r="A316" s="6">
        <v>307</v>
      </c>
      <c r="B316" s="1" t="s">
        <v>1</v>
      </c>
      <c r="D316" s="1">
        <v>154</v>
      </c>
      <c r="E316" s="1">
        <v>18</v>
      </c>
      <c r="F316" s="1">
        <v>214</v>
      </c>
      <c r="G316" s="3">
        <v>-2</v>
      </c>
      <c r="H316" s="2" t="str">
        <f t="shared" si="18"/>
        <v>Neg</v>
      </c>
      <c r="I316" s="2"/>
      <c r="J316" s="2"/>
      <c r="K316" s="2"/>
      <c r="L316" s="2"/>
      <c r="M316" s="1">
        <f t="shared" si="16"/>
        <v>0</v>
      </c>
      <c r="N316" s="1">
        <f t="shared" si="17"/>
        <v>0</v>
      </c>
      <c r="R316" s="4">
        <f>E316/Parameters_Base!$B$6</f>
        <v>0.6</v>
      </c>
      <c r="S316" s="11">
        <f>F316/Parameters_Base!$C$6</f>
        <v>0.89166666666666672</v>
      </c>
      <c r="T316" s="1">
        <f t="shared" si="19"/>
        <v>0</v>
      </c>
    </row>
    <row r="317" spans="1:20" s="1" customFormat="1" x14ac:dyDescent="0.25">
      <c r="A317" s="6">
        <v>308</v>
      </c>
      <c r="B317" s="1" t="s">
        <v>1</v>
      </c>
      <c r="D317" s="1">
        <v>154</v>
      </c>
      <c r="E317" s="1">
        <v>16</v>
      </c>
      <c r="F317" s="1">
        <v>197</v>
      </c>
      <c r="G317" s="3">
        <v>1</v>
      </c>
      <c r="H317" s="2" t="str">
        <f t="shared" si="18"/>
        <v>Pos</v>
      </c>
      <c r="I317" s="2"/>
      <c r="J317" s="2"/>
      <c r="K317" s="2"/>
      <c r="L317" s="2"/>
      <c r="M317" s="1">
        <f t="shared" si="16"/>
        <v>0</v>
      </c>
      <c r="N317" s="1">
        <f t="shared" si="17"/>
        <v>0</v>
      </c>
      <c r="R317" s="4">
        <f>E317/Parameters_Base!$B$6</f>
        <v>0.53333333333333333</v>
      </c>
      <c r="S317" s="11">
        <f>F317/Parameters_Base!$C$6</f>
        <v>0.8208333333333333</v>
      </c>
      <c r="T317" s="1">
        <f t="shared" si="19"/>
        <v>0</v>
      </c>
    </row>
    <row r="318" spans="1:20" s="1" customFormat="1" x14ac:dyDescent="0.25">
      <c r="A318" s="6">
        <v>309</v>
      </c>
      <c r="B318" s="1" t="s">
        <v>1</v>
      </c>
      <c r="D318" s="1">
        <v>155</v>
      </c>
      <c r="E318" s="1">
        <v>19</v>
      </c>
      <c r="F318" s="1">
        <v>168</v>
      </c>
      <c r="G318" s="3">
        <v>-1</v>
      </c>
      <c r="H318" s="2" t="str">
        <f t="shared" si="18"/>
        <v>Neg</v>
      </c>
      <c r="I318" s="2"/>
      <c r="J318" s="2"/>
      <c r="K318" s="2"/>
      <c r="L318" s="2"/>
      <c r="M318" s="1">
        <f t="shared" si="16"/>
        <v>0</v>
      </c>
      <c r="N318" s="1">
        <f t="shared" si="17"/>
        <v>0</v>
      </c>
      <c r="R318" s="4">
        <f>E318/Parameters_Base!$B$6</f>
        <v>0.6333333333333333</v>
      </c>
      <c r="S318" s="11">
        <f>F318/Parameters_Base!$C$6</f>
        <v>0.7</v>
      </c>
      <c r="T318" s="1">
        <f t="shared" si="19"/>
        <v>0</v>
      </c>
    </row>
    <row r="319" spans="1:20" s="1" customFormat="1" x14ac:dyDescent="0.25">
      <c r="A319" s="6">
        <v>310</v>
      </c>
      <c r="B319" s="1" t="s">
        <v>1</v>
      </c>
      <c r="D319" s="1">
        <v>155</v>
      </c>
      <c r="E319" s="1">
        <v>26</v>
      </c>
      <c r="F319" s="1">
        <v>234</v>
      </c>
      <c r="G319" s="3">
        <v>2</v>
      </c>
      <c r="H319" s="2" t="str">
        <f t="shared" si="18"/>
        <v>Pos</v>
      </c>
      <c r="I319" s="2"/>
      <c r="J319" s="2"/>
      <c r="K319" s="2"/>
      <c r="L319" s="2"/>
      <c r="M319" s="1">
        <f t="shared" si="16"/>
        <v>0</v>
      </c>
      <c r="N319" s="1">
        <f t="shared" si="17"/>
        <v>0</v>
      </c>
      <c r="R319" s="4">
        <f>E319/Parameters_Base!$B$6</f>
        <v>0.8666666666666667</v>
      </c>
      <c r="S319" s="11">
        <f>F319/Parameters_Base!$C$6</f>
        <v>0.97499999999999998</v>
      </c>
      <c r="T319" s="1">
        <f t="shared" si="19"/>
        <v>0</v>
      </c>
    </row>
    <row r="320" spans="1:20" s="1" customFormat="1" x14ac:dyDescent="0.25">
      <c r="A320" s="6">
        <v>311</v>
      </c>
      <c r="B320" s="1" t="s">
        <v>1</v>
      </c>
      <c r="D320" s="1">
        <v>156</v>
      </c>
      <c r="E320" s="1">
        <v>28</v>
      </c>
      <c r="F320" s="1">
        <v>221</v>
      </c>
      <c r="G320" s="3">
        <v>-1</v>
      </c>
      <c r="H320" s="2" t="str">
        <f t="shared" si="18"/>
        <v>Neg</v>
      </c>
      <c r="I320" s="2"/>
      <c r="J320" s="2"/>
      <c r="K320" s="2"/>
      <c r="L320" s="2"/>
      <c r="M320" s="1">
        <f t="shared" si="16"/>
        <v>0</v>
      </c>
      <c r="N320" s="1">
        <f t="shared" si="17"/>
        <v>0</v>
      </c>
      <c r="R320" s="4">
        <f>E320/Parameters_Base!$B$6</f>
        <v>0.93333333333333335</v>
      </c>
      <c r="S320" s="11">
        <f>F320/Parameters_Base!$C$6</f>
        <v>0.92083333333333328</v>
      </c>
      <c r="T320" s="1">
        <f t="shared" si="19"/>
        <v>1</v>
      </c>
    </row>
    <row r="321" spans="1:20" s="1" customFormat="1" x14ac:dyDescent="0.25">
      <c r="A321" s="6">
        <v>312</v>
      </c>
      <c r="B321" s="1" t="s">
        <v>1</v>
      </c>
      <c r="D321" s="1">
        <v>156</v>
      </c>
      <c r="E321" s="1">
        <v>20</v>
      </c>
      <c r="F321" s="1">
        <v>233</v>
      </c>
      <c r="G321" s="3">
        <v>2</v>
      </c>
      <c r="H321" s="2" t="str">
        <f t="shared" si="18"/>
        <v>Pos</v>
      </c>
      <c r="I321" s="2"/>
      <c r="J321" s="2"/>
      <c r="K321" s="2"/>
      <c r="L321" s="2"/>
      <c r="M321" s="1">
        <f t="shared" si="16"/>
        <v>0</v>
      </c>
      <c r="N321" s="1">
        <f t="shared" si="17"/>
        <v>0</v>
      </c>
      <c r="R321" s="4">
        <f>E321/Parameters_Base!$B$6</f>
        <v>0.66666666666666663</v>
      </c>
      <c r="S321" s="11">
        <f>F321/Parameters_Base!$C$6</f>
        <v>0.97083333333333333</v>
      </c>
      <c r="T321" s="1">
        <f t="shared" si="19"/>
        <v>0</v>
      </c>
    </row>
    <row r="322" spans="1:20" s="1" customFormat="1" x14ac:dyDescent="0.25">
      <c r="A322" s="6">
        <v>313</v>
      </c>
      <c r="B322" s="1" t="s">
        <v>1</v>
      </c>
      <c r="D322" s="1">
        <v>157</v>
      </c>
      <c r="E322" s="1">
        <v>19</v>
      </c>
      <c r="F322" s="1">
        <v>164</v>
      </c>
      <c r="G322" s="3">
        <v>-2</v>
      </c>
      <c r="H322" s="2" t="str">
        <f t="shared" si="18"/>
        <v>Neg</v>
      </c>
      <c r="I322" s="2"/>
      <c r="J322" s="2"/>
      <c r="K322" s="2"/>
      <c r="L322" s="2"/>
      <c r="M322" s="1">
        <f t="shared" si="16"/>
        <v>0</v>
      </c>
      <c r="N322" s="1">
        <f t="shared" si="17"/>
        <v>0</v>
      </c>
      <c r="R322" s="4">
        <f>E322/Parameters_Base!$B$6</f>
        <v>0.6333333333333333</v>
      </c>
      <c r="S322" s="11">
        <f>F322/Parameters_Base!$C$6</f>
        <v>0.68333333333333335</v>
      </c>
      <c r="T322" s="1">
        <f t="shared" si="19"/>
        <v>0</v>
      </c>
    </row>
    <row r="323" spans="1:20" s="1" customFormat="1" x14ac:dyDescent="0.25">
      <c r="A323" s="6">
        <v>314</v>
      </c>
      <c r="B323" s="1" t="s">
        <v>1</v>
      </c>
      <c r="D323" s="1">
        <v>157</v>
      </c>
      <c r="E323" s="1">
        <v>30</v>
      </c>
      <c r="F323" s="1">
        <v>224</v>
      </c>
      <c r="G323" s="3">
        <v>2</v>
      </c>
      <c r="H323" s="2" t="str">
        <f t="shared" si="18"/>
        <v>Pos</v>
      </c>
      <c r="I323" s="2"/>
      <c r="J323" s="2"/>
      <c r="K323" s="2"/>
      <c r="L323" s="2"/>
      <c r="M323" s="1">
        <f t="shared" si="16"/>
        <v>0</v>
      </c>
      <c r="N323" s="1">
        <f t="shared" si="17"/>
        <v>0</v>
      </c>
      <c r="R323" s="4">
        <f>E323/Parameters_Base!$B$6</f>
        <v>1</v>
      </c>
      <c r="S323" s="11">
        <f>F323/Parameters_Base!$C$6</f>
        <v>0.93333333333333335</v>
      </c>
      <c r="T323" s="1">
        <f t="shared" si="19"/>
        <v>1</v>
      </c>
    </row>
    <row r="324" spans="1:20" s="1" customFormat="1" x14ac:dyDescent="0.25">
      <c r="A324" s="6">
        <v>315</v>
      </c>
      <c r="B324" s="1" t="s">
        <v>1</v>
      </c>
      <c r="D324" s="1">
        <v>158</v>
      </c>
      <c r="E324" s="1">
        <v>20</v>
      </c>
      <c r="F324" s="1">
        <v>219</v>
      </c>
      <c r="G324" s="3">
        <v>-1</v>
      </c>
      <c r="H324" s="2" t="str">
        <f t="shared" si="18"/>
        <v>Neg</v>
      </c>
      <c r="I324" s="2"/>
      <c r="J324" s="2"/>
      <c r="K324" s="2"/>
      <c r="L324" s="2"/>
      <c r="M324" s="1">
        <f t="shared" si="16"/>
        <v>0</v>
      </c>
      <c r="N324" s="1">
        <f t="shared" si="17"/>
        <v>0</v>
      </c>
      <c r="R324" s="4">
        <f>E324/Parameters_Base!$B$6</f>
        <v>0.66666666666666663</v>
      </c>
      <c r="S324" s="11">
        <f>F324/Parameters_Base!$C$6</f>
        <v>0.91249999999999998</v>
      </c>
      <c r="T324" s="1">
        <f t="shared" si="19"/>
        <v>0</v>
      </c>
    </row>
    <row r="325" spans="1:20" s="1" customFormat="1" x14ac:dyDescent="0.25">
      <c r="A325" s="6">
        <v>316</v>
      </c>
      <c r="B325" s="1" t="s">
        <v>1</v>
      </c>
      <c r="D325" s="1">
        <v>158</v>
      </c>
      <c r="E325" s="1">
        <v>26</v>
      </c>
      <c r="F325" s="1">
        <v>217</v>
      </c>
      <c r="G325" s="3">
        <v>2</v>
      </c>
      <c r="H325" s="2" t="str">
        <f t="shared" si="18"/>
        <v>Pos</v>
      </c>
      <c r="I325" s="2"/>
      <c r="J325" s="2"/>
      <c r="K325" s="2"/>
      <c r="L325" s="2"/>
      <c r="M325" s="1">
        <f t="shared" si="16"/>
        <v>0</v>
      </c>
      <c r="N325" s="1">
        <f t="shared" si="17"/>
        <v>0</v>
      </c>
      <c r="R325" s="4">
        <f>E325/Parameters_Base!$B$6</f>
        <v>0.8666666666666667</v>
      </c>
      <c r="S325" s="11">
        <f>F325/Parameters_Base!$C$6</f>
        <v>0.90416666666666667</v>
      </c>
      <c r="T325" s="1">
        <f t="shared" si="19"/>
        <v>0</v>
      </c>
    </row>
    <row r="326" spans="1:20" s="1" customFormat="1" x14ac:dyDescent="0.25">
      <c r="A326" s="6">
        <v>317</v>
      </c>
      <c r="B326" s="1" t="s">
        <v>1</v>
      </c>
      <c r="D326" s="1">
        <v>159</v>
      </c>
      <c r="E326" s="1">
        <v>18</v>
      </c>
      <c r="F326" s="1">
        <v>207</v>
      </c>
      <c r="G326" s="3">
        <v>-2</v>
      </c>
      <c r="H326" s="2" t="str">
        <f t="shared" si="18"/>
        <v>Neg</v>
      </c>
      <c r="I326" s="2"/>
      <c r="J326" s="2"/>
      <c r="K326" s="2"/>
      <c r="L326" s="2"/>
      <c r="M326" s="1">
        <f t="shared" si="16"/>
        <v>0</v>
      </c>
      <c r="N326" s="1">
        <f t="shared" si="17"/>
        <v>0</v>
      </c>
      <c r="R326" s="4">
        <f>E326/Parameters_Base!$B$6</f>
        <v>0.6</v>
      </c>
      <c r="S326" s="11">
        <f>F326/Parameters_Base!$C$6</f>
        <v>0.86250000000000004</v>
      </c>
      <c r="T326" s="1">
        <f t="shared" si="19"/>
        <v>0</v>
      </c>
    </row>
    <row r="327" spans="1:20" s="1" customFormat="1" x14ac:dyDescent="0.25">
      <c r="A327" s="6">
        <v>318</v>
      </c>
      <c r="B327" s="1" t="s">
        <v>1</v>
      </c>
      <c r="D327" s="1">
        <v>159</v>
      </c>
      <c r="E327" s="1">
        <v>27</v>
      </c>
      <c r="F327" s="1">
        <v>228</v>
      </c>
      <c r="G327" s="3">
        <v>1</v>
      </c>
      <c r="H327" s="2" t="str">
        <f t="shared" si="18"/>
        <v>Pos</v>
      </c>
      <c r="I327" s="2"/>
      <c r="J327" s="2"/>
      <c r="K327" s="2"/>
      <c r="L327" s="2"/>
      <c r="M327" s="1">
        <f t="shared" si="16"/>
        <v>0</v>
      </c>
      <c r="N327" s="1">
        <f t="shared" si="17"/>
        <v>0</v>
      </c>
      <c r="R327" s="4">
        <f>E327/Parameters_Base!$B$6</f>
        <v>0.9</v>
      </c>
      <c r="S327" s="11">
        <f>F327/Parameters_Base!$C$6</f>
        <v>0.95</v>
      </c>
      <c r="T327" s="1">
        <f t="shared" si="19"/>
        <v>0</v>
      </c>
    </row>
    <row r="328" spans="1:20" s="1" customFormat="1" x14ac:dyDescent="0.25">
      <c r="A328" s="6">
        <v>319</v>
      </c>
      <c r="B328" s="1" t="s">
        <v>1</v>
      </c>
      <c r="D328" s="1">
        <v>160</v>
      </c>
      <c r="E328" s="1">
        <v>29</v>
      </c>
      <c r="F328" s="1">
        <v>172</v>
      </c>
      <c r="G328" s="3">
        <v>-2</v>
      </c>
      <c r="H328" s="2" t="str">
        <f t="shared" si="18"/>
        <v>Neg</v>
      </c>
      <c r="I328" s="2"/>
      <c r="J328" s="2"/>
      <c r="K328" s="2"/>
      <c r="L328" s="2"/>
      <c r="M328" s="1">
        <f t="shared" si="16"/>
        <v>0</v>
      </c>
      <c r="N328" s="1">
        <f t="shared" si="17"/>
        <v>0</v>
      </c>
      <c r="R328" s="4">
        <f>E328/Parameters_Base!$B$6</f>
        <v>0.96666666666666667</v>
      </c>
      <c r="S328" s="11">
        <f>F328/Parameters_Base!$C$6</f>
        <v>0.71666666666666667</v>
      </c>
      <c r="T328" s="1">
        <f t="shared" si="19"/>
        <v>1</v>
      </c>
    </row>
    <row r="329" spans="1:20" s="1" customFormat="1" x14ac:dyDescent="0.25">
      <c r="A329" s="6">
        <v>320</v>
      </c>
      <c r="B329" s="1" t="s">
        <v>1</v>
      </c>
      <c r="D329" s="1">
        <v>160</v>
      </c>
      <c r="E329" s="1">
        <v>20</v>
      </c>
      <c r="F329" s="1">
        <v>206</v>
      </c>
      <c r="G329" s="3">
        <v>0</v>
      </c>
      <c r="H329" s="2">
        <f t="shared" si="18"/>
        <v>0</v>
      </c>
      <c r="I329" s="2"/>
      <c r="J329" s="2"/>
      <c r="K329" s="2"/>
      <c r="L329" s="2"/>
      <c r="M329" s="1">
        <f t="shared" si="16"/>
        <v>0</v>
      </c>
      <c r="N329" s="1">
        <f t="shared" si="17"/>
        <v>0</v>
      </c>
      <c r="R329" s="4">
        <f>E329/Parameters_Base!$B$6</f>
        <v>0.66666666666666663</v>
      </c>
      <c r="S329" s="11">
        <f>F329/Parameters_Base!$C$6</f>
        <v>0.85833333333333328</v>
      </c>
      <c r="T329" s="1">
        <f t="shared" si="19"/>
        <v>0</v>
      </c>
    </row>
    <row r="330" spans="1:20" s="1" customFormat="1" x14ac:dyDescent="0.25">
      <c r="A330" s="6">
        <v>321</v>
      </c>
      <c r="B330" s="1" t="s">
        <v>1</v>
      </c>
      <c r="D330" s="1">
        <v>161</v>
      </c>
      <c r="E330" s="1">
        <v>28</v>
      </c>
      <c r="F330" s="1">
        <v>160</v>
      </c>
      <c r="G330" s="3">
        <v>-2</v>
      </c>
      <c r="H330" s="2" t="str">
        <f t="shared" si="18"/>
        <v>Neg</v>
      </c>
      <c r="I330" s="2"/>
      <c r="J330" s="2"/>
      <c r="K330" s="2"/>
      <c r="L330" s="2"/>
      <c r="M330" s="1">
        <f t="shared" ref="M330:M393" si="20">IF(E330&lt;=30,0,1)</f>
        <v>0</v>
      </c>
      <c r="N330" s="1">
        <f t="shared" ref="N330:N393" si="21">IF(F330&lt;=240,0,1)</f>
        <v>0</v>
      </c>
      <c r="R330" s="4">
        <f>E330/Parameters_Base!$B$6</f>
        <v>0.93333333333333335</v>
      </c>
      <c r="S330" s="11">
        <f>F330/Parameters_Base!$C$6</f>
        <v>0.66666666666666663</v>
      </c>
      <c r="T330" s="1">
        <f t="shared" si="19"/>
        <v>1</v>
      </c>
    </row>
    <row r="331" spans="1:20" s="1" customFormat="1" x14ac:dyDescent="0.25">
      <c r="A331" s="6">
        <v>322</v>
      </c>
      <c r="B331" s="1" t="s">
        <v>1</v>
      </c>
      <c r="D331" s="1">
        <v>161</v>
      </c>
      <c r="E331" s="1">
        <v>19</v>
      </c>
      <c r="F331" s="1">
        <v>181</v>
      </c>
      <c r="G331" s="3">
        <v>1</v>
      </c>
      <c r="H331" s="2" t="str">
        <f t="shared" ref="H331:H394" si="22">IF(G331&lt;0,"Neg",IF(G331=0,0,"Pos"))</f>
        <v>Pos</v>
      </c>
      <c r="I331" s="2"/>
      <c r="J331" s="2"/>
      <c r="K331" s="2"/>
      <c r="L331" s="2"/>
      <c r="M331" s="1">
        <f t="shared" si="20"/>
        <v>0</v>
      </c>
      <c r="N331" s="1">
        <f t="shared" si="21"/>
        <v>0</v>
      </c>
      <c r="R331" s="4">
        <f>E331/Parameters_Base!$B$6</f>
        <v>0.6333333333333333</v>
      </c>
      <c r="S331" s="11">
        <f>F331/Parameters_Base!$C$6</f>
        <v>0.75416666666666665</v>
      </c>
      <c r="T331" s="1">
        <f t="shared" ref="T331:T394" si="23">IF(S331&gt;R331,0,1)</f>
        <v>0</v>
      </c>
    </row>
    <row r="332" spans="1:20" s="1" customFormat="1" x14ac:dyDescent="0.25">
      <c r="A332" s="6">
        <v>323</v>
      </c>
      <c r="B332" s="1" t="s">
        <v>1</v>
      </c>
      <c r="D332" s="1">
        <v>162</v>
      </c>
      <c r="E332" s="1">
        <v>30</v>
      </c>
      <c r="F332" s="1">
        <v>232</v>
      </c>
      <c r="G332" s="3">
        <v>-1</v>
      </c>
      <c r="H332" s="2" t="str">
        <f t="shared" si="22"/>
        <v>Neg</v>
      </c>
      <c r="I332" s="2"/>
      <c r="J332" s="2"/>
      <c r="K332" s="2"/>
      <c r="L332" s="2"/>
      <c r="M332" s="1">
        <f t="shared" si="20"/>
        <v>0</v>
      </c>
      <c r="N332" s="1">
        <f t="shared" si="21"/>
        <v>0</v>
      </c>
      <c r="R332" s="4">
        <f>E332/Parameters_Base!$B$6</f>
        <v>1</v>
      </c>
      <c r="S332" s="11">
        <f>F332/Parameters_Base!$C$6</f>
        <v>0.96666666666666667</v>
      </c>
      <c r="T332" s="1">
        <f t="shared" si="23"/>
        <v>1</v>
      </c>
    </row>
    <row r="333" spans="1:20" s="1" customFormat="1" x14ac:dyDescent="0.25">
      <c r="A333" s="6">
        <v>324</v>
      </c>
      <c r="B333" s="1" t="s">
        <v>1</v>
      </c>
      <c r="D333" s="1">
        <v>162</v>
      </c>
      <c r="E333" s="1">
        <v>26</v>
      </c>
      <c r="F333" s="1">
        <v>226</v>
      </c>
      <c r="G333" s="3">
        <v>1</v>
      </c>
      <c r="H333" s="2" t="str">
        <f t="shared" si="22"/>
        <v>Pos</v>
      </c>
      <c r="I333" s="2"/>
      <c r="J333" s="2"/>
      <c r="K333" s="2"/>
      <c r="L333" s="2"/>
      <c r="M333" s="1">
        <f t="shared" si="20"/>
        <v>0</v>
      </c>
      <c r="N333" s="1">
        <f t="shared" si="21"/>
        <v>0</v>
      </c>
      <c r="R333" s="4">
        <f>E333/Parameters_Base!$B$6</f>
        <v>0.8666666666666667</v>
      </c>
      <c r="S333" s="11">
        <f>F333/Parameters_Base!$C$6</f>
        <v>0.94166666666666665</v>
      </c>
      <c r="T333" s="1">
        <f t="shared" si="23"/>
        <v>0</v>
      </c>
    </row>
    <row r="334" spans="1:20" s="1" customFormat="1" x14ac:dyDescent="0.25">
      <c r="A334" s="6">
        <v>325</v>
      </c>
      <c r="B334" s="1" t="s">
        <v>1</v>
      </c>
      <c r="D334" s="1">
        <v>163</v>
      </c>
      <c r="E334" s="1">
        <v>26</v>
      </c>
      <c r="F334" s="1">
        <v>187</v>
      </c>
      <c r="G334" s="3">
        <v>-2</v>
      </c>
      <c r="H334" s="2" t="str">
        <f t="shared" si="22"/>
        <v>Neg</v>
      </c>
      <c r="I334" s="2"/>
      <c r="J334" s="2"/>
      <c r="K334" s="2"/>
      <c r="L334" s="2"/>
      <c r="M334" s="1">
        <f t="shared" si="20"/>
        <v>0</v>
      </c>
      <c r="N334" s="1">
        <f t="shared" si="21"/>
        <v>0</v>
      </c>
      <c r="R334" s="4">
        <f>E334/Parameters_Base!$B$6</f>
        <v>0.8666666666666667</v>
      </c>
      <c r="S334" s="11">
        <f>F334/Parameters_Base!$C$6</f>
        <v>0.77916666666666667</v>
      </c>
      <c r="T334" s="1">
        <f t="shared" si="23"/>
        <v>1</v>
      </c>
    </row>
    <row r="335" spans="1:20" s="1" customFormat="1" x14ac:dyDescent="0.25">
      <c r="A335" s="6">
        <v>326</v>
      </c>
      <c r="B335" s="1" t="s">
        <v>1</v>
      </c>
      <c r="D335" s="1">
        <v>163</v>
      </c>
      <c r="E335" s="1">
        <v>20</v>
      </c>
      <c r="F335" s="1">
        <v>228</v>
      </c>
      <c r="G335" s="3">
        <v>0</v>
      </c>
      <c r="H335" s="2">
        <f t="shared" si="22"/>
        <v>0</v>
      </c>
      <c r="I335" s="2"/>
      <c r="J335" s="2"/>
      <c r="K335" s="2"/>
      <c r="L335" s="2"/>
      <c r="M335" s="1">
        <f t="shared" si="20"/>
        <v>0</v>
      </c>
      <c r="N335" s="1">
        <f t="shared" si="21"/>
        <v>0</v>
      </c>
      <c r="R335" s="4">
        <f>E335/Parameters_Base!$B$6</f>
        <v>0.66666666666666663</v>
      </c>
      <c r="S335" s="11">
        <f>F335/Parameters_Base!$C$6</f>
        <v>0.95</v>
      </c>
      <c r="T335" s="1">
        <f t="shared" si="23"/>
        <v>0</v>
      </c>
    </row>
    <row r="336" spans="1:20" s="1" customFormat="1" x14ac:dyDescent="0.25">
      <c r="A336" s="6">
        <v>327</v>
      </c>
      <c r="B336" s="1" t="s">
        <v>1</v>
      </c>
      <c r="D336" s="1">
        <v>164</v>
      </c>
      <c r="E336" s="1">
        <v>28</v>
      </c>
      <c r="F336" s="1">
        <v>212</v>
      </c>
      <c r="G336" s="3">
        <v>0</v>
      </c>
      <c r="H336" s="2">
        <f t="shared" si="22"/>
        <v>0</v>
      </c>
      <c r="I336" s="2"/>
      <c r="J336" s="2"/>
      <c r="K336" s="2"/>
      <c r="L336" s="2"/>
      <c r="M336" s="1">
        <f t="shared" si="20"/>
        <v>0</v>
      </c>
      <c r="N336" s="1">
        <f t="shared" si="21"/>
        <v>0</v>
      </c>
      <c r="R336" s="4">
        <f>E336/Parameters_Base!$B$6</f>
        <v>0.93333333333333335</v>
      </c>
      <c r="S336" s="11">
        <f>F336/Parameters_Base!$C$6</f>
        <v>0.8833333333333333</v>
      </c>
      <c r="T336" s="1">
        <f t="shared" si="23"/>
        <v>1</v>
      </c>
    </row>
    <row r="337" spans="1:20" s="1" customFormat="1" x14ac:dyDescent="0.25">
      <c r="A337" s="6">
        <v>328</v>
      </c>
      <c r="B337" s="1" t="s">
        <v>1</v>
      </c>
      <c r="D337" s="1">
        <v>164</v>
      </c>
      <c r="E337" s="1">
        <v>16</v>
      </c>
      <c r="F337" s="1">
        <v>176</v>
      </c>
      <c r="G337" s="3">
        <v>2</v>
      </c>
      <c r="H337" s="2" t="str">
        <f t="shared" si="22"/>
        <v>Pos</v>
      </c>
      <c r="I337" s="2"/>
      <c r="J337" s="2"/>
      <c r="K337" s="2"/>
      <c r="L337" s="2"/>
      <c r="M337" s="1">
        <f t="shared" si="20"/>
        <v>0</v>
      </c>
      <c r="N337" s="1">
        <f t="shared" si="21"/>
        <v>0</v>
      </c>
      <c r="R337" s="4">
        <f>E337/Parameters_Base!$B$6</f>
        <v>0.53333333333333333</v>
      </c>
      <c r="S337" s="11">
        <f>F337/Parameters_Base!$C$6</f>
        <v>0.73333333333333328</v>
      </c>
      <c r="T337" s="1">
        <f t="shared" si="23"/>
        <v>0</v>
      </c>
    </row>
    <row r="338" spans="1:20" s="1" customFormat="1" x14ac:dyDescent="0.25">
      <c r="A338" s="6">
        <v>329</v>
      </c>
      <c r="B338" s="1" t="s">
        <v>1</v>
      </c>
      <c r="D338" s="1">
        <v>165</v>
      </c>
      <c r="E338" s="1">
        <v>17</v>
      </c>
      <c r="F338" s="1">
        <v>167</v>
      </c>
      <c r="G338" s="3">
        <v>-1</v>
      </c>
      <c r="H338" s="2" t="str">
        <f t="shared" si="22"/>
        <v>Neg</v>
      </c>
      <c r="I338" s="2"/>
      <c r="J338" s="2"/>
      <c r="K338" s="2"/>
      <c r="L338" s="2"/>
      <c r="M338" s="1">
        <f t="shared" si="20"/>
        <v>0</v>
      </c>
      <c r="N338" s="1">
        <f t="shared" si="21"/>
        <v>0</v>
      </c>
      <c r="R338" s="4">
        <f>E338/Parameters_Base!$B$6</f>
        <v>0.56666666666666665</v>
      </c>
      <c r="S338" s="11">
        <f>F338/Parameters_Base!$C$6</f>
        <v>0.6958333333333333</v>
      </c>
      <c r="T338" s="1">
        <f t="shared" si="23"/>
        <v>0</v>
      </c>
    </row>
    <row r="339" spans="1:20" s="1" customFormat="1" x14ac:dyDescent="0.25">
      <c r="A339" s="6">
        <v>330</v>
      </c>
      <c r="B339" s="1" t="s">
        <v>1</v>
      </c>
      <c r="D339" s="1">
        <v>165</v>
      </c>
      <c r="E339" s="1">
        <v>22</v>
      </c>
      <c r="F339" s="1">
        <v>206</v>
      </c>
      <c r="G339" s="3">
        <v>1</v>
      </c>
      <c r="H339" s="2" t="str">
        <f t="shared" si="22"/>
        <v>Pos</v>
      </c>
      <c r="I339" s="2"/>
      <c r="J339" s="2"/>
      <c r="K339" s="2"/>
      <c r="L339" s="2"/>
      <c r="M339" s="1">
        <f t="shared" si="20"/>
        <v>0</v>
      </c>
      <c r="N339" s="1">
        <f t="shared" si="21"/>
        <v>0</v>
      </c>
      <c r="R339" s="4">
        <f>E339/Parameters_Base!$B$6</f>
        <v>0.73333333333333328</v>
      </c>
      <c r="S339" s="11">
        <f>F339/Parameters_Base!$C$6</f>
        <v>0.85833333333333328</v>
      </c>
      <c r="T339" s="1">
        <f t="shared" si="23"/>
        <v>0</v>
      </c>
    </row>
    <row r="340" spans="1:20" s="1" customFormat="1" x14ac:dyDescent="0.25">
      <c r="A340" s="6">
        <v>331</v>
      </c>
      <c r="B340" s="1" t="s">
        <v>1</v>
      </c>
      <c r="D340" s="1">
        <v>166</v>
      </c>
      <c r="E340" s="1">
        <v>29</v>
      </c>
      <c r="F340" s="1">
        <v>157</v>
      </c>
      <c r="G340" s="3">
        <v>-1</v>
      </c>
      <c r="H340" s="2" t="str">
        <f t="shared" si="22"/>
        <v>Neg</v>
      </c>
      <c r="I340" s="2"/>
      <c r="J340" s="2"/>
      <c r="K340" s="2"/>
      <c r="L340" s="2"/>
      <c r="M340" s="1">
        <f t="shared" si="20"/>
        <v>0</v>
      </c>
      <c r="N340" s="1">
        <f t="shared" si="21"/>
        <v>0</v>
      </c>
      <c r="R340" s="4">
        <f>E340/Parameters_Base!$B$6</f>
        <v>0.96666666666666667</v>
      </c>
      <c r="S340" s="11">
        <f>F340/Parameters_Base!$C$6</f>
        <v>0.65416666666666667</v>
      </c>
      <c r="T340" s="1">
        <f t="shared" si="23"/>
        <v>1</v>
      </c>
    </row>
    <row r="341" spans="1:20" s="1" customFormat="1" x14ac:dyDescent="0.25">
      <c r="A341" s="6">
        <v>332</v>
      </c>
      <c r="B341" s="1" t="s">
        <v>1</v>
      </c>
      <c r="D341" s="1">
        <v>166</v>
      </c>
      <c r="E341" s="1">
        <v>19</v>
      </c>
      <c r="F341" s="1">
        <v>205</v>
      </c>
      <c r="G341" s="3">
        <v>1</v>
      </c>
      <c r="H341" s="2" t="str">
        <f t="shared" si="22"/>
        <v>Pos</v>
      </c>
      <c r="I341" s="2"/>
      <c r="J341" s="2"/>
      <c r="K341" s="2"/>
      <c r="L341" s="2"/>
      <c r="M341" s="1">
        <f t="shared" si="20"/>
        <v>0</v>
      </c>
      <c r="N341" s="1">
        <f t="shared" si="21"/>
        <v>0</v>
      </c>
      <c r="R341" s="4">
        <f>E341/Parameters_Base!$B$6</f>
        <v>0.6333333333333333</v>
      </c>
      <c r="S341" s="11">
        <f>F341/Parameters_Base!$C$6</f>
        <v>0.85416666666666663</v>
      </c>
      <c r="T341" s="1">
        <f t="shared" si="23"/>
        <v>0</v>
      </c>
    </row>
    <row r="342" spans="1:20" s="1" customFormat="1" x14ac:dyDescent="0.25">
      <c r="A342" s="6">
        <v>333</v>
      </c>
      <c r="B342" s="1" t="s">
        <v>1</v>
      </c>
      <c r="D342" s="1">
        <v>167</v>
      </c>
      <c r="E342" s="1">
        <v>16</v>
      </c>
      <c r="F342" s="1">
        <v>195</v>
      </c>
      <c r="G342" s="3">
        <v>0</v>
      </c>
      <c r="H342" s="2">
        <f t="shared" si="22"/>
        <v>0</v>
      </c>
      <c r="I342" s="2"/>
      <c r="J342" s="2"/>
      <c r="K342" s="2"/>
      <c r="L342" s="2"/>
      <c r="M342" s="1">
        <f t="shared" si="20"/>
        <v>0</v>
      </c>
      <c r="N342" s="1">
        <f t="shared" si="21"/>
        <v>0</v>
      </c>
      <c r="R342" s="4">
        <f>E342/Parameters_Base!$B$6</f>
        <v>0.53333333333333333</v>
      </c>
      <c r="S342" s="11">
        <f>F342/Parameters_Base!$C$6</f>
        <v>0.8125</v>
      </c>
      <c r="T342" s="1">
        <f t="shared" si="23"/>
        <v>0</v>
      </c>
    </row>
    <row r="343" spans="1:20" s="1" customFormat="1" x14ac:dyDescent="0.25">
      <c r="A343" s="6">
        <v>334</v>
      </c>
      <c r="B343" s="1" t="s">
        <v>1</v>
      </c>
      <c r="D343" s="1">
        <v>167</v>
      </c>
      <c r="E343" s="1">
        <v>19</v>
      </c>
      <c r="F343" s="1">
        <v>223</v>
      </c>
      <c r="G343" s="3">
        <v>1</v>
      </c>
      <c r="H343" s="2" t="str">
        <f t="shared" si="22"/>
        <v>Pos</v>
      </c>
      <c r="I343" s="2"/>
      <c r="J343" s="2"/>
      <c r="K343" s="2"/>
      <c r="L343" s="2"/>
      <c r="M343" s="1">
        <f t="shared" si="20"/>
        <v>0</v>
      </c>
      <c r="N343" s="1">
        <f t="shared" si="21"/>
        <v>0</v>
      </c>
      <c r="R343" s="4">
        <f>E343/Parameters_Base!$B$6</f>
        <v>0.6333333333333333</v>
      </c>
      <c r="S343" s="11">
        <f>F343/Parameters_Base!$C$6</f>
        <v>0.9291666666666667</v>
      </c>
      <c r="T343" s="1">
        <f t="shared" si="23"/>
        <v>0</v>
      </c>
    </row>
    <row r="344" spans="1:20" s="1" customFormat="1" x14ac:dyDescent="0.25">
      <c r="A344" s="6">
        <v>335</v>
      </c>
      <c r="B344" s="1" t="s">
        <v>1</v>
      </c>
      <c r="D344" s="1">
        <v>168</v>
      </c>
      <c r="E344" s="1">
        <v>23</v>
      </c>
      <c r="F344" s="1">
        <v>185</v>
      </c>
      <c r="G344" s="3">
        <v>-1</v>
      </c>
      <c r="H344" s="2" t="str">
        <f t="shared" si="22"/>
        <v>Neg</v>
      </c>
      <c r="I344" s="2"/>
      <c r="J344" s="2"/>
      <c r="K344" s="2"/>
      <c r="L344" s="2"/>
      <c r="M344" s="1">
        <f t="shared" si="20"/>
        <v>0</v>
      </c>
      <c r="N344" s="1">
        <f t="shared" si="21"/>
        <v>0</v>
      </c>
      <c r="R344" s="4">
        <f>E344/Parameters_Base!$B$6</f>
        <v>0.76666666666666672</v>
      </c>
      <c r="S344" s="11">
        <f>F344/Parameters_Base!$C$6</f>
        <v>0.77083333333333337</v>
      </c>
      <c r="T344" s="1">
        <f t="shared" si="23"/>
        <v>0</v>
      </c>
    </row>
    <row r="345" spans="1:20" s="1" customFormat="1" x14ac:dyDescent="0.25">
      <c r="A345" s="6">
        <v>336</v>
      </c>
      <c r="B345" s="1" t="s">
        <v>1</v>
      </c>
      <c r="D345" s="1">
        <v>168</v>
      </c>
      <c r="E345" s="1">
        <v>23</v>
      </c>
      <c r="F345" s="1">
        <v>178</v>
      </c>
      <c r="G345" s="3">
        <v>2</v>
      </c>
      <c r="H345" s="2" t="str">
        <f t="shared" si="22"/>
        <v>Pos</v>
      </c>
      <c r="I345" s="2"/>
      <c r="J345" s="2"/>
      <c r="K345" s="2"/>
      <c r="L345" s="2"/>
      <c r="M345" s="1">
        <f t="shared" si="20"/>
        <v>0</v>
      </c>
      <c r="N345" s="1">
        <f t="shared" si="21"/>
        <v>0</v>
      </c>
      <c r="R345" s="4">
        <f>E345/Parameters_Base!$B$6</f>
        <v>0.76666666666666672</v>
      </c>
      <c r="S345" s="11">
        <f>F345/Parameters_Base!$C$6</f>
        <v>0.7416666666666667</v>
      </c>
      <c r="T345" s="1">
        <f t="shared" si="23"/>
        <v>1</v>
      </c>
    </row>
    <row r="346" spans="1:20" s="1" customFormat="1" x14ac:dyDescent="0.25">
      <c r="A346" s="6">
        <v>337</v>
      </c>
      <c r="B346" s="1" t="s">
        <v>1</v>
      </c>
      <c r="D346" s="1">
        <v>169</v>
      </c>
      <c r="E346" s="1">
        <v>22</v>
      </c>
      <c r="F346" s="1">
        <v>169</v>
      </c>
      <c r="G346" s="3">
        <v>-2</v>
      </c>
      <c r="H346" s="2" t="str">
        <f t="shared" si="22"/>
        <v>Neg</v>
      </c>
      <c r="I346" s="2"/>
      <c r="J346" s="2"/>
      <c r="K346" s="2"/>
      <c r="L346" s="2"/>
      <c r="M346" s="1">
        <f t="shared" si="20"/>
        <v>0</v>
      </c>
      <c r="N346" s="1">
        <f t="shared" si="21"/>
        <v>0</v>
      </c>
      <c r="R346" s="4">
        <f>E346/Parameters_Base!$B$6</f>
        <v>0.73333333333333328</v>
      </c>
      <c r="S346" s="11">
        <f>F346/Parameters_Base!$C$6</f>
        <v>0.70416666666666672</v>
      </c>
      <c r="T346" s="1">
        <f t="shared" si="23"/>
        <v>1</v>
      </c>
    </row>
    <row r="347" spans="1:20" s="1" customFormat="1" x14ac:dyDescent="0.25">
      <c r="A347" s="6">
        <v>338</v>
      </c>
      <c r="B347" s="1" t="s">
        <v>1</v>
      </c>
      <c r="D347" s="1">
        <v>169</v>
      </c>
      <c r="E347" s="1">
        <v>29</v>
      </c>
      <c r="F347" s="1">
        <v>203</v>
      </c>
      <c r="G347" s="3">
        <v>2</v>
      </c>
      <c r="H347" s="2" t="str">
        <f t="shared" si="22"/>
        <v>Pos</v>
      </c>
      <c r="I347" s="2"/>
      <c r="J347" s="2"/>
      <c r="K347" s="2"/>
      <c r="L347" s="2"/>
      <c r="M347" s="1">
        <f t="shared" si="20"/>
        <v>0</v>
      </c>
      <c r="N347" s="1">
        <f t="shared" si="21"/>
        <v>0</v>
      </c>
      <c r="R347" s="4">
        <f>E347/Parameters_Base!$B$6</f>
        <v>0.96666666666666667</v>
      </c>
      <c r="S347" s="11">
        <f>F347/Parameters_Base!$C$6</f>
        <v>0.84583333333333333</v>
      </c>
      <c r="T347" s="1">
        <f t="shared" si="23"/>
        <v>1</v>
      </c>
    </row>
    <row r="348" spans="1:20" s="1" customFormat="1" x14ac:dyDescent="0.25">
      <c r="A348" s="6">
        <v>339</v>
      </c>
      <c r="B348" s="1" t="s">
        <v>1</v>
      </c>
      <c r="D348" s="1">
        <v>170</v>
      </c>
      <c r="E348" s="1">
        <v>30</v>
      </c>
      <c r="F348" s="1">
        <v>185</v>
      </c>
      <c r="G348" s="3">
        <v>-1</v>
      </c>
      <c r="H348" s="2" t="str">
        <f t="shared" si="22"/>
        <v>Neg</v>
      </c>
      <c r="I348" s="2"/>
      <c r="J348" s="2"/>
      <c r="K348" s="2"/>
      <c r="L348" s="2"/>
      <c r="M348" s="1">
        <f t="shared" si="20"/>
        <v>0</v>
      </c>
      <c r="N348" s="1">
        <f t="shared" si="21"/>
        <v>0</v>
      </c>
      <c r="R348" s="4">
        <f>E348/Parameters_Base!$B$6</f>
        <v>1</v>
      </c>
      <c r="S348" s="11">
        <f>F348/Parameters_Base!$C$6</f>
        <v>0.77083333333333337</v>
      </c>
      <c r="T348" s="1">
        <f t="shared" si="23"/>
        <v>1</v>
      </c>
    </row>
    <row r="349" spans="1:20" s="1" customFormat="1" x14ac:dyDescent="0.25">
      <c r="A349" s="6">
        <v>340</v>
      </c>
      <c r="B349" s="1" t="s">
        <v>1</v>
      </c>
      <c r="D349" s="1">
        <v>170</v>
      </c>
      <c r="E349" s="1">
        <v>15</v>
      </c>
      <c r="F349" s="1">
        <v>196</v>
      </c>
      <c r="G349" s="3">
        <v>2</v>
      </c>
      <c r="H349" s="2" t="str">
        <f t="shared" si="22"/>
        <v>Pos</v>
      </c>
      <c r="I349" s="2"/>
      <c r="J349" s="2"/>
      <c r="K349" s="2"/>
      <c r="L349" s="2"/>
      <c r="M349" s="1">
        <f t="shared" si="20"/>
        <v>0</v>
      </c>
      <c r="N349" s="1">
        <f t="shared" si="21"/>
        <v>0</v>
      </c>
      <c r="R349" s="4">
        <f>E349/Parameters_Base!$B$6</f>
        <v>0.5</v>
      </c>
      <c r="S349" s="11">
        <f>F349/Parameters_Base!$C$6</f>
        <v>0.81666666666666665</v>
      </c>
      <c r="T349" s="1">
        <f t="shared" si="23"/>
        <v>0</v>
      </c>
    </row>
    <row r="350" spans="1:20" s="1" customFormat="1" x14ac:dyDescent="0.25">
      <c r="A350" s="6">
        <v>341</v>
      </c>
      <c r="B350" s="1" t="s">
        <v>1</v>
      </c>
      <c r="D350" s="1">
        <v>171</v>
      </c>
      <c r="E350" s="1">
        <v>28</v>
      </c>
      <c r="F350" s="1">
        <v>206</v>
      </c>
      <c r="G350" s="3">
        <v>-2</v>
      </c>
      <c r="H350" s="2" t="str">
        <f t="shared" si="22"/>
        <v>Neg</v>
      </c>
      <c r="I350" s="2"/>
      <c r="J350" s="2"/>
      <c r="K350" s="2"/>
      <c r="L350" s="2"/>
      <c r="M350" s="1">
        <f t="shared" si="20"/>
        <v>0</v>
      </c>
      <c r="N350" s="1">
        <f t="shared" si="21"/>
        <v>0</v>
      </c>
      <c r="R350" s="4">
        <f>E350/Parameters_Base!$B$6</f>
        <v>0.93333333333333335</v>
      </c>
      <c r="S350" s="11">
        <f>F350/Parameters_Base!$C$6</f>
        <v>0.85833333333333328</v>
      </c>
      <c r="T350" s="1">
        <f t="shared" si="23"/>
        <v>1</v>
      </c>
    </row>
    <row r="351" spans="1:20" s="1" customFormat="1" x14ac:dyDescent="0.25">
      <c r="A351" s="6">
        <v>342</v>
      </c>
      <c r="B351" s="1" t="s">
        <v>1</v>
      </c>
      <c r="D351" s="1">
        <v>171</v>
      </c>
      <c r="E351" s="1">
        <v>20</v>
      </c>
      <c r="F351" s="1">
        <v>223</v>
      </c>
      <c r="G351" s="3">
        <v>2</v>
      </c>
      <c r="H351" s="2" t="str">
        <f t="shared" si="22"/>
        <v>Pos</v>
      </c>
      <c r="I351" s="2"/>
      <c r="J351" s="2"/>
      <c r="K351" s="2"/>
      <c r="L351" s="2"/>
      <c r="M351" s="1">
        <f t="shared" si="20"/>
        <v>0</v>
      </c>
      <c r="N351" s="1">
        <f t="shared" si="21"/>
        <v>0</v>
      </c>
      <c r="R351" s="4">
        <f>E351/Parameters_Base!$B$6</f>
        <v>0.66666666666666663</v>
      </c>
      <c r="S351" s="11">
        <f>F351/Parameters_Base!$C$6</f>
        <v>0.9291666666666667</v>
      </c>
      <c r="T351" s="1">
        <f t="shared" si="23"/>
        <v>0</v>
      </c>
    </row>
    <row r="352" spans="1:20" s="1" customFormat="1" x14ac:dyDescent="0.25">
      <c r="A352" s="6">
        <v>343</v>
      </c>
      <c r="B352" s="1" t="s">
        <v>1</v>
      </c>
      <c r="D352" s="1">
        <v>172</v>
      </c>
      <c r="E352" s="1">
        <v>23</v>
      </c>
      <c r="F352" s="1">
        <v>159</v>
      </c>
      <c r="G352" s="3">
        <v>0</v>
      </c>
      <c r="H352" s="2">
        <f t="shared" si="22"/>
        <v>0</v>
      </c>
      <c r="I352" s="2"/>
      <c r="J352" s="2"/>
      <c r="K352" s="2"/>
      <c r="L352" s="2"/>
      <c r="M352" s="1">
        <f t="shared" si="20"/>
        <v>0</v>
      </c>
      <c r="N352" s="1">
        <f t="shared" si="21"/>
        <v>0</v>
      </c>
      <c r="R352" s="4">
        <f>E352/Parameters_Base!$B$6</f>
        <v>0.76666666666666672</v>
      </c>
      <c r="S352" s="11">
        <f>F352/Parameters_Base!$C$6</f>
        <v>0.66249999999999998</v>
      </c>
      <c r="T352" s="1">
        <f t="shared" si="23"/>
        <v>1</v>
      </c>
    </row>
    <row r="353" spans="1:20" s="1" customFormat="1" x14ac:dyDescent="0.25">
      <c r="A353" s="6">
        <v>344</v>
      </c>
      <c r="B353" s="1" t="s">
        <v>1</v>
      </c>
      <c r="D353" s="1">
        <v>172</v>
      </c>
      <c r="E353" s="1">
        <v>21</v>
      </c>
      <c r="F353" s="1">
        <v>196</v>
      </c>
      <c r="G353" s="3">
        <v>2</v>
      </c>
      <c r="H353" s="2" t="str">
        <f t="shared" si="22"/>
        <v>Pos</v>
      </c>
      <c r="I353" s="2"/>
      <c r="J353" s="2"/>
      <c r="K353" s="2"/>
      <c r="L353" s="2"/>
      <c r="M353" s="1">
        <f t="shared" si="20"/>
        <v>0</v>
      </c>
      <c r="N353" s="1">
        <f t="shared" si="21"/>
        <v>0</v>
      </c>
      <c r="R353" s="4">
        <f>E353/Parameters_Base!$B$6</f>
        <v>0.7</v>
      </c>
      <c r="S353" s="11">
        <f>F353/Parameters_Base!$C$6</f>
        <v>0.81666666666666665</v>
      </c>
      <c r="T353" s="1">
        <f t="shared" si="23"/>
        <v>0</v>
      </c>
    </row>
    <row r="354" spans="1:20" s="1" customFormat="1" x14ac:dyDescent="0.25">
      <c r="A354" s="6">
        <v>345</v>
      </c>
      <c r="B354" s="1" t="s">
        <v>1</v>
      </c>
      <c r="D354" s="1">
        <v>173</v>
      </c>
      <c r="E354" s="1">
        <v>29</v>
      </c>
      <c r="F354" s="1">
        <v>199</v>
      </c>
      <c r="G354" s="3">
        <v>0</v>
      </c>
      <c r="H354" s="2">
        <f t="shared" si="22"/>
        <v>0</v>
      </c>
      <c r="I354" s="2"/>
      <c r="J354" s="2"/>
      <c r="K354" s="2"/>
      <c r="L354" s="2"/>
      <c r="M354" s="1">
        <f t="shared" si="20"/>
        <v>0</v>
      </c>
      <c r="N354" s="1">
        <f t="shared" si="21"/>
        <v>0</v>
      </c>
      <c r="R354" s="4">
        <f>E354/Parameters_Base!$B$6</f>
        <v>0.96666666666666667</v>
      </c>
      <c r="S354" s="11">
        <f>F354/Parameters_Base!$C$6</f>
        <v>0.82916666666666672</v>
      </c>
      <c r="T354" s="1">
        <f t="shared" si="23"/>
        <v>1</v>
      </c>
    </row>
    <row r="355" spans="1:20" s="1" customFormat="1" x14ac:dyDescent="0.25">
      <c r="A355" s="6">
        <v>346</v>
      </c>
      <c r="B355" s="1" t="s">
        <v>1</v>
      </c>
      <c r="D355" s="1">
        <v>173</v>
      </c>
      <c r="E355" s="1">
        <v>18</v>
      </c>
      <c r="F355" s="1">
        <v>208</v>
      </c>
      <c r="G355" s="3">
        <v>2</v>
      </c>
      <c r="H355" s="2" t="str">
        <f t="shared" si="22"/>
        <v>Pos</v>
      </c>
      <c r="I355" s="2"/>
      <c r="J355" s="2"/>
      <c r="K355" s="2"/>
      <c r="L355" s="2"/>
      <c r="M355" s="1">
        <f t="shared" si="20"/>
        <v>0</v>
      </c>
      <c r="N355" s="1">
        <f t="shared" si="21"/>
        <v>0</v>
      </c>
      <c r="R355" s="4">
        <f>E355/Parameters_Base!$B$6</f>
        <v>0.6</v>
      </c>
      <c r="S355" s="11">
        <f>F355/Parameters_Base!$C$6</f>
        <v>0.8666666666666667</v>
      </c>
      <c r="T355" s="1">
        <f t="shared" si="23"/>
        <v>0</v>
      </c>
    </row>
    <row r="356" spans="1:20" s="1" customFormat="1" x14ac:dyDescent="0.25">
      <c r="A356" s="6">
        <v>347</v>
      </c>
      <c r="B356" s="1" t="s">
        <v>1</v>
      </c>
      <c r="D356" s="1">
        <v>174</v>
      </c>
      <c r="E356" s="1">
        <v>21</v>
      </c>
      <c r="F356" s="1">
        <v>165</v>
      </c>
      <c r="G356" s="3">
        <v>-1</v>
      </c>
      <c r="H356" s="2" t="str">
        <f t="shared" si="22"/>
        <v>Neg</v>
      </c>
      <c r="I356" s="2"/>
      <c r="J356" s="2"/>
      <c r="K356" s="2"/>
      <c r="L356" s="2"/>
      <c r="M356" s="1">
        <f t="shared" si="20"/>
        <v>0</v>
      </c>
      <c r="N356" s="1">
        <f t="shared" si="21"/>
        <v>0</v>
      </c>
      <c r="R356" s="4">
        <f>E356/Parameters_Base!$B$6</f>
        <v>0.7</v>
      </c>
      <c r="S356" s="11">
        <f>F356/Parameters_Base!$C$6</f>
        <v>0.6875</v>
      </c>
      <c r="T356" s="1">
        <f t="shared" si="23"/>
        <v>1</v>
      </c>
    </row>
    <row r="357" spans="1:20" s="1" customFormat="1" x14ac:dyDescent="0.25">
      <c r="A357" s="6">
        <v>348</v>
      </c>
      <c r="B357" s="1" t="s">
        <v>1</v>
      </c>
      <c r="D357" s="1">
        <v>174</v>
      </c>
      <c r="E357" s="1">
        <v>19</v>
      </c>
      <c r="F357" s="1">
        <v>223</v>
      </c>
      <c r="G357" s="3">
        <v>0</v>
      </c>
      <c r="H357" s="2">
        <f t="shared" si="22"/>
        <v>0</v>
      </c>
      <c r="I357" s="2"/>
      <c r="J357" s="2"/>
      <c r="K357" s="2"/>
      <c r="L357" s="2"/>
      <c r="M357" s="1">
        <f t="shared" si="20"/>
        <v>0</v>
      </c>
      <c r="N357" s="1">
        <f t="shared" si="21"/>
        <v>0</v>
      </c>
      <c r="R357" s="4">
        <f>E357/Parameters_Base!$B$6</f>
        <v>0.6333333333333333</v>
      </c>
      <c r="S357" s="11">
        <f>F357/Parameters_Base!$C$6</f>
        <v>0.9291666666666667</v>
      </c>
      <c r="T357" s="1">
        <f t="shared" si="23"/>
        <v>0</v>
      </c>
    </row>
    <row r="358" spans="1:20" s="1" customFormat="1" x14ac:dyDescent="0.25">
      <c r="A358" s="6">
        <v>349</v>
      </c>
      <c r="B358" s="1" t="s">
        <v>1</v>
      </c>
      <c r="D358" s="1">
        <v>175</v>
      </c>
      <c r="E358" s="1">
        <v>16</v>
      </c>
      <c r="F358" s="1">
        <v>182</v>
      </c>
      <c r="G358" s="3">
        <v>-1</v>
      </c>
      <c r="H358" s="2" t="str">
        <f t="shared" si="22"/>
        <v>Neg</v>
      </c>
      <c r="I358" s="2"/>
      <c r="J358" s="2"/>
      <c r="K358" s="2"/>
      <c r="L358" s="2"/>
      <c r="M358" s="1">
        <f t="shared" si="20"/>
        <v>0</v>
      </c>
      <c r="N358" s="1">
        <f t="shared" si="21"/>
        <v>0</v>
      </c>
      <c r="R358" s="4">
        <f>E358/Parameters_Base!$B$6</f>
        <v>0.53333333333333333</v>
      </c>
      <c r="S358" s="11">
        <f>F358/Parameters_Base!$C$6</f>
        <v>0.7583333333333333</v>
      </c>
      <c r="T358" s="1">
        <f t="shared" si="23"/>
        <v>0</v>
      </c>
    </row>
    <row r="359" spans="1:20" s="1" customFormat="1" x14ac:dyDescent="0.25">
      <c r="A359" s="6">
        <v>350</v>
      </c>
      <c r="B359" s="1" t="s">
        <v>1</v>
      </c>
      <c r="D359" s="1">
        <v>175</v>
      </c>
      <c r="E359" s="1">
        <v>16</v>
      </c>
      <c r="F359" s="1">
        <v>167</v>
      </c>
      <c r="G359" s="3">
        <v>1</v>
      </c>
      <c r="H359" s="2" t="str">
        <f t="shared" si="22"/>
        <v>Pos</v>
      </c>
      <c r="I359" s="2"/>
      <c r="J359" s="2"/>
      <c r="K359" s="2"/>
      <c r="L359" s="2"/>
      <c r="M359" s="1">
        <f t="shared" si="20"/>
        <v>0</v>
      </c>
      <c r="N359" s="1">
        <f t="shared" si="21"/>
        <v>0</v>
      </c>
      <c r="R359" s="4">
        <f>E359/Parameters_Base!$B$6</f>
        <v>0.53333333333333333</v>
      </c>
      <c r="S359" s="11">
        <f>F359/Parameters_Base!$C$6</f>
        <v>0.6958333333333333</v>
      </c>
      <c r="T359" s="1">
        <f t="shared" si="23"/>
        <v>0</v>
      </c>
    </row>
    <row r="360" spans="1:20" s="1" customFormat="1" x14ac:dyDescent="0.25">
      <c r="A360" s="6">
        <v>351</v>
      </c>
      <c r="B360" s="1" t="s">
        <v>1</v>
      </c>
      <c r="D360" s="1">
        <v>176</v>
      </c>
      <c r="E360" s="1">
        <v>26</v>
      </c>
      <c r="F360" s="1">
        <v>185</v>
      </c>
      <c r="G360" s="3">
        <v>-2</v>
      </c>
      <c r="H360" s="2" t="str">
        <f t="shared" si="22"/>
        <v>Neg</v>
      </c>
      <c r="I360" s="2"/>
      <c r="J360" s="2"/>
      <c r="K360" s="2"/>
      <c r="L360" s="2"/>
      <c r="M360" s="1">
        <f t="shared" si="20"/>
        <v>0</v>
      </c>
      <c r="N360" s="1">
        <f t="shared" si="21"/>
        <v>0</v>
      </c>
      <c r="R360" s="4">
        <f>E360/Parameters_Base!$B$6</f>
        <v>0.8666666666666667</v>
      </c>
      <c r="S360" s="11">
        <f>F360/Parameters_Base!$C$6</f>
        <v>0.77083333333333337</v>
      </c>
      <c r="T360" s="1">
        <f t="shared" si="23"/>
        <v>1</v>
      </c>
    </row>
    <row r="361" spans="1:20" s="1" customFormat="1" x14ac:dyDescent="0.25">
      <c r="A361" s="6">
        <v>352</v>
      </c>
      <c r="B361" s="1" t="s">
        <v>1</v>
      </c>
      <c r="D361" s="1">
        <v>176</v>
      </c>
      <c r="E361" s="1">
        <v>15</v>
      </c>
      <c r="F361" s="1">
        <v>195</v>
      </c>
      <c r="G361" s="3">
        <v>2</v>
      </c>
      <c r="H361" s="2" t="str">
        <f t="shared" si="22"/>
        <v>Pos</v>
      </c>
      <c r="I361" s="2"/>
      <c r="J361" s="2"/>
      <c r="K361" s="2"/>
      <c r="L361" s="2"/>
      <c r="M361" s="1">
        <f t="shared" si="20"/>
        <v>0</v>
      </c>
      <c r="N361" s="1">
        <f t="shared" si="21"/>
        <v>0</v>
      </c>
      <c r="R361" s="4">
        <f>E361/Parameters_Base!$B$6</f>
        <v>0.5</v>
      </c>
      <c r="S361" s="11">
        <f>F361/Parameters_Base!$C$6</f>
        <v>0.8125</v>
      </c>
      <c r="T361" s="1">
        <f t="shared" si="23"/>
        <v>0</v>
      </c>
    </row>
    <row r="362" spans="1:20" s="1" customFormat="1" x14ac:dyDescent="0.25">
      <c r="A362" s="6">
        <v>353</v>
      </c>
      <c r="B362" s="1" t="s">
        <v>1</v>
      </c>
      <c r="D362" s="1">
        <v>177</v>
      </c>
      <c r="E362" s="1">
        <v>19</v>
      </c>
      <c r="F362" s="1">
        <v>211</v>
      </c>
      <c r="G362" s="3">
        <v>0</v>
      </c>
      <c r="H362" s="2">
        <f t="shared" si="22"/>
        <v>0</v>
      </c>
      <c r="I362" s="2"/>
      <c r="J362" s="2"/>
      <c r="K362" s="2"/>
      <c r="L362" s="2"/>
      <c r="M362" s="1">
        <f t="shared" si="20"/>
        <v>0</v>
      </c>
      <c r="N362" s="1">
        <f t="shared" si="21"/>
        <v>0</v>
      </c>
      <c r="R362" s="4">
        <f>E362/Parameters_Base!$B$6</f>
        <v>0.6333333333333333</v>
      </c>
      <c r="S362" s="11">
        <f>F362/Parameters_Base!$C$6</f>
        <v>0.87916666666666665</v>
      </c>
      <c r="T362" s="1">
        <f t="shared" si="23"/>
        <v>0</v>
      </c>
    </row>
    <row r="363" spans="1:20" s="1" customFormat="1" x14ac:dyDescent="0.25">
      <c r="A363" s="6">
        <v>354</v>
      </c>
      <c r="B363" s="1" t="s">
        <v>1</v>
      </c>
      <c r="D363" s="1">
        <v>177</v>
      </c>
      <c r="E363" s="1">
        <v>24</v>
      </c>
      <c r="F363" s="1">
        <v>217</v>
      </c>
      <c r="G363" s="3">
        <v>0</v>
      </c>
      <c r="H363" s="2">
        <f t="shared" si="22"/>
        <v>0</v>
      </c>
      <c r="I363" s="2"/>
      <c r="J363" s="2"/>
      <c r="K363" s="2"/>
      <c r="L363" s="2"/>
      <c r="M363" s="1">
        <f t="shared" si="20"/>
        <v>0</v>
      </c>
      <c r="N363" s="1">
        <f t="shared" si="21"/>
        <v>0</v>
      </c>
      <c r="R363" s="4">
        <f>E363/Parameters_Base!$B$6</f>
        <v>0.8</v>
      </c>
      <c r="S363" s="11">
        <f>F363/Parameters_Base!$C$6</f>
        <v>0.90416666666666667</v>
      </c>
      <c r="T363" s="1">
        <f t="shared" si="23"/>
        <v>0</v>
      </c>
    </row>
    <row r="364" spans="1:20" s="1" customFormat="1" x14ac:dyDescent="0.25">
      <c r="A364" s="6">
        <v>355</v>
      </c>
      <c r="B364" s="1" t="s">
        <v>1</v>
      </c>
      <c r="D364" s="1">
        <v>178</v>
      </c>
      <c r="E364" s="1">
        <v>27</v>
      </c>
      <c r="F364" s="1">
        <v>222</v>
      </c>
      <c r="G364" s="3">
        <v>-2</v>
      </c>
      <c r="H364" s="2" t="str">
        <f t="shared" si="22"/>
        <v>Neg</v>
      </c>
      <c r="I364" s="2"/>
      <c r="J364" s="2"/>
      <c r="K364" s="2"/>
      <c r="L364" s="2"/>
      <c r="M364" s="1">
        <f t="shared" si="20"/>
        <v>0</v>
      </c>
      <c r="N364" s="1">
        <f t="shared" si="21"/>
        <v>0</v>
      </c>
      <c r="R364" s="4">
        <f>E364/Parameters_Base!$B$6</f>
        <v>0.9</v>
      </c>
      <c r="S364" s="11">
        <f>F364/Parameters_Base!$C$6</f>
        <v>0.92500000000000004</v>
      </c>
      <c r="T364" s="1">
        <f t="shared" si="23"/>
        <v>0</v>
      </c>
    </row>
    <row r="365" spans="1:20" s="1" customFormat="1" x14ac:dyDescent="0.25">
      <c r="A365" s="6">
        <v>356</v>
      </c>
      <c r="B365" s="1" t="s">
        <v>1</v>
      </c>
      <c r="D365" s="1">
        <v>178</v>
      </c>
      <c r="E365" s="1">
        <v>21</v>
      </c>
      <c r="F365" s="1">
        <v>239</v>
      </c>
      <c r="G365" s="3">
        <v>1</v>
      </c>
      <c r="H365" s="2" t="str">
        <f t="shared" si="22"/>
        <v>Pos</v>
      </c>
      <c r="I365" s="2"/>
      <c r="J365" s="2"/>
      <c r="K365" s="2"/>
      <c r="L365" s="2"/>
      <c r="M365" s="1">
        <f t="shared" si="20"/>
        <v>0</v>
      </c>
      <c r="N365" s="1">
        <f t="shared" si="21"/>
        <v>0</v>
      </c>
      <c r="R365" s="4">
        <f>E365/Parameters_Base!$B$6</f>
        <v>0.7</v>
      </c>
      <c r="S365" s="11">
        <f>F365/Parameters_Base!$C$6</f>
        <v>0.99583333333333335</v>
      </c>
      <c r="T365" s="1">
        <f t="shared" si="23"/>
        <v>0</v>
      </c>
    </row>
    <row r="366" spans="1:20" s="1" customFormat="1" x14ac:dyDescent="0.25">
      <c r="A366" s="6">
        <v>357</v>
      </c>
      <c r="B366" s="1" t="s">
        <v>1</v>
      </c>
      <c r="D366" s="1">
        <v>179</v>
      </c>
      <c r="E366" s="1">
        <v>18</v>
      </c>
      <c r="F366" s="1">
        <v>180</v>
      </c>
      <c r="G366" s="3">
        <v>-1</v>
      </c>
      <c r="H366" s="2" t="str">
        <f t="shared" si="22"/>
        <v>Neg</v>
      </c>
      <c r="I366" s="2"/>
      <c r="J366" s="2"/>
      <c r="K366" s="2"/>
      <c r="L366" s="2"/>
      <c r="M366" s="1">
        <f t="shared" si="20"/>
        <v>0</v>
      </c>
      <c r="N366" s="1">
        <f t="shared" si="21"/>
        <v>0</v>
      </c>
      <c r="R366" s="4">
        <f>E366/Parameters_Base!$B$6</f>
        <v>0.6</v>
      </c>
      <c r="S366" s="11">
        <f>F366/Parameters_Base!$C$6</f>
        <v>0.75</v>
      </c>
      <c r="T366" s="1">
        <f t="shared" si="23"/>
        <v>0</v>
      </c>
    </row>
    <row r="367" spans="1:20" s="1" customFormat="1" x14ac:dyDescent="0.25">
      <c r="A367" s="6">
        <v>358</v>
      </c>
      <c r="B367" s="1" t="s">
        <v>1</v>
      </c>
      <c r="D367" s="1">
        <v>179</v>
      </c>
      <c r="E367" s="1">
        <v>17</v>
      </c>
      <c r="F367" s="1">
        <v>224</v>
      </c>
      <c r="G367" s="3">
        <v>2</v>
      </c>
      <c r="H367" s="2" t="str">
        <f t="shared" si="22"/>
        <v>Pos</v>
      </c>
      <c r="I367" s="2"/>
      <c r="J367" s="2"/>
      <c r="K367" s="2"/>
      <c r="L367" s="2"/>
      <c r="M367" s="1">
        <f t="shared" si="20"/>
        <v>0</v>
      </c>
      <c r="N367" s="1">
        <f t="shared" si="21"/>
        <v>0</v>
      </c>
      <c r="R367" s="4">
        <f>E367/Parameters_Base!$B$6</f>
        <v>0.56666666666666665</v>
      </c>
      <c r="S367" s="11">
        <f>F367/Parameters_Base!$C$6</f>
        <v>0.93333333333333335</v>
      </c>
      <c r="T367" s="1">
        <f t="shared" si="23"/>
        <v>0</v>
      </c>
    </row>
    <row r="368" spans="1:20" s="1" customFormat="1" x14ac:dyDescent="0.25">
      <c r="A368" s="6">
        <v>359</v>
      </c>
      <c r="B368" s="1" t="s">
        <v>1</v>
      </c>
      <c r="D368" s="1">
        <v>180</v>
      </c>
      <c r="E368" s="1">
        <v>18</v>
      </c>
      <c r="F368" s="1">
        <v>182</v>
      </c>
      <c r="G368" s="3">
        <v>-2</v>
      </c>
      <c r="H368" s="2" t="str">
        <f t="shared" si="22"/>
        <v>Neg</v>
      </c>
      <c r="I368" s="2"/>
      <c r="J368" s="2"/>
      <c r="K368" s="2"/>
      <c r="L368" s="2"/>
      <c r="M368" s="1">
        <f t="shared" si="20"/>
        <v>0</v>
      </c>
      <c r="N368" s="1">
        <f t="shared" si="21"/>
        <v>0</v>
      </c>
      <c r="R368" s="4">
        <f>E368/Parameters_Base!$B$6</f>
        <v>0.6</v>
      </c>
      <c r="S368" s="11">
        <f>F368/Parameters_Base!$C$6</f>
        <v>0.7583333333333333</v>
      </c>
      <c r="T368" s="1">
        <f t="shared" si="23"/>
        <v>0</v>
      </c>
    </row>
    <row r="369" spans="1:20" s="1" customFormat="1" x14ac:dyDescent="0.25">
      <c r="A369" s="6">
        <v>360</v>
      </c>
      <c r="B369" s="1" t="s">
        <v>1</v>
      </c>
      <c r="D369" s="1">
        <v>180</v>
      </c>
      <c r="E369" s="1">
        <v>25</v>
      </c>
      <c r="F369" s="1">
        <v>166</v>
      </c>
      <c r="G369" s="3">
        <v>2</v>
      </c>
      <c r="H369" s="2" t="str">
        <f t="shared" si="22"/>
        <v>Pos</v>
      </c>
      <c r="I369" s="2"/>
      <c r="J369" s="2"/>
      <c r="K369" s="2"/>
      <c r="L369" s="2"/>
      <c r="M369" s="1">
        <f t="shared" si="20"/>
        <v>0</v>
      </c>
      <c r="N369" s="1">
        <f t="shared" si="21"/>
        <v>0</v>
      </c>
      <c r="R369" s="4">
        <f>E369/Parameters_Base!$B$6</f>
        <v>0.83333333333333337</v>
      </c>
      <c r="S369" s="11">
        <f>F369/Parameters_Base!$C$6</f>
        <v>0.69166666666666665</v>
      </c>
      <c r="T369" s="1">
        <f t="shared" si="23"/>
        <v>1</v>
      </c>
    </row>
    <row r="370" spans="1:20" s="1" customFormat="1" x14ac:dyDescent="0.25">
      <c r="A370" s="6">
        <v>361</v>
      </c>
      <c r="B370" s="1" t="s">
        <v>2</v>
      </c>
      <c r="D370" s="1">
        <v>181</v>
      </c>
      <c r="E370" s="1">
        <v>21</v>
      </c>
      <c r="F370" s="1">
        <v>195</v>
      </c>
      <c r="G370" s="3">
        <v>-2</v>
      </c>
      <c r="H370" s="2" t="str">
        <f t="shared" si="22"/>
        <v>Neg</v>
      </c>
      <c r="I370" s="2"/>
      <c r="J370" s="2"/>
      <c r="K370" s="2"/>
      <c r="L370" s="2"/>
      <c r="M370" s="1">
        <f t="shared" si="20"/>
        <v>0</v>
      </c>
      <c r="N370" s="1">
        <f t="shared" si="21"/>
        <v>0</v>
      </c>
      <c r="R370" s="4">
        <f>E370/Parameters_Base!$B$6</f>
        <v>0.7</v>
      </c>
      <c r="S370" s="11">
        <f>F370/Parameters_Base!$C$6</f>
        <v>0.8125</v>
      </c>
      <c r="T370" s="1">
        <f t="shared" si="23"/>
        <v>0</v>
      </c>
    </row>
    <row r="371" spans="1:20" s="1" customFormat="1" x14ac:dyDescent="0.25">
      <c r="A371" s="6">
        <v>362</v>
      </c>
      <c r="B371" s="1" t="s">
        <v>2</v>
      </c>
      <c r="D371" s="1">
        <v>181</v>
      </c>
      <c r="E371" s="1">
        <v>20</v>
      </c>
      <c r="F371" s="1">
        <v>232</v>
      </c>
      <c r="G371" s="3">
        <v>0</v>
      </c>
      <c r="H371" s="2">
        <f t="shared" si="22"/>
        <v>0</v>
      </c>
      <c r="I371" s="2"/>
      <c r="J371" s="2"/>
      <c r="K371" s="2"/>
      <c r="L371" s="2"/>
      <c r="M371" s="1">
        <f t="shared" si="20"/>
        <v>0</v>
      </c>
      <c r="N371" s="1">
        <f t="shared" si="21"/>
        <v>0</v>
      </c>
      <c r="R371" s="4">
        <f>E371/Parameters_Base!$B$6</f>
        <v>0.66666666666666663</v>
      </c>
      <c r="S371" s="11">
        <f>F371/Parameters_Base!$C$6</f>
        <v>0.96666666666666667</v>
      </c>
      <c r="T371" s="1">
        <f t="shared" si="23"/>
        <v>0</v>
      </c>
    </row>
    <row r="372" spans="1:20" s="1" customFormat="1" x14ac:dyDescent="0.25">
      <c r="A372" s="6">
        <v>363</v>
      </c>
      <c r="B372" s="1" t="s">
        <v>2</v>
      </c>
      <c r="D372" s="1">
        <v>182</v>
      </c>
      <c r="E372" s="1">
        <v>16</v>
      </c>
      <c r="F372" s="1">
        <v>199</v>
      </c>
      <c r="G372" s="3">
        <v>-1</v>
      </c>
      <c r="H372" s="2" t="str">
        <f t="shared" si="22"/>
        <v>Neg</v>
      </c>
      <c r="I372" s="2"/>
      <c r="J372" s="2"/>
      <c r="K372" s="2"/>
      <c r="L372" s="2"/>
      <c r="M372" s="1">
        <f t="shared" si="20"/>
        <v>0</v>
      </c>
      <c r="N372" s="1">
        <f t="shared" si="21"/>
        <v>0</v>
      </c>
      <c r="R372" s="4">
        <f>E372/Parameters_Base!$B$6</f>
        <v>0.53333333333333333</v>
      </c>
      <c r="S372" s="11">
        <f>F372/Parameters_Base!$C$6</f>
        <v>0.82916666666666672</v>
      </c>
      <c r="T372" s="1">
        <f t="shared" si="23"/>
        <v>0</v>
      </c>
    </row>
    <row r="373" spans="1:20" s="1" customFormat="1" x14ac:dyDescent="0.25">
      <c r="A373" s="6">
        <v>364</v>
      </c>
      <c r="B373" s="1" t="s">
        <v>2</v>
      </c>
      <c r="D373" s="1">
        <v>182</v>
      </c>
      <c r="E373" s="1">
        <v>17</v>
      </c>
      <c r="F373" s="1">
        <v>171</v>
      </c>
      <c r="G373" s="3">
        <v>0</v>
      </c>
      <c r="H373" s="2">
        <f t="shared" si="22"/>
        <v>0</v>
      </c>
      <c r="I373" s="2"/>
      <c r="J373" s="2"/>
      <c r="K373" s="2"/>
      <c r="L373" s="2"/>
      <c r="M373" s="1">
        <f t="shared" si="20"/>
        <v>0</v>
      </c>
      <c r="N373" s="1">
        <f t="shared" si="21"/>
        <v>0</v>
      </c>
      <c r="R373" s="4">
        <f>E373/Parameters_Base!$B$6</f>
        <v>0.56666666666666665</v>
      </c>
      <c r="S373" s="11">
        <f>F373/Parameters_Base!$C$6</f>
        <v>0.71250000000000002</v>
      </c>
      <c r="T373" s="1">
        <f t="shared" si="23"/>
        <v>0</v>
      </c>
    </row>
    <row r="374" spans="1:20" s="1" customFormat="1" x14ac:dyDescent="0.25">
      <c r="A374" s="6">
        <v>365</v>
      </c>
      <c r="B374" s="1" t="s">
        <v>2</v>
      </c>
      <c r="D374" s="1">
        <v>183</v>
      </c>
      <c r="E374" s="1">
        <v>20</v>
      </c>
      <c r="F374" s="1">
        <v>170</v>
      </c>
      <c r="G374" s="3">
        <v>-1</v>
      </c>
      <c r="H374" s="2" t="str">
        <f t="shared" si="22"/>
        <v>Neg</v>
      </c>
      <c r="I374" s="2"/>
      <c r="J374" s="2"/>
      <c r="K374" s="2"/>
      <c r="L374" s="2"/>
      <c r="M374" s="1">
        <f t="shared" si="20"/>
        <v>0</v>
      </c>
      <c r="N374" s="1">
        <f t="shared" si="21"/>
        <v>0</v>
      </c>
      <c r="R374" s="4">
        <f>E374/Parameters_Base!$B$6</f>
        <v>0.66666666666666663</v>
      </c>
      <c r="S374" s="11">
        <f>F374/Parameters_Base!$C$6</f>
        <v>0.70833333333333337</v>
      </c>
      <c r="T374" s="1">
        <f t="shared" si="23"/>
        <v>0</v>
      </c>
    </row>
    <row r="375" spans="1:20" s="1" customFormat="1" x14ac:dyDescent="0.25">
      <c r="A375" s="6">
        <v>366</v>
      </c>
      <c r="B375" s="1" t="s">
        <v>2</v>
      </c>
      <c r="D375" s="1">
        <v>183</v>
      </c>
      <c r="E375" s="1">
        <v>15</v>
      </c>
      <c r="F375" s="1">
        <v>194</v>
      </c>
      <c r="G375" s="3">
        <v>0</v>
      </c>
      <c r="H375" s="2">
        <f t="shared" si="22"/>
        <v>0</v>
      </c>
      <c r="I375" s="2"/>
      <c r="J375" s="2"/>
      <c r="K375" s="2"/>
      <c r="L375" s="2"/>
      <c r="M375" s="1">
        <f t="shared" si="20"/>
        <v>0</v>
      </c>
      <c r="N375" s="1">
        <f t="shared" si="21"/>
        <v>0</v>
      </c>
      <c r="R375" s="4">
        <f>E375/Parameters_Base!$B$6</f>
        <v>0.5</v>
      </c>
      <c r="S375" s="11">
        <f>F375/Parameters_Base!$C$6</f>
        <v>0.80833333333333335</v>
      </c>
      <c r="T375" s="1">
        <f t="shared" si="23"/>
        <v>0</v>
      </c>
    </row>
    <row r="376" spans="1:20" s="1" customFormat="1" x14ac:dyDescent="0.25">
      <c r="A376" s="6">
        <v>367</v>
      </c>
      <c r="B376" s="1" t="s">
        <v>2</v>
      </c>
      <c r="D376" s="1">
        <v>184</v>
      </c>
      <c r="E376" s="1">
        <v>17</v>
      </c>
      <c r="F376" s="1">
        <v>238</v>
      </c>
      <c r="G376" s="3">
        <v>0</v>
      </c>
      <c r="H376" s="2">
        <f t="shared" si="22"/>
        <v>0</v>
      </c>
      <c r="I376" s="2"/>
      <c r="J376" s="2"/>
      <c r="K376" s="2"/>
      <c r="L376" s="2"/>
      <c r="M376" s="1">
        <f t="shared" si="20"/>
        <v>0</v>
      </c>
      <c r="N376" s="1">
        <f t="shared" si="21"/>
        <v>0</v>
      </c>
      <c r="R376" s="4">
        <f>E376/Parameters_Base!$B$6</f>
        <v>0.56666666666666665</v>
      </c>
      <c r="S376" s="11">
        <f>F376/Parameters_Base!$C$6</f>
        <v>0.9916666666666667</v>
      </c>
      <c r="T376" s="1">
        <f t="shared" si="23"/>
        <v>0</v>
      </c>
    </row>
    <row r="377" spans="1:20" s="1" customFormat="1" x14ac:dyDescent="0.25">
      <c r="A377" s="6">
        <v>368</v>
      </c>
      <c r="B377" s="1" t="s">
        <v>2</v>
      </c>
      <c r="D377" s="1">
        <v>184</v>
      </c>
      <c r="E377" s="1">
        <v>19</v>
      </c>
      <c r="F377" s="1">
        <v>167</v>
      </c>
      <c r="G377" s="3">
        <v>0</v>
      </c>
      <c r="H377" s="2">
        <f t="shared" si="22"/>
        <v>0</v>
      </c>
      <c r="I377" s="2"/>
      <c r="J377" s="2"/>
      <c r="K377" s="2"/>
      <c r="L377" s="2"/>
      <c r="M377" s="1">
        <f t="shared" si="20"/>
        <v>0</v>
      </c>
      <c r="N377" s="1">
        <f t="shared" si="21"/>
        <v>0</v>
      </c>
      <c r="R377" s="4">
        <f>E377/Parameters_Base!$B$6</f>
        <v>0.6333333333333333</v>
      </c>
      <c r="S377" s="11">
        <f>F377/Parameters_Base!$C$6</f>
        <v>0.6958333333333333</v>
      </c>
      <c r="T377" s="1">
        <f t="shared" si="23"/>
        <v>0</v>
      </c>
    </row>
    <row r="378" spans="1:20" s="1" customFormat="1" x14ac:dyDescent="0.25">
      <c r="A378" s="6">
        <v>369</v>
      </c>
      <c r="B378" s="1" t="s">
        <v>2</v>
      </c>
      <c r="D378" s="1">
        <v>185</v>
      </c>
      <c r="E378" s="1">
        <v>29</v>
      </c>
      <c r="F378" s="1">
        <v>230</v>
      </c>
      <c r="G378" s="3">
        <v>-2</v>
      </c>
      <c r="H378" s="2" t="str">
        <f t="shared" si="22"/>
        <v>Neg</v>
      </c>
      <c r="I378" s="2"/>
      <c r="J378" s="2"/>
      <c r="K378" s="2"/>
      <c r="L378" s="2"/>
      <c r="M378" s="1">
        <f t="shared" si="20"/>
        <v>0</v>
      </c>
      <c r="N378" s="1">
        <f t="shared" si="21"/>
        <v>0</v>
      </c>
      <c r="R378" s="4">
        <f>E378/Parameters_Base!$B$6</f>
        <v>0.96666666666666667</v>
      </c>
      <c r="S378" s="11">
        <f>F378/Parameters_Base!$C$6</f>
        <v>0.95833333333333337</v>
      </c>
      <c r="T378" s="1">
        <f t="shared" si="23"/>
        <v>1</v>
      </c>
    </row>
    <row r="379" spans="1:20" s="1" customFormat="1" x14ac:dyDescent="0.25">
      <c r="A379" s="6">
        <v>370</v>
      </c>
      <c r="B379" s="1" t="s">
        <v>2</v>
      </c>
      <c r="D379" s="1">
        <v>185</v>
      </c>
      <c r="E379" s="1">
        <v>19</v>
      </c>
      <c r="F379" s="1">
        <v>166</v>
      </c>
      <c r="G379" s="3">
        <v>0</v>
      </c>
      <c r="H379" s="2">
        <f t="shared" si="22"/>
        <v>0</v>
      </c>
      <c r="I379" s="2"/>
      <c r="J379" s="2"/>
      <c r="K379" s="2"/>
      <c r="L379" s="2"/>
      <c r="M379" s="1">
        <f t="shared" si="20"/>
        <v>0</v>
      </c>
      <c r="N379" s="1">
        <f t="shared" si="21"/>
        <v>0</v>
      </c>
      <c r="R379" s="4">
        <f>E379/Parameters_Base!$B$6</f>
        <v>0.6333333333333333</v>
      </c>
      <c r="S379" s="11">
        <f>F379/Parameters_Base!$C$6</f>
        <v>0.69166666666666665</v>
      </c>
      <c r="T379" s="1">
        <f t="shared" si="23"/>
        <v>0</v>
      </c>
    </row>
    <row r="380" spans="1:20" s="1" customFormat="1" x14ac:dyDescent="0.25">
      <c r="A380" s="6">
        <v>371</v>
      </c>
      <c r="B380" s="1" t="s">
        <v>2</v>
      </c>
      <c r="D380" s="1">
        <v>186</v>
      </c>
      <c r="E380" s="1">
        <v>30</v>
      </c>
      <c r="F380" s="1">
        <v>201</v>
      </c>
      <c r="G380" s="3">
        <v>-2</v>
      </c>
      <c r="H380" s="2" t="str">
        <f t="shared" si="22"/>
        <v>Neg</v>
      </c>
      <c r="I380" s="2"/>
      <c r="J380" s="2"/>
      <c r="K380" s="2"/>
      <c r="L380" s="2"/>
      <c r="M380" s="1">
        <f t="shared" si="20"/>
        <v>0</v>
      </c>
      <c r="N380" s="1">
        <f t="shared" si="21"/>
        <v>0</v>
      </c>
      <c r="R380" s="4">
        <f>E380/Parameters_Base!$B$6</f>
        <v>1</v>
      </c>
      <c r="S380" s="11">
        <f>F380/Parameters_Base!$C$6</f>
        <v>0.83750000000000002</v>
      </c>
      <c r="T380" s="1">
        <f t="shared" si="23"/>
        <v>1</v>
      </c>
    </row>
    <row r="381" spans="1:20" s="1" customFormat="1" x14ac:dyDescent="0.25">
      <c r="A381" s="6">
        <v>372</v>
      </c>
      <c r="B381" s="1" t="s">
        <v>2</v>
      </c>
      <c r="D381" s="1">
        <v>186</v>
      </c>
      <c r="E381" s="1">
        <v>17</v>
      </c>
      <c r="F381" s="1">
        <v>215</v>
      </c>
      <c r="G381" s="3">
        <v>0</v>
      </c>
      <c r="H381" s="2">
        <f t="shared" si="22"/>
        <v>0</v>
      </c>
      <c r="I381" s="2"/>
      <c r="J381" s="2"/>
      <c r="K381" s="2"/>
      <c r="L381" s="2"/>
      <c r="M381" s="1">
        <f t="shared" si="20"/>
        <v>0</v>
      </c>
      <c r="N381" s="1">
        <f t="shared" si="21"/>
        <v>0</v>
      </c>
      <c r="R381" s="4">
        <f>E381/Parameters_Base!$B$6</f>
        <v>0.56666666666666665</v>
      </c>
      <c r="S381" s="11">
        <f>F381/Parameters_Base!$C$6</f>
        <v>0.89583333333333337</v>
      </c>
      <c r="T381" s="1">
        <f t="shared" si="23"/>
        <v>0</v>
      </c>
    </row>
    <row r="382" spans="1:20" s="1" customFormat="1" x14ac:dyDescent="0.25">
      <c r="A382" s="6">
        <v>373</v>
      </c>
      <c r="B382" s="1" t="s">
        <v>2</v>
      </c>
      <c r="D382" s="1">
        <v>187</v>
      </c>
      <c r="E382" s="1">
        <v>25</v>
      </c>
      <c r="F382" s="1">
        <v>157</v>
      </c>
      <c r="G382" s="3">
        <v>-2</v>
      </c>
      <c r="H382" s="2" t="str">
        <f t="shared" si="22"/>
        <v>Neg</v>
      </c>
      <c r="I382" s="2"/>
      <c r="J382" s="2"/>
      <c r="K382" s="2"/>
      <c r="L382" s="2"/>
      <c r="M382" s="1">
        <f t="shared" si="20"/>
        <v>0</v>
      </c>
      <c r="N382" s="1">
        <f t="shared" si="21"/>
        <v>0</v>
      </c>
      <c r="R382" s="4">
        <f>E382/Parameters_Base!$B$6</f>
        <v>0.83333333333333337</v>
      </c>
      <c r="S382" s="11">
        <f>F382/Parameters_Base!$C$6</f>
        <v>0.65416666666666667</v>
      </c>
      <c r="T382" s="1">
        <f t="shared" si="23"/>
        <v>1</v>
      </c>
    </row>
    <row r="383" spans="1:20" s="1" customFormat="1" x14ac:dyDescent="0.25">
      <c r="A383" s="6">
        <v>374</v>
      </c>
      <c r="B383" s="1" t="s">
        <v>2</v>
      </c>
      <c r="D383" s="1">
        <v>187</v>
      </c>
      <c r="E383" s="1">
        <v>30</v>
      </c>
      <c r="F383" s="1">
        <v>220</v>
      </c>
      <c r="G383" s="3">
        <v>1</v>
      </c>
      <c r="H383" s="2" t="str">
        <f t="shared" si="22"/>
        <v>Pos</v>
      </c>
      <c r="I383" s="2"/>
      <c r="J383" s="2"/>
      <c r="K383" s="2"/>
      <c r="L383" s="2"/>
      <c r="M383" s="1">
        <f t="shared" si="20"/>
        <v>0</v>
      </c>
      <c r="N383" s="1">
        <f t="shared" si="21"/>
        <v>0</v>
      </c>
      <c r="R383" s="4">
        <f>E383/Parameters_Base!$B$6</f>
        <v>1</v>
      </c>
      <c r="S383" s="11">
        <f>F383/Parameters_Base!$C$6</f>
        <v>0.91666666666666663</v>
      </c>
      <c r="T383" s="1">
        <f t="shared" si="23"/>
        <v>1</v>
      </c>
    </row>
    <row r="384" spans="1:20" s="1" customFormat="1" x14ac:dyDescent="0.25">
      <c r="A384" s="6">
        <v>375</v>
      </c>
      <c r="B384" s="1" t="s">
        <v>2</v>
      </c>
      <c r="D384" s="1">
        <v>188</v>
      </c>
      <c r="E384" s="1">
        <v>23</v>
      </c>
      <c r="F384" s="1">
        <v>168</v>
      </c>
      <c r="G384" s="3">
        <v>-1</v>
      </c>
      <c r="H384" s="2" t="str">
        <f t="shared" si="22"/>
        <v>Neg</v>
      </c>
      <c r="I384" s="2"/>
      <c r="J384" s="2"/>
      <c r="K384" s="2"/>
      <c r="L384" s="2"/>
      <c r="M384" s="1">
        <f t="shared" si="20"/>
        <v>0</v>
      </c>
      <c r="N384" s="1">
        <f t="shared" si="21"/>
        <v>0</v>
      </c>
      <c r="R384" s="4">
        <f>E384/Parameters_Base!$B$6</f>
        <v>0.76666666666666672</v>
      </c>
      <c r="S384" s="11">
        <f>F384/Parameters_Base!$C$6</f>
        <v>0.7</v>
      </c>
      <c r="T384" s="1">
        <f t="shared" si="23"/>
        <v>1</v>
      </c>
    </row>
    <row r="385" spans="1:20" s="1" customFormat="1" x14ac:dyDescent="0.25">
      <c r="A385" s="6">
        <v>376</v>
      </c>
      <c r="B385" s="1" t="s">
        <v>2</v>
      </c>
      <c r="D385" s="1">
        <v>188</v>
      </c>
      <c r="E385" s="1">
        <v>17</v>
      </c>
      <c r="F385" s="1">
        <v>230</v>
      </c>
      <c r="G385" s="3">
        <v>0</v>
      </c>
      <c r="H385" s="2">
        <f t="shared" si="22"/>
        <v>0</v>
      </c>
      <c r="I385" s="2"/>
      <c r="J385" s="2"/>
      <c r="K385" s="2"/>
      <c r="L385" s="2"/>
      <c r="M385" s="1">
        <f t="shared" si="20"/>
        <v>0</v>
      </c>
      <c r="N385" s="1">
        <f t="shared" si="21"/>
        <v>0</v>
      </c>
      <c r="R385" s="4">
        <f>E385/Parameters_Base!$B$6</f>
        <v>0.56666666666666665</v>
      </c>
      <c r="S385" s="11">
        <f>F385/Parameters_Base!$C$6</f>
        <v>0.95833333333333337</v>
      </c>
      <c r="T385" s="1">
        <f t="shared" si="23"/>
        <v>0</v>
      </c>
    </row>
    <row r="386" spans="1:20" s="1" customFormat="1" x14ac:dyDescent="0.25">
      <c r="A386" s="6">
        <v>377</v>
      </c>
      <c r="B386" s="1" t="s">
        <v>2</v>
      </c>
      <c r="D386" s="1">
        <v>189</v>
      </c>
      <c r="E386" s="1">
        <v>20</v>
      </c>
      <c r="F386" s="1">
        <v>159</v>
      </c>
      <c r="G386" s="3">
        <v>-2</v>
      </c>
      <c r="H386" s="2" t="str">
        <f t="shared" si="22"/>
        <v>Neg</v>
      </c>
      <c r="I386" s="2"/>
      <c r="J386" s="2"/>
      <c r="K386" s="2"/>
      <c r="L386" s="2"/>
      <c r="M386" s="1">
        <f t="shared" si="20"/>
        <v>0</v>
      </c>
      <c r="N386" s="1">
        <f t="shared" si="21"/>
        <v>0</v>
      </c>
      <c r="R386" s="4">
        <f>E386/Parameters_Base!$B$6</f>
        <v>0.66666666666666663</v>
      </c>
      <c r="S386" s="11">
        <f>F386/Parameters_Base!$C$6</f>
        <v>0.66249999999999998</v>
      </c>
      <c r="T386" s="1">
        <f t="shared" si="23"/>
        <v>1</v>
      </c>
    </row>
    <row r="387" spans="1:20" s="1" customFormat="1" x14ac:dyDescent="0.25">
      <c r="A387" s="6">
        <v>378</v>
      </c>
      <c r="B387" s="1" t="s">
        <v>2</v>
      </c>
      <c r="D387" s="1">
        <v>189</v>
      </c>
      <c r="E387" s="1">
        <v>28</v>
      </c>
      <c r="F387" s="1">
        <v>179</v>
      </c>
      <c r="G387" s="3">
        <v>2</v>
      </c>
      <c r="H387" s="2" t="str">
        <f t="shared" si="22"/>
        <v>Pos</v>
      </c>
      <c r="I387" s="2"/>
      <c r="J387" s="2"/>
      <c r="K387" s="2"/>
      <c r="L387" s="2"/>
      <c r="M387" s="1">
        <f t="shared" si="20"/>
        <v>0</v>
      </c>
      <c r="N387" s="1">
        <f t="shared" si="21"/>
        <v>0</v>
      </c>
      <c r="R387" s="4">
        <f>E387/Parameters_Base!$B$6</f>
        <v>0.93333333333333335</v>
      </c>
      <c r="S387" s="11">
        <f>F387/Parameters_Base!$C$6</f>
        <v>0.74583333333333335</v>
      </c>
      <c r="T387" s="1">
        <f t="shared" si="23"/>
        <v>1</v>
      </c>
    </row>
    <row r="388" spans="1:20" s="1" customFormat="1" x14ac:dyDescent="0.25">
      <c r="A388" s="6">
        <v>379</v>
      </c>
      <c r="B388" s="1" t="s">
        <v>2</v>
      </c>
      <c r="D388" s="1">
        <v>190</v>
      </c>
      <c r="E388" s="1">
        <v>22</v>
      </c>
      <c r="F388" s="1">
        <v>173</v>
      </c>
      <c r="G388" s="3">
        <v>-2</v>
      </c>
      <c r="H388" s="2" t="str">
        <f t="shared" si="22"/>
        <v>Neg</v>
      </c>
      <c r="I388" s="2"/>
      <c r="J388" s="2"/>
      <c r="K388" s="2"/>
      <c r="L388" s="2"/>
      <c r="M388" s="1">
        <f t="shared" si="20"/>
        <v>0</v>
      </c>
      <c r="N388" s="1">
        <f t="shared" si="21"/>
        <v>0</v>
      </c>
      <c r="R388" s="4">
        <f>E388/Parameters_Base!$B$6</f>
        <v>0.73333333333333328</v>
      </c>
      <c r="S388" s="11">
        <f>F388/Parameters_Base!$C$6</f>
        <v>0.72083333333333333</v>
      </c>
      <c r="T388" s="1">
        <f t="shared" si="23"/>
        <v>1</v>
      </c>
    </row>
    <row r="389" spans="1:20" s="1" customFormat="1" x14ac:dyDescent="0.25">
      <c r="A389" s="6">
        <v>380</v>
      </c>
      <c r="B389" s="1" t="s">
        <v>2</v>
      </c>
      <c r="D389" s="1">
        <v>190</v>
      </c>
      <c r="E389" s="1">
        <v>28</v>
      </c>
      <c r="F389" s="1">
        <v>176</v>
      </c>
      <c r="G389" s="3">
        <v>1</v>
      </c>
      <c r="H389" s="2" t="str">
        <f t="shared" si="22"/>
        <v>Pos</v>
      </c>
      <c r="I389" s="2"/>
      <c r="J389" s="2"/>
      <c r="K389" s="2"/>
      <c r="L389" s="2"/>
      <c r="M389" s="1">
        <f t="shared" si="20"/>
        <v>0</v>
      </c>
      <c r="N389" s="1">
        <f t="shared" si="21"/>
        <v>0</v>
      </c>
      <c r="R389" s="4">
        <f>E389/Parameters_Base!$B$6</f>
        <v>0.93333333333333335</v>
      </c>
      <c r="S389" s="11">
        <f>F389/Parameters_Base!$C$6</f>
        <v>0.73333333333333328</v>
      </c>
      <c r="T389" s="1">
        <f t="shared" si="23"/>
        <v>1</v>
      </c>
    </row>
    <row r="390" spans="1:20" s="1" customFormat="1" x14ac:dyDescent="0.25">
      <c r="A390" s="6">
        <v>381</v>
      </c>
      <c r="B390" s="1" t="s">
        <v>2</v>
      </c>
      <c r="D390" s="1">
        <v>191</v>
      </c>
      <c r="E390" s="1">
        <v>18</v>
      </c>
      <c r="F390" s="1">
        <v>187</v>
      </c>
      <c r="G390" s="3">
        <v>-1</v>
      </c>
      <c r="H390" s="2" t="str">
        <f t="shared" si="22"/>
        <v>Neg</v>
      </c>
      <c r="I390" s="2"/>
      <c r="J390" s="2"/>
      <c r="K390" s="2"/>
      <c r="L390" s="2"/>
      <c r="M390" s="1">
        <f t="shared" si="20"/>
        <v>0</v>
      </c>
      <c r="N390" s="1">
        <f t="shared" si="21"/>
        <v>0</v>
      </c>
      <c r="R390" s="4">
        <f>E390/Parameters_Base!$B$6</f>
        <v>0.6</v>
      </c>
      <c r="S390" s="11">
        <f>F390/Parameters_Base!$C$6</f>
        <v>0.77916666666666667</v>
      </c>
      <c r="T390" s="1">
        <f t="shared" si="23"/>
        <v>0</v>
      </c>
    </row>
    <row r="391" spans="1:20" s="1" customFormat="1" x14ac:dyDescent="0.25">
      <c r="A391" s="6">
        <v>382</v>
      </c>
      <c r="B391" s="1" t="s">
        <v>2</v>
      </c>
      <c r="D391" s="1">
        <v>191</v>
      </c>
      <c r="E391" s="1">
        <v>29</v>
      </c>
      <c r="F391" s="1">
        <v>239</v>
      </c>
      <c r="G391" s="3">
        <v>2</v>
      </c>
      <c r="H391" s="2" t="str">
        <f t="shared" si="22"/>
        <v>Pos</v>
      </c>
      <c r="I391" s="2"/>
      <c r="J391" s="2"/>
      <c r="K391" s="2"/>
      <c r="L391" s="2"/>
      <c r="M391" s="1">
        <f t="shared" si="20"/>
        <v>0</v>
      </c>
      <c r="N391" s="1">
        <f t="shared" si="21"/>
        <v>0</v>
      </c>
      <c r="R391" s="4">
        <f>E391/Parameters_Base!$B$6</f>
        <v>0.96666666666666667</v>
      </c>
      <c r="S391" s="11">
        <f>F391/Parameters_Base!$C$6</f>
        <v>0.99583333333333335</v>
      </c>
      <c r="T391" s="1">
        <f t="shared" si="23"/>
        <v>0</v>
      </c>
    </row>
    <row r="392" spans="1:20" s="1" customFormat="1" x14ac:dyDescent="0.25">
      <c r="A392" s="6">
        <v>383</v>
      </c>
      <c r="B392" s="1" t="s">
        <v>2</v>
      </c>
      <c r="D392" s="1">
        <v>192</v>
      </c>
      <c r="E392" s="1">
        <v>15</v>
      </c>
      <c r="F392" s="1">
        <v>169</v>
      </c>
      <c r="G392" s="3">
        <v>0</v>
      </c>
      <c r="H392" s="2">
        <f t="shared" si="22"/>
        <v>0</v>
      </c>
      <c r="I392" s="2"/>
      <c r="J392" s="2"/>
      <c r="K392" s="2"/>
      <c r="L392" s="2"/>
      <c r="M392" s="1">
        <f t="shared" si="20"/>
        <v>0</v>
      </c>
      <c r="N392" s="1">
        <f t="shared" si="21"/>
        <v>0</v>
      </c>
      <c r="R392" s="4">
        <f>E392/Parameters_Base!$B$6</f>
        <v>0.5</v>
      </c>
      <c r="S392" s="11">
        <f>F392/Parameters_Base!$C$6</f>
        <v>0.70416666666666672</v>
      </c>
      <c r="T392" s="1">
        <f t="shared" si="23"/>
        <v>0</v>
      </c>
    </row>
    <row r="393" spans="1:20" s="1" customFormat="1" x14ac:dyDescent="0.25">
      <c r="A393" s="6">
        <v>384</v>
      </c>
      <c r="B393" s="1" t="s">
        <v>2</v>
      </c>
      <c r="D393" s="1">
        <v>192</v>
      </c>
      <c r="E393" s="1">
        <v>26</v>
      </c>
      <c r="F393" s="1">
        <v>184</v>
      </c>
      <c r="G393" s="3">
        <v>2</v>
      </c>
      <c r="H393" s="2" t="str">
        <f t="shared" si="22"/>
        <v>Pos</v>
      </c>
      <c r="I393" s="2"/>
      <c r="J393" s="2"/>
      <c r="K393" s="2"/>
      <c r="L393" s="2"/>
      <c r="M393" s="1">
        <f t="shared" si="20"/>
        <v>0</v>
      </c>
      <c r="N393" s="1">
        <f t="shared" si="21"/>
        <v>0</v>
      </c>
      <c r="R393" s="4">
        <f>E393/Parameters_Base!$B$6</f>
        <v>0.8666666666666667</v>
      </c>
      <c r="S393" s="11">
        <f>F393/Parameters_Base!$C$6</f>
        <v>0.76666666666666672</v>
      </c>
      <c r="T393" s="1">
        <f t="shared" si="23"/>
        <v>1</v>
      </c>
    </row>
    <row r="394" spans="1:20" s="1" customFormat="1" x14ac:dyDescent="0.25">
      <c r="A394" s="6">
        <v>385</v>
      </c>
      <c r="B394" s="1" t="s">
        <v>2</v>
      </c>
      <c r="D394" s="1">
        <v>193</v>
      </c>
      <c r="E394" s="1">
        <v>27</v>
      </c>
      <c r="F394" s="1">
        <v>208</v>
      </c>
      <c r="G394" s="3">
        <v>0</v>
      </c>
      <c r="H394" s="2">
        <f t="shared" si="22"/>
        <v>0</v>
      </c>
      <c r="I394" s="2"/>
      <c r="J394" s="2"/>
      <c r="K394" s="2"/>
      <c r="L394" s="2"/>
      <c r="M394" s="1">
        <f t="shared" ref="M394:M457" si="24">IF(E394&lt;=30,0,1)</f>
        <v>0</v>
      </c>
      <c r="N394" s="1">
        <f t="shared" ref="N394:N457" si="25">IF(F394&lt;=240,0,1)</f>
        <v>0</v>
      </c>
      <c r="R394" s="4">
        <f>E394/Parameters_Base!$B$6</f>
        <v>0.9</v>
      </c>
      <c r="S394" s="11">
        <f>F394/Parameters_Base!$C$6</f>
        <v>0.8666666666666667</v>
      </c>
      <c r="T394" s="1">
        <f t="shared" si="23"/>
        <v>1</v>
      </c>
    </row>
    <row r="395" spans="1:20" s="1" customFormat="1" x14ac:dyDescent="0.25">
      <c r="A395" s="6">
        <v>386</v>
      </c>
      <c r="B395" s="1" t="s">
        <v>2</v>
      </c>
      <c r="D395" s="1">
        <v>193</v>
      </c>
      <c r="E395" s="1">
        <v>18</v>
      </c>
      <c r="F395" s="1">
        <v>208</v>
      </c>
      <c r="G395" s="3">
        <v>0</v>
      </c>
      <c r="H395" s="2">
        <f t="shared" ref="H395:H458" si="26">IF(G395&lt;0,"Neg",IF(G395=0,0,"Pos"))</f>
        <v>0</v>
      </c>
      <c r="I395" s="2"/>
      <c r="J395" s="2"/>
      <c r="K395" s="2"/>
      <c r="L395" s="2"/>
      <c r="M395" s="1">
        <f t="shared" si="24"/>
        <v>0</v>
      </c>
      <c r="N395" s="1">
        <f t="shared" si="25"/>
        <v>0</v>
      </c>
      <c r="R395" s="4">
        <f>E395/Parameters_Base!$B$6</f>
        <v>0.6</v>
      </c>
      <c r="S395" s="11">
        <f>F395/Parameters_Base!$C$6</f>
        <v>0.8666666666666667</v>
      </c>
      <c r="T395" s="1">
        <f t="shared" ref="T395:T458" si="27">IF(S395&gt;R395,0,1)</f>
        <v>0</v>
      </c>
    </row>
    <row r="396" spans="1:20" s="1" customFormat="1" x14ac:dyDescent="0.25">
      <c r="A396" s="6">
        <v>387</v>
      </c>
      <c r="B396" s="1" t="s">
        <v>2</v>
      </c>
      <c r="D396" s="1">
        <v>194</v>
      </c>
      <c r="E396" s="1">
        <v>20</v>
      </c>
      <c r="F396" s="1">
        <v>183</v>
      </c>
      <c r="G396" s="3">
        <v>0</v>
      </c>
      <c r="H396" s="2">
        <f t="shared" si="26"/>
        <v>0</v>
      </c>
      <c r="I396" s="2"/>
      <c r="J396" s="2"/>
      <c r="K396" s="2"/>
      <c r="L396" s="2"/>
      <c r="M396" s="1">
        <f t="shared" si="24"/>
        <v>0</v>
      </c>
      <c r="N396" s="1">
        <f t="shared" si="25"/>
        <v>0</v>
      </c>
      <c r="R396" s="4">
        <f>E396/Parameters_Base!$B$6</f>
        <v>0.66666666666666663</v>
      </c>
      <c r="S396" s="11">
        <f>F396/Parameters_Base!$C$6</f>
        <v>0.76249999999999996</v>
      </c>
      <c r="T396" s="1">
        <f t="shared" si="27"/>
        <v>0</v>
      </c>
    </row>
    <row r="397" spans="1:20" s="1" customFormat="1" x14ac:dyDescent="0.25">
      <c r="A397" s="6">
        <v>388</v>
      </c>
      <c r="B397" s="1" t="s">
        <v>2</v>
      </c>
      <c r="D397" s="1">
        <v>194</v>
      </c>
      <c r="E397" s="1">
        <v>27</v>
      </c>
      <c r="F397" s="1">
        <v>182</v>
      </c>
      <c r="G397" s="3">
        <v>1</v>
      </c>
      <c r="H397" s="2" t="str">
        <f t="shared" si="26"/>
        <v>Pos</v>
      </c>
      <c r="I397" s="2"/>
      <c r="J397" s="2"/>
      <c r="K397" s="2"/>
      <c r="L397" s="2"/>
      <c r="M397" s="1">
        <f t="shared" si="24"/>
        <v>0</v>
      </c>
      <c r="N397" s="1">
        <f t="shared" si="25"/>
        <v>0</v>
      </c>
      <c r="R397" s="4">
        <f>E397/Parameters_Base!$B$6</f>
        <v>0.9</v>
      </c>
      <c r="S397" s="11">
        <f>F397/Parameters_Base!$C$6</f>
        <v>0.7583333333333333</v>
      </c>
      <c r="T397" s="1">
        <f t="shared" si="27"/>
        <v>1</v>
      </c>
    </row>
    <row r="398" spans="1:20" s="1" customFormat="1" x14ac:dyDescent="0.25">
      <c r="A398" s="6">
        <v>389</v>
      </c>
      <c r="B398" s="1" t="s">
        <v>2</v>
      </c>
      <c r="D398" s="1">
        <v>195</v>
      </c>
      <c r="E398" s="1">
        <v>24</v>
      </c>
      <c r="F398" s="1">
        <v>232</v>
      </c>
      <c r="G398" s="3">
        <v>-2</v>
      </c>
      <c r="H398" s="2" t="str">
        <f t="shared" si="26"/>
        <v>Neg</v>
      </c>
      <c r="I398" s="2"/>
      <c r="J398" s="2"/>
      <c r="K398" s="2"/>
      <c r="L398" s="2"/>
      <c r="M398" s="1">
        <f t="shared" si="24"/>
        <v>0</v>
      </c>
      <c r="N398" s="1">
        <f t="shared" si="25"/>
        <v>0</v>
      </c>
      <c r="R398" s="4">
        <f>E398/Parameters_Base!$B$6</f>
        <v>0.8</v>
      </c>
      <c r="S398" s="11">
        <f>F398/Parameters_Base!$C$6</f>
        <v>0.96666666666666667</v>
      </c>
      <c r="T398" s="1">
        <f t="shared" si="27"/>
        <v>0</v>
      </c>
    </row>
    <row r="399" spans="1:20" s="1" customFormat="1" x14ac:dyDescent="0.25">
      <c r="A399" s="6">
        <v>390</v>
      </c>
      <c r="B399" s="1" t="s">
        <v>2</v>
      </c>
      <c r="D399" s="1">
        <v>195</v>
      </c>
      <c r="E399" s="1">
        <v>27</v>
      </c>
      <c r="F399" s="1">
        <v>193</v>
      </c>
      <c r="G399" s="3">
        <v>2</v>
      </c>
      <c r="H399" s="2" t="str">
        <f t="shared" si="26"/>
        <v>Pos</v>
      </c>
      <c r="I399" s="2"/>
      <c r="J399" s="2"/>
      <c r="K399" s="2"/>
      <c r="L399" s="2"/>
      <c r="M399" s="1">
        <f t="shared" si="24"/>
        <v>0</v>
      </c>
      <c r="N399" s="1">
        <f t="shared" si="25"/>
        <v>0</v>
      </c>
      <c r="R399" s="4">
        <f>E399/Parameters_Base!$B$6</f>
        <v>0.9</v>
      </c>
      <c r="S399" s="11">
        <f>F399/Parameters_Base!$C$6</f>
        <v>0.8041666666666667</v>
      </c>
      <c r="T399" s="1">
        <f t="shared" si="27"/>
        <v>1</v>
      </c>
    </row>
    <row r="400" spans="1:20" s="1" customFormat="1" x14ac:dyDescent="0.25">
      <c r="A400" s="6">
        <v>391</v>
      </c>
      <c r="B400" s="1" t="s">
        <v>2</v>
      </c>
      <c r="D400" s="1">
        <v>196</v>
      </c>
      <c r="E400" s="1">
        <v>21</v>
      </c>
      <c r="F400" s="1">
        <v>187</v>
      </c>
      <c r="G400" s="3">
        <v>-1</v>
      </c>
      <c r="H400" s="2" t="str">
        <f t="shared" si="26"/>
        <v>Neg</v>
      </c>
      <c r="I400" s="2"/>
      <c r="J400" s="2"/>
      <c r="K400" s="2"/>
      <c r="L400" s="2"/>
      <c r="M400" s="1">
        <f t="shared" si="24"/>
        <v>0</v>
      </c>
      <c r="N400" s="1">
        <f t="shared" si="25"/>
        <v>0</v>
      </c>
      <c r="R400" s="4">
        <f>E400/Parameters_Base!$B$6</f>
        <v>0.7</v>
      </c>
      <c r="S400" s="11">
        <f>F400/Parameters_Base!$C$6</f>
        <v>0.77916666666666667</v>
      </c>
      <c r="T400" s="1">
        <f t="shared" si="27"/>
        <v>0</v>
      </c>
    </row>
    <row r="401" spans="1:20" s="1" customFormat="1" x14ac:dyDescent="0.25">
      <c r="A401" s="6">
        <v>392</v>
      </c>
      <c r="B401" s="1" t="s">
        <v>2</v>
      </c>
      <c r="D401" s="1">
        <v>196</v>
      </c>
      <c r="E401" s="1">
        <v>30</v>
      </c>
      <c r="F401" s="1">
        <v>203</v>
      </c>
      <c r="G401" s="3">
        <v>0</v>
      </c>
      <c r="H401" s="2">
        <f t="shared" si="26"/>
        <v>0</v>
      </c>
      <c r="I401" s="2"/>
      <c r="J401" s="2"/>
      <c r="K401" s="2"/>
      <c r="L401" s="2"/>
      <c r="M401" s="1">
        <f t="shared" si="24"/>
        <v>0</v>
      </c>
      <c r="N401" s="1">
        <f t="shared" si="25"/>
        <v>0</v>
      </c>
      <c r="R401" s="4">
        <f>E401/Parameters_Base!$B$6</f>
        <v>1</v>
      </c>
      <c r="S401" s="11">
        <f>F401/Parameters_Base!$C$6</f>
        <v>0.84583333333333333</v>
      </c>
      <c r="T401" s="1">
        <f t="shared" si="27"/>
        <v>1</v>
      </c>
    </row>
    <row r="402" spans="1:20" s="1" customFormat="1" x14ac:dyDescent="0.25">
      <c r="A402" s="6">
        <v>393</v>
      </c>
      <c r="B402" s="1" t="s">
        <v>2</v>
      </c>
      <c r="D402" s="1">
        <v>197</v>
      </c>
      <c r="E402" s="1">
        <v>29</v>
      </c>
      <c r="F402" s="1">
        <v>191</v>
      </c>
      <c r="G402" s="3">
        <v>0</v>
      </c>
      <c r="H402" s="2">
        <f t="shared" si="26"/>
        <v>0</v>
      </c>
      <c r="I402" s="2"/>
      <c r="J402" s="2"/>
      <c r="K402" s="2"/>
      <c r="L402" s="2"/>
      <c r="M402" s="1">
        <f t="shared" si="24"/>
        <v>0</v>
      </c>
      <c r="N402" s="1">
        <f t="shared" si="25"/>
        <v>0</v>
      </c>
      <c r="R402" s="4">
        <f>E402/Parameters_Base!$B$6</f>
        <v>0.96666666666666667</v>
      </c>
      <c r="S402" s="11">
        <f>F402/Parameters_Base!$C$6</f>
        <v>0.79583333333333328</v>
      </c>
      <c r="T402" s="1">
        <f t="shared" si="27"/>
        <v>1</v>
      </c>
    </row>
    <row r="403" spans="1:20" s="1" customFormat="1" x14ac:dyDescent="0.25">
      <c r="A403" s="6">
        <v>394</v>
      </c>
      <c r="B403" s="1" t="s">
        <v>2</v>
      </c>
      <c r="D403" s="1">
        <v>197</v>
      </c>
      <c r="E403" s="1">
        <v>18</v>
      </c>
      <c r="F403" s="1">
        <v>160</v>
      </c>
      <c r="G403" s="3">
        <v>1</v>
      </c>
      <c r="H403" s="2" t="str">
        <f t="shared" si="26"/>
        <v>Pos</v>
      </c>
      <c r="I403" s="2"/>
      <c r="J403" s="2"/>
      <c r="K403" s="2"/>
      <c r="L403" s="2"/>
      <c r="M403" s="1">
        <f t="shared" si="24"/>
        <v>0</v>
      </c>
      <c r="N403" s="1">
        <f t="shared" si="25"/>
        <v>0</v>
      </c>
      <c r="R403" s="4">
        <f>E403/Parameters_Base!$B$6</f>
        <v>0.6</v>
      </c>
      <c r="S403" s="11">
        <f>F403/Parameters_Base!$C$6</f>
        <v>0.66666666666666663</v>
      </c>
      <c r="T403" s="1">
        <f t="shared" si="27"/>
        <v>0</v>
      </c>
    </row>
    <row r="404" spans="1:20" s="1" customFormat="1" x14ac:dyDescent="0.25">
      <c r="A404" s="6">
        <v>395</v>
      </c>
      <c r="B404" s="1" t="s">
        <v>2</v>
      </c>
      <c r="D404" s="1">
        <v>198</v>
      </c>
      <c r="E404" s="1">
        <v>20</v>
      </c>
      <c r="F404" s="1">
        <v>169</v>
      </c>
      <c r="G404" s="3">
        <v>-2</v>
      </c>
      <c r="H404" s="2" t="str">
        <f t="shared" si="26"/>
        <v>Neg</v>
      </c>
      <c r="I404" s="2"/>
      <c r="J404" s="2"/>
      <c r="K404" s="2"/>
      <c r="L404" s="2"/>
      <c r="M404" s="1">
        <f t="shared" si="24"/>
        <v>0</v>
      </c>
      <c r="N404" s="1">
        <f t="shared" si="25"/>
        <v>0</v>
      </c>
      <c r="R404" s="4">
        <f>E404/Parameters_Base!$B$6</f>
        <v>0.66666666666666663</v>
      </c>
      <c r="S404" s="11">
        <f>F404/Parameters_Base!$C$6</f>
        <v>0.70416666666666672</v>
      </c>
      <c r="T404" s="1">
        <f t="shared" si="27"/>
        <v>0</v>
      </c>
    </row>
    <row r="405" spans="1:20" s="1" customFormat="1" x14ac:dyDescent="0.25">
      <c r="A405" s="6">
        <v>396</v>
      </c>
      <c r="B405" s="1" t="s">
        <v>2</v>
      </c>
      <c r="D405" s="1">
        <v>198</v>
      </c>
      <c r="E405" s="1">
        <v>26</v>
      </c>
      <c r="F405" s="1">
        <v>178</v>
      </c>
      <c r="G405" s="3">
        <v>1</v>
      </c>
      <c r="H405" s="2" t="str">
        <f t="shared" si="26"/>
        <v>Pos</v>
      </c>
      <c r="I405" s="2"/>
      <c r="J405" s="2"/>
      <c r="K405" s="2"/>
      <c r="L405" s="2"/>
      <c r="M405" s="1">
        <f t="shared" si="24"/>
        <v>0</v>
      </c>
      <c r="N405" s="1">
        <f t="shared" si="25"/>
        <v>0</v>
      </c>
      <c r="R405" s="4">
        <f>E405/Parameters_Base!$B$6</f>
        <v>0.8666666666666667</v>
      </c>
      <c r="S405" s="11">
        <f>F405/Parameters_Base!$C$6</f>
        <v>0.7416666666666667</v>
      </c>
      <c r="T405" s="1">
        <f t="shared" si="27"/>
        <v>1</v>
      </c>
    </row>
    <row r="406" spans="1:20" s="1" customFormat="1" x14ac:dyDescent="0.25">
      <c r="A406" s="6">
        <v>397</v>
      </c>
      <c r="B406" s="1" t="s">
        <v>2</v>
      </c>
      <c r="D406" s="1">
        <v>199</v>
      </c>
      <c r="E406" s="1">
        <v>17</v>
      </c>
      <c r="F406" s="1">
        <v>228</v>
      </c>
      <c r="G406" s="3">
        <v>0</v>
      </c>
      <c r="H406" s="2">
        <f t="shared" si="26"/>
        <v>0</v>
      </c>
      <c r="I406" s="2"/>
      <c r="J406" s="2"/>
      <c r="K406" s="2"/>
      <c r="L406" s="2"/>
      <c r="M406" s="1">
        <f t="shared" si="24"/>
        <v>0</v>
      </c>
      <c r="N406" s="1">
        <f t="shared" si="25"/>
        <v>0</v>
      </c>
      <c r="R406" s="4">
        <f>E406/Parameters_Base!$B$6</f>
        <v>0.56666666666666665</v>
      </c>
      <c r="S406" s="11">
        <f>F406/Parameters_Base!$C$6</f>
        <v>0.95</v>
      </c>
      <c r="T406" s="1">
        <f t="shared" si="27"/>
        <v>0</v>
      </c>
    </row>
    <row r="407" spans="1:20" s="1" customFormat="1" x14ac:dyDescent="0.25">
      <c r="A407" s="6">
        <v>398</v>
      </c>
      <c r="B407" s="1" t="s">
        <v>2</v>
      </c>
      <c r="D407" s="1">
        <v>199</v>
      </c>
      <c r="E407" s="1">
        <v>17</v>
      </c>
      <c r="F407" s="1">
        <v>175</v>
      </c>
      <c r="G407" s="3">
        <v>1</v>
      </c>
      <c r="H407" s="2" t="str">
        <f t="shared" si="26"/>
        <v>Pos</v>
      </c>
      <c r="I407" s="2"/>
      <c r="J407" s="2"/>
      <c r="K407" s="2"/>
      <c r="L407" s="2"/>
      <c r="M407" s="1">
        <f t="shared" si="24"/>
        <v>0</v>
      </c>
      <c r="N407" s="1">
        <f t="shared" si="25"/>
        <v>0</v>
      </c>
      <c r="R407" s="4">
        <f>E407/Parameters_Base!$B$6</f>
        <v>0.56666666666666665</v>
      </c>
      <c r="S407" s="11">
        <f>F407/Parameters_Base!$C$6</f>
        <v>0.72916666666666663</v>
      </c>
      <c r="T407" s="1">
        <f t="shared" si="27"/>
        <v>0</v>
      </c>
    </row>
    <row r="408" spans="1:20" s="1" customFormat="1" x14ac:dyDescent="0.25">
      <c r="A408" s="6">
        <v>399</v>
      </c>
      <c r="B408" s="1" t="s">
        <v>2</v>
      </c>
      <c r="D408" s="1">
        <v>200</v>
      </c>
      <c r="E408" s="1">
        <v>30</v>
      </c>
      <c r="F408" s="1">
        <v>156</v>
      </c>
      <c r="G408" s="3">
        <v>-2</v>
      </c>
      <c r="H408" s="2" t="str">
        <f t="shared" si="26"/>
        <v>Neg</v>
      </c>
      <c r="I408" s="2"/>
      <c r="J408" s="2"/>
      <c r="K408" s="2"/>
      <c r="L408" s="2"/>
      <c r="M408" s="1">
        <f t="shared" si="24"/>
        <v>0</v>
      </c>
      <c r="N408" s="1">
        <f t="shared" si="25"/>
        <v>0</v>
      </c>
      <c r="R408" s="4">
        <f>E408/Parameters_Base!$B$6</f>
        <v>1</v>
      </c>
      <c r="S408" s="11">
        <f>F408/Parameters_Base!$C$6</f>
        <v>0.65</v>
      </c>
      <c r="T408" s="1">
        <f t="shared" si="27"/>
        <v>1</v>
      </c>
    </row>
    <row r="409" spans="1:20" s="1" customFormat="1" x14ac:dyDescent="0.25">
      <c r="A409" s="6">
        <v>400</v>
      </c>
      <c r="B409" s="1" t="s">
        <v>2</v>
      </c>
      <c r="D409" s="1">
        <v>200</v>
      </c>
      <c r="E409" s="1">
        <v>15</v>
      </c>
      <c r="F409" s="1">
        <v>231</v>
      </c>
      <c r="G409" s="3">
        <v>0</v>
      </c>
      <c r="H409" s="2">
        <f t="shared" si="26"/>
        <v>0</v>
      </c>
      <c r="I409" s="2"/>
      <c r="J409" s="2"/>
      <c r="K409" s="2"/>
      <c r="L409" s="2"/>
      <c r="M409" s="1">
        <f t="shared" si="24"/>
        <v>0</v>
      </c>
      <c r="N409" s="1">
        <f t="shared" si="25"/>
        <v>0</v>
      </c>
      <c r="R409" s="4">
        <f>E409/Parameters_Base!$B$6</f>
        <v>0.5</v>
      </c>
      <c r="S409" s="11">
        <f>F409/Parameters_Base!$C$6</f>
        <v>0.96250000000000002</v>
      </c>
      <c r="T409" s="1">
        <f t="shared" si="27"/>
        <v>0</v>
      </c>
    </row>
    <row r="410" spans="1:20" s="1" customFormat="1" x14ac:dyDescent="0.25">
      <c r="A410" s="6">
        <v>401</v>
      </c>
      <c r="B410" s="1" t="s">
        <v>2</v>
      </c>
      <c r="D410" s="1">
        <v>201</v>
      </c>
      <c r="E410" s="1">
        <v>30</v>
      </c>
      <c r="F410" s="1">
        <v>231</v>
      </c>
      <c r="G410" s="3">
        <v>0</v>
      </c>
      <c r="H410" s="2">
        <f t="shared" si="26"/>
        <v>0</v>
      </c>
      <c r="I410" s="2"/>
      <c r="J410" s="2"/>
      <c r="K410" s="2"/>
      <c r="L410" s="2"/>
      <c r="M410" s="1">
        <f t="shared" si="24"/>
        <v>0</v>
      </c>
      <c r="N410" s="1">
        <f t="shared" si="25"/>
        <v>0</v>
      </c>
      <c r="R410" s="4">
        <f>E410/Parameters_Base!$B$6</f>
        <v>1</v>
      </c>
      <c r="S410" s="11">
        <f>F410/Parameters_Base!$C$6</f>
        <v>0.96250000000000002</v>
      </c>
      <c r="T410" s="1">
        <f t="shared" si="27"/>
        <v>1</v>
      </c>
    </row>
    <row r="411" spans="1:20" s="1" customFormat="1" x14ac:dyDescent="0.25">
      <c r="A411" s="6">
        <v>402</v>
      </c>
      <c r="B411" s="1" t="s">
        <v>2</v>
      </c>
      <c r="D411" s="1">
        <v>201</v>
      </c>
      <c r="E411" s="1">
        <v>19</v>
      </c>
      <c r="F411" s="1">
        <v>210</v>
      </c>
      <c r="G411" s="3">
        <v>0</v>
      </c>
      <c r="H411" s="2">
        <f t="shared" si="26"/>
        <v>0</v>
      </c>
      <c r="I411" s="2"/>
      <c r="J411" s="2"/>
      <c r="K411" s="2"/>
      <c r="L411" s="2"/>
      <c r="M411" s="1">
        <f t="shared" si="24"/>
        <v>0</v>
      </c>
      <c r="N411" s="1">
        <f t="shared" si="25"/>
        <v>0</v>
      </c>
      <c r="R411" s="4">
        <f>E411/Parameters_Base!$B$6</f>
        <v>0.6333333333333333</v>
      </c>
      <c r="S411" s="11">
        <f>F411/Parameters_Base!$C$6</f>
        <v>0.875</v>
      </c>
      <c r="T411" s="1">
        <f t="shared" si="27"/>
        <v>0</v>
      </c>
    </row>
    <row r="412" spans="1:20" s="1" customFormat="1" x14ac:dyDescent="0.25">
      <c r="A412" s="6">
        <v>403</v>
      </c>
      <c r="B412" s="1" t="s">
        <v>2</v>
      </c>
      <c r="D412" s="1">
        <v>202</v>
      </c>
      <c r="E412" s="1">
        <v>21</v>
      </c>
      <c r="F412" s="1">
        <v>185</v>
      </c>
      <c r="G412" s="3">
        <v>-2</v>
      </c>
      <c r="H412" s="2" t="str">
        <f t="shared" si="26"/>
        <v>Neg</v>
      </c>
      <c r="I412" s="2"/>
      <c r="J412" s="2"/>
      <c r="K412" s="2"/>
      <c r="L412" s="2"/>
      <c r="M412" s="1">
        <f t="shared" si="24"/>
        <v>0</v>
      </c>
      <c r="N412" s="1">
        <f t="shared" si="25"/>
        <v>0</v>
      </c>
      <c r="R412" s="4">
        <f>E412/Parameters_Base!$B$6</f>
        <v>0.7</v>
      </c>
      <c r="S412" s="11">
        <f>F412/Parameters_Base!$C$6</f>
        <v>0.77083333333333337</v>
      </c>
      <c r="T412" s="1">
        <f t="shared" si="27"/>
        <v>0</v>
      </c>
    </row>
    <row r="413" spans="1:20" s="1" customFormat="1" x14ac:dyDescent="0.25">
      <c r="A413" s="6">
        <v>404</v>
      </c>
      <c r="B413" s="1" t="s">
        <v>2</v>
      </c>
      <c r="D413" s="1">
        <v>202</v>
      </c>
      <c r="E413" s="1">
        <v>29</v>
      </c>
      <c r="F413" s="1">
        <v>177</v>
      </c>
      <c r="G413" s="3">
        <v>1</v>
      </c>
      <c r="H413" s="2" t="str">
        <f t="shared" si="26"/>
        <v>Pos</v>
      </c>
      <c r="I413" s="2"/>
      <c r="J413" s="2"/>
      <c r="K413" s="2"/>
      <c r="L413" s="2"/>
      <c r="M413" s="1">
        <f t="shared" si="24"/>
        <v>0</v>
      </c>
      <c r="N413" s="1">
        <f t="shared" si="25"/>
        <v>0</v>
      </c>
      <c r="R413" s="4">
        <f>E413/Parameters_Base!$B$6</f>
        <v>0.96666666666666667</v>
      </c>
      <c r="S413" s="11">
        <f>F413/Parameters_Base!$C$6</f>
        <v>0.73750000000000004</v>
      </c>
      <c r="T413" s="1">
        <f t="shared" si="27"/>
        <v>1</v>
      </c>
    </row>
    <row r="414" spans="1:20" s="1" customFormat="1" x14ac:dyDescent="0.25">
      <c r="A414" s="6">
        <v>405</v>
      </c>
      <c r="B414" s="1" t="s">
        <v>2</v>
      </c>
      <c r="D414" s="1">
        <v>203</v>
      </c>
      <c r="E414" s="1">
        <v>17</v>
      </c>
      <c r="F414" s="1">
        <v>155</v>
      </c>
      <c r="G414" s="3">
        <v>0</v>
      </c>
      <c r="H414" s="2">
        <f t="shared" si="26"/>
        <v>0</v>
      </c>
      <c r="I414" s="2"/>
      <c r="J414" s="2"/>
      <c r="K414" s="2"/>
      <c r="L414" s="2"/>
      <c r="M414" s="1">
        <f t="shared" si="24"/>
        <v>0</v>
      </c>
      <c r="N414" s="1">
        <f t="shared" si="25"/>
        <v>0</v>
      </c>
      <c r="R414" s="4">
        <f>E414/Parameters_Base!$B$6</f>
        <v>0.56666666666666665</v>
      </c>
      <c r="S414" s="11">
        <f>F414/Parameters_Base!$C$6</f>
        <v>0.64583333333333337</v>
      </c>
      <c r="T414" s="1">
        <f t="shared" si="27"/>
        <v>0</v>
      </c>
    </row>
    <row r="415" spans="1:20" s="1" customFormat="1" x14ac:dyDescent="0.25">
      <c r="A415" s="6">
        <v>406</v>
      </c>
      <c r="B415" s="1" t="s">
        <v>2</v>
      </c>
      <c r="D415" s="1">
        <v>203</v>
      </c>
      <c r="E415" s="1">
        <v>22</v>
      </c>
      <c r="F415" s="1">
        <v>210</v>
      </c>
      <c r="G415" s="3">
        <v>1</v>
      </c>
      <c r="H415" s="2" t="str">
        <f t="shared" si="26"/>
        <v>Pos</v>
      </c>
      <c r="I415" s="2"/>
      <c r="J415" s="2"/>
      <c r="K415" s="2"/>
      <c r="L415" s="2"/>
      <c r="M415" s="1">
        <f t="shared" si="24"/>
        <v>0</v>
      </c>
      <c r="N415" s="1">
        <f t="shared" si="25"/>
        <v>0</v>
      </c>
      <c r="R415" s="4">
        <f>E415/Parameters_Base!$B$6</f>
        <v>0.73333333333333328</v>
      </c>
      <c r="S415" s="11">
        <f>F415/Parameters_Base!$C$6</f>
        <v>0.875</v>
      </c>
      <c r="T415" s="1">
        <f t="shared" si="27"/>
        <v>0</v>
      </c>
    </row>
    <row r="416" spans="1:20" s="1" customFormat="1" x14ac:dyDescent="0.25">
      <c r="A416" s="6">
        <v>407</v>
      </c>
      <c r="B416" s="1" t="s">
        <v>2</v>
      </c>
      <c r="D416" s="1">
        <v>204</v>
      </c>
      <c r="E416" s="1">
        <v>15</v>
      </c>
      <c r="F416" s="1">
        <v>221</v>
      </c>
      <c r="G416" s="3">
        <v>-2</v>
      </c>
      <c r="H416" s="2" t="str">
        <f t="shared" si="26"/>
        <v>Neg</v>
      </c>
      <c r="I416" s="2"/>
      <c r="J416" s="2"/>
      <c r="K416" s="2"/>
      <c r="L416" s="2"/>
      <c r="M416" s="1">
        <f t="shared" si="24"/>
        <v>0</v>
      </c>
      <c r="N416" s="1">
        <f t="shared" si="25"/>
        <v>0</v>
      </c>
      <c r="R416" s="4">
        <f>E416/Parameters_Base!$B$6</f>
        <v>0.5</v>
      </c>
      <c r="S416" s="11">
        <f>F416/Parameters_Base!$C$6</f>
        <v>0.92083333333333328</v>
      </c>
      <c r="T416" s="1">
        <f t="shared" si="27"/>
        <v>0</v>
      </c>
    </row>
    <row r="417" spans="1:20" s="1" customFormat="1" x14ac:dyDescent="0.25">
      <c r="A417" s="6">
        <v>408</v>
      </c>
      <c r="B417" s="1" t="s">
        <v>2</v>
      </c>
      <c r="D417" s="1">
        <v>204</v>
      </c>
      <c r="E417" s="1">
        <v>18</v>
      </c>
      <c r="F417" s="1">
        <v>194</v>
      </c>
      <c r="G417" s="3">
        <v>0</v>
      </c>
      <c r="H417" s="2">
        <f t="shared" si="26"/>
        <v>0</v>
      </c>
      <c r="I417" s="2"/>
      <c r="J417" s="2"/>
      <c r="K417" s="2"/>
      <c r="L417" s="2"/>
      <c r="M417" s="1">
        <f t="shared" si="24"/>
        <v>0</v>
      </c>
      <c r="N417" s="1">
        <f t="shared" si="25"/>
        <v>0</v>
      </c>
      <c r="R417" s="4">
        <f>E417/Parameters_Base!$B$6</f>
        <v>0.6</v>
      </c>
      <c r="S417" s="11">
        <f>F417/Parameters_Base!$C$6</f>
        <v>0.80833333333333335</v>
      </c>
      <c r="T417" s="1">
        <f t="shared" si="27"/>
        <v>0</v>
      </c>
    </row>
    <row r="418" spans="1:20" s="1" customFormat="1" x14ac:dyDescent="0.25">
      <c r="A418" s="6">
        <v>409</v>
      </c>
      <c r="B418" s="1" t="s">
        <v>2</v>
      </c>
      <c r="D418" s="1">
        <v>205</v>
      </c>
      <c r="E418" s="1">
        <v>28</v>
      </c>
      <c r="F418" s="1">
        <v>183</v>
      </c>
      <c r="G418" s="3">
        <v>-2</v>
      </c>
      <c r="H418" s="2" t="str">
        <f t="shared" si="26"/>
        <v>Neg</v>
      </c>
      <c r="I418" s="2"/>
      <c r="J418" s="2"/>
      <c r="K418" s="2"/>
      <c r="L418" s="2"/>
      <c r="M418" s="1">
        <f t="shared" si="24"/>
        <v>0</v>
      </c>
      <c r="N418" s="1">
        <f t="shared" si="25"/>
        <v>0</v>
      </c>
      <c r="R418" s="4">
        <f>E418/Parameters_Base!$B$6</f>
        <v>0.93333333333333335</v>
      </c>
      <c r="S418" s="11">
        <f>F418/Parameters_Base!$C$6</f>
        <v>0.76249999999999996</v>
      </c>
      <c r="T418" s="1">
        <f t="shared" si="27"/>
        <v>1</v>
      </c>
    </row>
    <row r="419" spans="1:20" s="1" customFormat="1" x14ac:dyDescent="0.25">
      <c r="A419" s="6">
        <v>410</v>
      </c>
      <c r="B419" s="1" t="s">
        <v>2</v>
      </c>
      <c r="D419" s="1">
        <v>205</v>
      </c>
      <c r="E419" s="1">
        <v>16</v>
      </c>
      <c r="F419" s="1">
        <v>204</v>
      </c>
      <c r="G419" s="3">
        <v>2</v>
      </c>
      <c r="H419" s="2" t="str">
        <f t="shared" si="26"/>
        <v>Pos</v>
      </c>
      <c r="I419" s="2"/>
      <c r="J419" s="2"/>
      <c r="K419" s="2"/>
      <c r="L419" s="2"/>
      <c r="M419" s="1">
        <f t="shared" si="24"/>
        <v>0</v>
      </c>
      <c r="N419" s="1">
        <f t="shared" si="25"/>
        <v>0</v>
      </c>
      <c r="R419" s="4">
        <f>E419/Parameters_Base!$B$6</f>
        <v>0.53333333333333333</v>
      </c>
      <c r="S419" s="11">
        <f>F419/Parameters_Base!$C$6</f>
        <v>0.85</v>
      </c>
      <c r="T419" s="1">
        <f t="shared" si="27"/>
        <v>0</v>
      </c>
    </row>
    <row r="420" spans="1:20" s="1" customFormat="1" x14ac:dyDescent="0.25">
      <c r="A420" s="6">
        <v>411</v>
      </c>
      <c r="B420" s="1" t="s">
        <v>2</v>
      </c>
      <c r="D420" s="1">
        <v>206</v>
      </c>
      <c r="E420" s="1">
        <v>29</v>
      </c>
      <c r="F420" s="1">
        <v>185</v>
      </c>
      <c r="G420" s="3">
        <v>-2</v>
      </c>
      <c r="H420" s="2" t="str">
        <f t="shared" si="26"/>
        <v>Neg</v>
      </c>
      <c r="I420" s="2"/>
      <c r="J420" s="2"/>
      <c r="K420" s="2"/>
      <c r="L420" s="2"/>
      <c r="M420" s="1">
        <f t="shared" si="24"/>
        <v>0</v>
      </c>
      <c r="N420" s="1">
        <f t="shared" si="25"/>
        <v>0</v>
      </c>
      <c r="R420" s="4">
        <f>E420/Parameters_Base!$B$6</f>
        <v>0.96666666666666667</v>
      </c>
      <c r="S420" s="11">
        <f>F420/Parameters_Base!$C$6</f>
        <v>0.77083333333333337</v>
      </c>
      <c r="T420" s="1">
        <f t="shared" si="27"/>
        <v>1</v>
      </c>
    </row>
    <row r="421" spans="1:20" s="1" customFormat="1" x14ac:dyDescent="0.25">
      <c r="A421" s="6">
        <v>412</v>
      </c>
      <c r="B421" s="1" t="s">
        <v>2</v>
      </c>
      <c r="D421" s="1">
        <v>206</v>
      </c>
      <c r="E421" s="1">
        <v>17</v>
      </c>
      <c r="F421" s="1">
        <v>236</v>
      </c>
      <c r="G421" s="3">
        <v>2</v>
      </c>
      <c r="H421" s="2" t="str">
        <f t="shared" si="26"/>
        <v>Pos</v>
      </c>
      <c r="I421" s="2"/>
      <c r="J421" s="2"/>
      <c r="K421" s="2"/>
      <c r="L421" s="2"/>
      <c r="M421" s="1">
        <f t="shared" si="24"/>
        <v>0</v>
      </c>
      <c r="N421" s="1">
        <f t="shared" si="25"/>
        <v>0</v>
      </c>
      <c r="R421" s="4">
        <f>E421/Parameters_Base!$B$6</f>
        <v>0.56666666666666665</v>
      </c>
      <c r="S421" s="11">
        <f>F421/Parameters_Base!$C$6</f>
        <v>0.98333333333333328</v>
      </c>
      <c r="T421" s="1">
        <f t="shared" si="27"/>
        <v>0</v>
      </c>
    </row>
    <row r="422" spans="1:20" s="1" customFormat="1" x14ac:dyDescent="0.25">
      <c r="A422" s="6">
        <v>413</v>
      </c>
      <c r="B422" s="1" t="s">
        <v>2</v>
      </c>
      <c r="D422" s="1">
        <v>207</v>
      </c>
      <c r="E422" s="1">
        <v>25</v>
      </c>
      <c r="F422" s="1">
        <v>167</v>
      </c>
      <c r="G422" s="3">
        <v>0</v>
      </c>
      <c r="H422" s="2">
        <f t="shared" si="26"/>
        <v>0</v>
      </c>
      <c r="I422" s="2"/>
      <c r="J422" s="2"/>
      <c r="K422" s="2"/>
      <c r="L422" s="2"/>
      <c r="M422" s="1">
        <f t="shared" si="24"/>
        <v>0</v>
      </c>
      <c r="N422" s="1">
        <f t="shared" si="25"/>
        <v>0</v>
      </c>
      <c r="R422" s="4">
        <f>E422/Parameters_Base!$B$6</f>
        <v>0.83333333333333337</v>
      </c>
      <c r="S422" s="11">
        <f>F422/Parameters_Base!$C$6</f>
        <v>0.6958333333333333</v>
      </c>
      <c r="T422" s="1">
        <f t="shared" si="27"/>
        <v>1</v>
      </c>
    </row>
    <row r="423" spans="1:20" s="1" customFormat="1" x14ac:dyDescent="0.25">
      <c r="A423" s="6">
        <v>414</v>
      </c>
      <c r="B423" s="1" t="s">
        <v>2</v>
      </c>
      <c r="D423" s="1">
        <v>207</v>
      </c>
      <c r="E423" s="1">
        <v>21</v>
      </c>
      <c r="F423" s="1">
        <v>158</v>
      </c>
      <c r="G423" s="3">
        <v>1</v>
      </c>
      <c r="H423" s="2" t="str">
        <f t="shared" si="26"/>
        <v>Pos</v>
      </c>
      <c r="I423" s="2"/>
      <c r="J423" s="2"/>
      <c r="K423" s="2"/>
      <c r="L423" s="2"/>
      <c r="M423" s="1">
        <f t="shared" si="24"/>
        <v>0</v>
      </c>
      <c r="N423" s="1">
        <f t="shared" si="25"/>
        <v>0</v>
      </c>
      <c r="R423" s="4">
        <f>E423/Parameters_Base!$B$6</f>
        <v>0.7</v>
      </c>
      <c r="S423" s="11">
        <f>F423/Parameters_Base!$C$6</f>
        <v>0.65833333333333333</v>
      </c>
      <c r="T423" s="1">
        <f t="shared" si="27"/>
        <v>1</v>
      </c>
    </row>
    <row r="424" spans="1:20" s="1" customFormat="1" x14ac:dyDescent="0.25">
      <c r="A424" s="6">
        <v>415</v>
      </c>
      <c r="B424" s="1" t="s">
        <v>2</v>
      </c>
      <c r="D424" s="1">
        <v>208</v>
      </c>
      <c r="E424" s="1">
        <v>22</v>
      </c>
      <c r="F424" s="1">
        <v>167</v>
      </c>
      <c r="G424" s="3">
        <v>-2</v>
      </c>
      <c r="H424" s="2" t="str">
        <f t="shared" si="26"/>
        <v>Neg</v>
      </c>
      <c r="I424" s="2"/>
      <c r="J424" s="2"/>
      <c r="K424" s="2"/>
      <c r="L424" s="2"/>
      <c r="M424" s="1">
        <f t="shared" si="24"/>
        <v>0</v>
      </c>
      <c r="N424" s="1">
        <f t="shared" si="25"/>
        <v>0</v>
      </c>
      <c r="R424" s="4">
        <f>E424/Parameters_Base!$B$6</f>
        <v>0.73333333333333328</v>
      </c>
      <c r="S424" s="11">
        <f>F424/Parameters_Base!$C$6</f>
        <v>0.6958333333333333</v>
      </c>
      <c r="T424" s="1">
        <f t="shared" si="27"/>
        <v>1</v>
      </c>
    </row>
    <row r="425" spans="1:20" s="1" customFormat="1" x14ac:dyDescent="0.25">
      <c r="A425" s="6">
        <v>416</v>
      </c>
      <c r="B425" s="1" t="s">
        <v>2</v>
      </c>
      <c r="D425" s="1">
        <v>208</v>
      </c>
      <c r="E425" s="1">
        <v>26</v>
      </c>
      <c r="F425" s="1">
        <v>181</v>
      </c>
      <c r="G425" s="3">
        <v>2</v>
      </c>
      <c r="H425" s="2" t="str">
        <f t="shared" si="26"/>
        <v>Pos</v>
      </c>
      <c r="I425" s="2"/>
      <c r="J425" s="2"/>
      <c r="K425" s="2"/>
      <c r="L425" s="2"/>
      <c r="M425" s="1">
        <f t="shared" si="24"/>
        <v>0</v>
      </c>
      <c r="N425" s="1">
        <f t="shared" si="25"/>
        <v>0</v>
      </c>
      <c r="R425" s="4">
        <f>E425/Parameters_Base!$B$6</f>
        <v>0.8666666666666667</v>
      </c>
      <c r="S425" s="11">
        <f>F425/Parameters_Base!$C$6</f>
        <v>0.75416666666666665</v>
      </c>
      <c r="T425" s="1">
        <f t="shared" si="27"/>
        <v>1</v>
      </c>
    </row>
    <row r="426" spans="1:20" s="1" customFormat="1" x14ac:dyDescent="0.25">
      <c r="A426" s="6">
        <v>417</v>
      </c>
      <c r="B426" s="1" t="s">
        <v>2</v>
      </c>
      <c r="D426" s="1">
        <v>209</v>
      </c>
      <c r="E426" s="1">
        <v>25</v>
      </c>
      <c r="F426" s="1">
        <v>159</v>
      </c>
      <c r="G426" s="3">
        <v>0</v>
      </c>
      <c r="H426" s="2">
        <f t="shared" si="26"/>
        <v>0</v>
      </c>
      <c r="I426" s="2"/>
      <c r="J426" s="2"/>
      <c r="K426" s="2"/>
      <c r="L426" s="2"/>
      <c r="M426" s="1">
        <f t="shared" si="24"/>
        <v>0</v>
      </c>
      <c r="N426" s="1">
        <f t="shared" si="25"/>
        <v>0</v>
      </c>
      <c r="R426" s="4">
        <f>E426/Parameters_Base!$B$6</f>
        <v>0.83333333333333337</v>
      </c>
      <c r="S426" s="11">
        <f>F426/Parameters_Base!$C$6</f>
        <v>0.66249999999999998</v>
      </c>
      <c r="T426" s="1">
        <f t="shared" si="27"/>
        <v>1</v>
      </c>
    </row>
    <row r="427" spans="1:20" s="1" customFormat="1" x14ac:dyDescent="0.25">
      <c r="A427" s="6">
        <v>418</v>
      </c>
      <c r="B427" s="1" t="s">
        <v>2</v>
      </c>
      <c r="D427" s="1">
        <v>209</v>
      </c>
      <c r="E427" s="1">
        <v>18</v>
      </c>
      <c r="F427" s="1">
        <v>176</v>
      </c>
      <c r="G427" s="3">
        <v>0</v>
      </c>
      <c r="H427" s="2">
        <f t="shared" si="26"/>
        <v>0</v>
      </c>
      <c r="I427" s="2"/>
      <c r="J427" s="2"/>
      <c r="K427" s="2"/>
      <c r="L427" s="2"/>
      <c r="M427" s="1">
        <f t="shared" si="24"/>
        <v>0</v>
      </c>
      <c r="N427" s="1">
        <f t="shared" si="25"/>
        <v>0</v>
      </c>
      <c r="R427" s="4">
        <f>E427/Parameters_Base!$B$6</f>
        <v>0.6</v>
      </c>
      <c r="S427" s="11">
        <f>F427/Parameters_Base!$C$6</f>
        <v>0.73333333333333328</v>
      </c>
      <c r="T427" s="1">
        <f t="shared" si="27"/>
        <v>0</v>
      </c>
    </row>
    <row r="428" spans="1:20" s="1" customFormat="1" x14ac:dyDescent="0.25">
      <c r="A428" s="6">
        <v>419</v>
      </c>
      <c r="B428" s="1" t="s">
        <v>2</v>
      </c>
      <c r="D428" s="1">
        <v>210</v>
      </c>
      <c r="E428" s="1">
        <v>29</v>
      </c>
      <c r="F428" s="1">
        <v>214</v>
      </c>
      <c r="G428" s="3">
        <v>0</v>
      </c>
      <c r="H428" s="2">
        <f t="shared" si="26"/>
        <v>0</v>
      </c>
      <c r="I428" s="2"/>
      <c r="J428" s="2"/>
      <c r="K428" s="2"/>
      <c r="L428" s="2"/>
      <c r="M428" s="1">
        <f t="shared" si="24"/>
        <v>0</v>
      </c>
      <c r="N428" s="1">
        <f t="shared" si="25"/>
        <v>0</v>
      </c>
      <c r="R428" s="4">
        <f>E428/Parameters_Base!$B$6</f>
        <v>0.96666666666666667</v>
      </c>
      <c r="S428" s="11">
        <f>F428/Parameters_Base!$C$6</f>
        <v>0.89166666666666672</v>
      </c>
      <c r="T428" s="1">
        <f t="shared" si="27"/>
        <v>1</v>
      </c>
    </row>
    <row r="429" spans="1:20" s="1" customFormat="1" x14ac:dyDescent="0.25">
      <c r="A429" s="6">
        <v>420</v>
      </c>
      <c r="B429" s="1" t="s">
        <v>2</v>
      </c>
      <c r="D429" s="1">
        <v>210</v>
      </c>
      <c r="E429" s="1">
        <v>17</v>
      </c>
      <c r="F429" s="1">
        <v>190</v>
      </c>
      <c r="G429" s="3">
        <v>1</v>
      </c>
      <c r="H429" s="2" t="str">
        <f t="shared" si="26"/>
        <v>Pos</v>
      </c>
      <c r="I429" s="2"/>
      <c r="J429" s="2"/>
      <c r="K429" s="2"/>
      <c r="L429" s="2"/>
      <c r="M429" s="1">
        <f t="shared" si="24"/>
        <v>0</v>
      </c>
      <c r="N429" s="1">
        <f t="shared" si="25"/>
        <v>0</v>
      </c>
      <c r="R429" s="4">
        <f>E429/Parameters_Base!$B$6</f>
        <v>0.56666666666666665</v>
      </c>
      <c r="S429" s="11">
        <f>F429/Parameters_Base!$C$6</f>
        <v>0.79166666666666663</v>
      </c>
      <c r="T429" s="1">
        <f t="shared" si="27"/>
        <v>0</v>
      </c>
    </row>
    <row r="430" spans="1:20" s="1" customFormat="1" x14ac:dyDescent="0.25">
      <c r="A430" s="6">
        <v>421</v>
      </c>
      <c r="B430" s="1" t="s">
        <v>2</v>
      </c>
      <c r="D430" s="1">
        <v>211</v>
      </c>
      <c r="E430" s="1">
        <v>29</v>
      </c>
      <c r="F430" s="1">
        <v>234</v>
      </c>
      <c r="G430" s="3">
        <v>0</v>
      </c>
      <c r="H430" s="2">
        <f t="shared" si="26"/>
        <v>0</v>
      </c>
      <c r="I430" s="2"/>
      <c r="J430" s="2"/>
      <c r="K430" s="2"/>
      <c r="L430" s="2"/>
      <c r="M430" s="1">
        <f t="shared" si="24"/>
        <v>0</v>
      </c>
      <c r="N430" s="1">
        <f t="shared" si="25"/>
        <v>0</v>
      </c>
      <c r="R430" s="4">
        <f>E430/Parameters_Base!$B$6</f>
        <v>0.96666666666666667</v>
      </c>
      <c r="S430" s="11">
        <f>F430/Parameters_Base!$C$6</f>
        <v>0.97499999999999998</v>
      </c>
      <c r="T430" s="1">
        <f t="shared" si="27"/>
        <v>0</v>
      </c>
    </row>
    <row r="431" spans="1:20" s="1" customFormat="1" x14ac:dyDescent="0.25">
      <c r="A431" s="6">
        <v>422</v>
      </c>
      <c r="B431" s="1" t="s">
        <v>2</v>
      </c>
      <c r="D431" s="1">
        <v>211</v>
      </c>
      <c r="E431" s="1">
        <v>15</v>
      </c>
      <c r="F431" s="1">
        <v>223</v>
      </c>
      <c r="G431" s="3">
        <v>0</v>
      </c>
      <c r="H431" s="2">
        <f t="shared" si="26"/>
        <v>0</v>
      </c>
      <c r="I431" s="2"/>
      <c r="J431" s="2"/>
      <c r="K431" s="2"/>
      <c r="L431" s="2"/>
      <c r="M431" s="1">
        <f t="shared" si="24"/>
        <v>0</v>
      </c>
      <c r="N431" s="1">
        <f t="shared" si="25"/>
        <v>0</v>
      </c>
      <c r="R431" s="4">
        <f>E431/Parameters_Base!$B$6</f>
        <v>0.5</v>
      </c>
      <c r="S431" s="11">
        <f>F431/Parameters_Base!$C$6</f>
        <v>0.9291666666666667</v>
      </c>
      <c r="T431" s="1">
        <f t="shared" si="27"/>
        <v>0</v>
      </c>
    </row>
    <row r="432" spans="1:20" s="1" customFormat="1" x14ac:dyDescent="0.25">
      <c r="A432" s="6">
        <v>423</v>
      </c>
      <c r="B432" s="1" t="s">
        <v>2</v>
      </c>
      <c r="D432" s="1">
        <v>212</v>
      </c>
      <c r="E432" s="1">
        <v>26</v>
      </c>
      <c r="F432" s="1">
        <v>226</v>
      </c>
      <c r="G432" s="3">
        <v>0</v>
      </c>
      <c r="H432" s="2">
        <f t="shared" si="26"/>
        <v>0</v>
      </c>
      <c r="I432" s="2"/>
      <c r="J432" s="2"/>
      <c r="K432" s="2"/>
      <c r="L432" s="2"/>
      <c r="M432" s="1">
        <f t="shared" si="24"/>
        <v>0</v>
      </c>
      <c r="N432" s="1">
        <f t="shared" si="25"/>
        <v>0</v>
      </c>
      <c r="R432" s="4">
        <f>E432/Parameters_Base!$B$6</f>
        <v>0.8666666666666667</v>
      </c>
      <c r="S432" s="11">
        <f>F432/Parameters_Base!$C$6</f>
        <v>0.94166666666666665</v>
      </c>
      <c r="T432" s="1">
        <f t="shared" si="27"/>
        <v>0</v>
      </c>
    </row>
    <row r="433" spans="1:20" s="1" customFormat="1" x14ac:dyDescent="0.25">
      <c r="A433" s="6">
        <v>424</v>
      </c>
      <c r="B433" s="1" t="s">
        <v>2</v>
      </c>
      <c r="D433" s="1">
        <v>212</v>
      </c>
      <c r="E433" s="1">
        <v>23</v>
      </c>
      <c r="F433" s="1">
        <v>182</v>
      </c>
      <c r="G433" s="3">
        <v>0</v>
      </c>
      <c r="H433" s="2">
        <f t="shared" si="26"/>
        <v>0</v>
      </c>
      <c r="I433" s="2"/>
      <c r="J433" s="2"/>
      <c r="K433" s="2"/>
      <c r="L433" s="2"/>
      <c r="M433" s="1">
        <f t="shared" si="24"/>
        <v>0</v>
      </c>
      <c r="N433" s="1">
        <f t="shared" si="25"/>
        <v>0</v>
      </c>
      <c r="R433" s="4">
        <f>E433/Parameters_Base!$B$6</f>
        <v>0.76666666666666672</v>
      </c>
      <c r="S433" s="11">
        <f>F433/Parameters_Base!$C$6</f>
        <v>0.7583333333333333</v>
      </c>
      <c r="T433" s="1">
        <f t="shared" si="27"/>
        <v>1</v>
      </c>
    </row>
    <row r="434" spans="1:20" s="1" customFormat="1" x14ac:dyDescent="0.25">
      <c r="A434" s="6">
        <v>425</v>
      </c>
      <c r="B434" s="1" t="s">
        <v>2</v>
      </c>
      <c r="D434" s="1">
        <v>213</v>
      </c>
      <c r="E434" s="1">
        <v>24</v>
      </c>
      <c r="F434" s="1">
        <v>164</v>
      </c>
      <c r="G434" s="3">
        <v>-2</v>
      </c>
      <c r="H434" s="2" t="str">
        <f t="shared" si="26"/>
        <v>Neg</v>
      </c>
      <c r="I434" s="2"/>
      <c r="J434" s="2"/>
      <c r="K434" s="2"/>
      <c r="L434" s="2"/>
      <c r="M434" s="1">
        <f t="shared" si="24"/>
        <v>0</v>
      </c>
      <c r="N434" s="1">
        <f t="shared" si="25"/>
        <v>0</v>
      </c>
      <c r="R434" s="4">
        <f>E434/Parameters_Base!$B$6</f>
        <v>0.8</v>
      </c>
      <c r="S434" s="11">
        <f>F434/Parameters_Base!$C$6</f>
        <v>0.68333333333333335</v>
      </c>
      <c r="T434" s="1">
        <f t="shared" si="27"/>
        <v>1</v>
      </c>
    </row>
    <row r="435" spans="1:20" s="1" customFormat="1" x14ac:dyDescent="0.25">
      <c r="A435" s="6">
        <v>426</v>
      </c>
      <c r="B435" s="1" t="s">
        <v>2</v>
      </c>
      <c r="D435" s="1">
        <v>213</v>
      </c>
      <c r="E435" s="1">
        <v>26</v>
      </c>
      <c r="F435" s="1">
        <v>219</v>
      </c>
      <c r="G435" s="3">
        <v>2</v>
      </c>
      <c r="H435" s="2" t="str">
        <f t="shared" si="26"/>
        <v>Pos</v>
      </c>
      <c r="I435" s="2"/>
      <c r="J435" s="2"/>
      <c r="K435" s="2"/>
      <c r="L435" s="2"/>
      <c r="M435" s="1">
        <f t="shared" si="24"/>
        <v>0</v>
      </c>
      <c r="N435" s="1">
        <f t="shared" si="25"/>
        <v>0</v>
      </c>
      <c r="R435" s="4">
        <f>E435/Parameters_Base!$B$6</f>
        <v>0.8666666666666667</v>
      </c>
      <c r="S435" s="11">
        <f>F435/Parameters_Base!$C$6</f>
        <v>0.91249999999999998</v>
      </c>
      <c r="T435" s="1">
        <f t="shared" si="27"/>
        <v>0</v>
      </c>
    </row>
    <row r="436" spans="1:20" s="1" customFormat="1" x14ac:dyDescent="0.25">
      <c r="A436" s="6">
        <v>427</v>
      </c>
      <c r="B436" s="1" t="s">
        <v>2</v>
      </c>
      <c r="D436" s="1">
        <v>214</v>
      </c>
      <c r="E436" s="1">
        <v>16</v>
      </c>
      <c r="F436" s="1">
        <v>204</v>
      </c>
      <c r="G436" s="3">
        <v>-1</v>
      </c>
      <c r="H436" s="2" t="str">
        <f t="shared" si="26"/>
        <v>Neg</v>
      </c>
      <c r="I436" s="2"/>
      <c r="J436" s="2"/>
      <c r="K436" s="2"/>
      <c r="L436" s="2"/>
      <c r="M436" s="1">
        <f t="shared" si="24"/>
        <v>0</v>
      </c>
      <c r="N436" s="1">
        <f t="shared" si="25"/>
        <v>0</v>
      </c>
      <c r="R436" s="4">
        <f>E436/Parameters_Base!$B$6</f>
        <v>0.53333333333333333</v>
      </c>
      <c r="S436" s="11">
        <f>F436/Parameters_Base!$C$6</f>
        <v>0.85</v>
      </c>
      <c r="T436" s="1">
        <f t="shared" si="27"/>
        <v>0</v>
      </c>
    </row>
    <row r="437" spans="1:20" s="1" customFormat="1" x14ac:dyDescent="0.25">
      <c r="A437" s="6">
        <v>428</v>
      </c>
      <c r="B437" s="1" t="s">
        <v>2</v>
      </c>
      <c r="D437" s="1">
        <v>214</v>
      </c>
      <c r="E437" s="1">
        <v>19</v>
      </c>
      <c r="F437" s="1">
        <v>222</v>
      </c>
      <c r="G437" s="3">
        <v>0</v>
      </c>
      <c r="H437" s="2">
        <f t="shared" si="26"/>
        <v>0</v>
      </c>
      <c r="I437" s="2"/>
      <c r="J437" s="2"/>
      <c r="K437" s="2"/>
      <c r="L437" s="2"/>
      <c r="M437" s="1">
        <f t="shared" si="24"/>
        <v>0</v>
      </c>
      <c r="N437" s="1">
        <f t="shared" si="25"/>
        <v>0</v>
      </c>
      <c r="R437" s="4">
        <f>E437/Parameters_Base!$B$6</f>
        <v>0.6333333333333333</v>
      </c>
      <c r="S437" s="11">
        <f>F437/Parameters_Base!$C$6</f>
        <v>0.92500000000000004</v>
      </c>
      <c r="T437" s="1">
        <f t="shared" si="27"/>
        <v>0</v>
      </c>
    </row>
    <row r="438" spans="1:20" s="1" customFormat="1" x14ac:dyDescent="0.25">
      <c r="A438" s="6">
        <v>429</v>
      </c>
      <c r="B438" s="1" t="s">
        <v>2</v>
      </c>
      <c r="D438" s="1">
        <v>215</v>
      </c>
      <c r="E438" s="1">
        <v>17</v>
      </c>
      <c r="F438" s="1">
        <v>226</v>
      </c>
      <c r="G438" s="3">
        <v>0</v>
      </c>
      <c r="H438" s="2">
        <f t="shared" si="26"/>
        <v>0</v>
      </c>
      <c r="I438" s="2"/>
      <c r="J438" s="2"/>
      <c r="K438" s="2"/>
      <c r="L438" s="2"/>
      <c r="M438" s="1">
        <f t="shared" si="24"/>
        <v>0</v>
      </c>
      <c r="N438" s="1">
        <f t="shared" si="25"/>
        <v>0</v>
      </c>
      <c r="R438" s="4">
        <f>E438/Parameters_Base!$B$6</f>
        <v>0.56666666666666665</v>
      </c>
      <c r="S438" s="11">
        <f>F438/Parameters_Base!$C$6</f>
        <v>0.94166666666666665</v>
      </c>
      <c r="T438" s="1">
        <f t="shared" si="27"/>
        <v>0</v>
      </c>
    </row>
    <row r="439" spans="1:20" s="1" customFormat="1" x14ac:dyDescent="0.25">
      <c r="A439" s="6">
        <v>430</v>
      </c>
      <c r="B439" s="1" t="s">
        <v>2</v>
      </c>
      <c r="D439" s="1">
        <v>215</v>
      </c>
      <c r="E439" s="1">
        <v>20</v>
      </c>
      <c r="F439" s="1">
        <v>226</v>
      </c>
      <c r="G439" s="3">
        <v>0</v>
      </c>
      <c r="H439" s="2">
        <f t="shared" si="26"/>
        <v>0</v>
      </c>
      <c r="I439" s="2"/>
      <c r="J439" s="2"/>
      <c r="K439" s="2"/>
      <c r="L439" s="2"/>
      <c r="M439" s="1">
        <f t="shared" si="24"/>
        <v>0</v>
      </c>
      <c r="N439" s="1">
        <f t="shared" si="25"/>
        <v>0</v>
      </c>
      <c r="R439" s="4">
        <f>E439/Parameters_Base!$B$6</f>
        <v>0.66666666666666663</v>
      </c>
      <c r="S439" s="11">
        <f>F439/Parameters_Base!$C$6</f>
        <v>0.94166666666666665</v>
      </c>
      <c r="T439" s="1">
        <f t="shared" si="27"/>
        <v>0</v>
      </c>
    </row>
    <row r="440" spans="1:20" s="1" customFormat="1" x14ac:dyDescent="0.25">
      <c r="A440" s="6">
        <v>431</v>
      </c>
      <c r="B440" s="1" t="s">
        <v>2</v>
      </c>
      <c r="D440" s="1">
        <v>216</v>
      </c>
      <c r="E440" s="1">
        <v>22</v>
      </c>
      <c r="F440" s="1">
        <v>174</v>
      </c>
      <c r="G440" s="3">
        <v>0</v>
      </c>
      <c r="H440" s="2">
        <f t="shared" si="26"/>
        <v>0</v>
      </c>
      <c r="I440" s="2"/>
      <c r="J440" s="2"/>
      <c r="K440" s="2"/>
      <c r="L440" s="2"/>
      <c r="M440" s="1">
        <f t="shared" si="24"/>
        <v>0</v>
      </c>
      <c r="N440" s="1">
        <f t="shared" si="25"/>
        <v>0</v>
      </c>
      <c r="R440" s="4">
        <f>E440/Parameters_Base!$B$6</f>
        <v>0.73333333333333328</v>
      </c>
      <c r="S440" s="11">
        <f>F440/Parameters_Base!$C$6</f>
        <v>0.72499999999999998</v>
      </c>
      <c r="T440" s="1">
        <f t="shared" si="27"/>
        <v>1</v>
      </c>
    </row>
    <row r="441" spans="1:20" s="1" customFormat="1" x14ac:dyDescent="0.25">
      <c r="A441" s="6">
        <v>432</v>
      </c>
      <c r="B441" s="1" t="s">
        <v>2</v>
      </c>
      <c r="D441" s="1">
        <v>216</v>
      </c>
      <c r="E441" s="1">
        <v>28</v>
      </c>
      <c r="F441" s="1">
        <v>214</v>
      </c>
      <c r="G441" s="3">
        <v>0</v>
      </c>
      <c r="H441" s="2">
        <f t="shared" si="26"/>
        <v>0</v>
      </c>
      <c r="I441" s="2"/>
      <c r="J441" s="2"/>
      <c r="K441" s="2"/>
      <c r="L441" s="2"/>
      <c r="M441" s="1">
        <f t="shared" si="24"/>
        <v>0</v>
      </c>
      <c r="N441" s="1">
        <f t="shared" si="25"/>
        <v>0</v>
      </c>
      <c r="R441" s="4">
        <f>E441/Parameters_Base!$B$6</f>
        <v>0.93333333333333335</v>
      </c>
      <c r="S441" s="11">
        <f>F441/Parameters_Base!$C$6</f>
        <v>0.89166666666666672</v>
      </c>
      <c r="T441" s="1">
        <f t="shared" si="27"/>
        <v>1</v>
      </c>
    </row>
    <row r="442" spans="1:20" s="1" customFormat="1" x14ac:dyDescent="0.25">
      <c r="A442" s="6">
        <v>433</v>
      </c>
      <c r="B442" s="1" t="s">
        <v>2</v>
      </c>
      <c r="D442" s="1">
        <v>217</v>
      </c>
      <c r="E442" s="1">
        <v>20</v>
      </c>
      <c r="F442" s="1">
        <v>159</v>
      </c>
      <c r="G442" s="3">
        <v>-2</v>
      </c>
      <c r="H442" s="2" t="str">
        <f t="shared" si="26"/>
        <v>Neg</v>
      </c>
      <c r="I442" s="2"/>
      <c r="J442" s="2"/>
      <c r="K442" s="2"/>
      <c r="L442" s="2"/>
      <c r="M442" s="1">
        <f t="shared" si="24"/>
        <v>0</v>
      </c>
      <c r="N442" s="1">
        <f t="shared" si="25"/>
        <v>0</v>
      </c>
      <c r="R442" s="4">
        <f>E442/Parameters_Base!$B$6</f>
        <v>0.66666666666666663</v>
      </c>
      <c r="S442" s="11">
        <f>F442/Parameters_Base!$C$6</f>
        <v>0.66249999999999998</v>
      </c>
      <c r="T442" s="1">
        <f t="shared" si="27"/>
        <v>1</v>
      </c>
    </row>
    <row r="443" spans="1:20" s="1" customFormat="1" x14ac:dyDescent="0.25">
      <c r="A443" s="6">
        <v>434</v>
      </c>
      <c r="B443" s="1" t="s">
        <v>2</v>
      </c>
      <c r="D443" s="1">
        <v>217</v>
      </c>
      <c r="E443" s="1">
        <v>27</v>
      </c>
      <c r="F443" s="1">
        <v>189</v>
      </c>
      <c r="G443" s="3">
        <v>1</v>
      </c>
      <c r="H443" s="2" t="str">
        <f t="shared" si="26"/>
        <v>Pos</v>
      </c>
      <c r="I443" s="2"/>
      <c r="J443" s="2"/>
      <c r="K443" s="2"/>
      <c r="L443" s="2"/>
      <c r="M443" s="1">
        <f t="shared" si="24"/>
        <v>0</v>
      </c>
      <c r="N443" s="1">
        <f t="shared" si="25"/>
        <v>0</v>
      </c>
      <c r="R443" s="4">
        <f>E443/Parameters_Base!$B$6</f>
        <v>0.9</v>
      </c>
      <c r="S443" s="11">
        <f>F443/Parameters_Base!$C$6</f>
        <v>0.78749999999999998</v>
      </c>
      <c r="T443" s="1">
        <f t="shared" si="27"/>
        <v>1</v>
      </c>
    </row>
    <row r="444" spans="1:20" s="1" customFormat="1" x14ac:dyDescent="0.25">
      <c r="A444" s="6">
        <v>435</v>
      </c>
      <c r="B444" s="1" t="s">
        <v>2</v>
      </c>
      <c r="D444" s="1">
        <v>218</v>
      </c>
      <c r="E444" s="1">
        <v>23</v>
      </c>
      <c r="F444" s="1">
        <v>175</v>
      </c>
      <c r="G444" s="3">
        <v>-1</v>
      </c>
      <c r="H444" s="2" t="str">
        <f t="shared" si="26"/>
        <v>Neg</v>
      </c>
      <c r="I444" s="2"/>
      <c r="J444" s="2"/>
      <c r="K444" s="2"/>
      <c r="L444" s="2"/>
      <c r="M444" s="1">
        <f t="shared" si="24"/>
        <v>0</v>
      </c>
      <c r="N444" s="1">
        <f t="shared" si="25"/>
        <v>0</v>
      </c>
      <c r="R444" s="4">
        <f>E444/Parameters_Base!$B$6</f>
        <v>0.76666666666666672</v>
      </c>
      <c r="S444" s="11">
        <f>F444/Parameters_Base!$C$6</f>
        <v>0.72916666666666663</v>
      </c>
      <c r="T444" s="1">
        <f t="shared" si="27"/>
        <v>1</v>
      </c>
    </row>
    <row r="445" spans="1:20" s="1" customFormat="1" x14ac:dyDescent="0.25">
      <c r="A445" s="6">
        <v>436</v>
      </c>
      <c r="B445" s="1" t="s">
        <v>2</v>
      </c>
      <c r="D445" s="1">
        <v>218</v>
      </c>
      <c r="E445" s="1">
        <v>30</v>
      </c>
      <c r="F445" s="1">
        <v>209</v>
      </c>
      <c r="G445" s="3">
        <v>1</v>
      </c>
      <c r="H445" s="2" t="str">
        <f t="shared" si="26"/>
        <v>Pos</v>
      </c>
      <c r="I445" s="2"/>
      <c r="J445" s="2"/>
      <c r="K445" s="2"/>
      <c r="L445" s="2"/>
      <c r="M445" s="1">
        <f t="shared" si="24"/>
        <v>0</v>
      </c>
      <c r="N445" s="1">
        <f t="shared" si="25"/>
        <v>0</v>
      </c>
      <c r="R445" s="4">
        <f>E445/Parameters_Base!$B$6</f>
        <v>1</v>
      </c>
      <c r="S445" s="11">
        <f>F445/Parameters_Base!$C$6</f>
        <v>0.87083333333333335</v>
      </c>
      <c r="T445" s="1">
        <f t="shared" si="27"/>
        <v>1</v>
      </c>
    </row>
    <row r="446" spans="1:20" s="1" customFormat="1" x14ac:dyDescent="0.25">
      <c r="A446" s="6">
        <v>437</v>
      </c>
      <c r="B446" s="1" t="s">
        <v>2</v>
      </c>
      <c r="D446" s="1">
        <v>219</v>
      </c>
      <c r="E446" s="1">
        <v>22</v>
      </c>
      <c r="F446" s="1">
        <v>203</v>
      </c>
      <c r="G446" s="3">
        <v>0</v>
      </c>
      <c r="H446" s="2">
        <f t="shared" si="26"/>
        <v>0</v>
      </c>
      <c r="I446" s="2"/>
      <c r="J446" s="2"/>
      <c r="K446" s="2"/>
      <c r="L446" s="2"/>
      <c r="M446" s="1">
        <f t="shared" si="24"/>
        <v>0</v>
      </c>
      <c r="N446" s="1">
        <f t="shared" si="25"/>
        <v>0</v>
      </c>
      <c r="R446" s="4">
        <f>E446/Parameters_Base!$B$6</f>
        <v>0.73333333333333328</v>
      </c>
      <c r="S446" s="11">
        <f>F446/Parameters_Base!$C$6</f>
        <v>0.84583333333333333</v>
      </c>
      <c r="T446" s="1">
        <f t="shared" si="27"/>
        <v>0</v>
      </c>
    </row>
    <row r="447" spans="1:20" s="1" customFormat="1" x14ac:dyDescent="0.25">
      <c r="A447" s="6">
        <v>438</v>
      </c>
      <c r="B447" s="1" t="s">
        <v>2</v>
      </c>
      <c r="D447" s="1">
        <v>219</v>
      </c>
      <c r="E447" s="1">
        <v>18</v>
      </c>
      <c r="F447" s="1">
        <v>227</v>
      </c>
      <c r="G447" s="3">
        <v>1</v>
      </c>
      <c r="H447" s="2" t="str">
        <f t="shared" si="26"/>
        <v>Pos</v>
      </c>
      <c r="I447" s="2"/>
      <c r="J447" s="2"/>
      <c r="K447" s="2"/>
      <c r="L447" s="2"/>
      <c r="M447" s="1">
        <f t="shared" si="24"/>
        <v>0</v>
      </c>
      <c r="N447" s="1">
        <f t="shared" si="25"/>
        <v>0</v>
      </c>
      <c r="R447" s="4">
        <f>E447/Parameters_Base!$B$6</f>
        <v>0.6</v>
      </c>
      <c r="S447" s="11">
        <f>F447/Parameters_Base!$C$6</f>
        <v>0.9458333333333333</v>
      </c>
      <c r="T447" s="1">
        <f t="shared" si="27"/>
        <v>0</v>
      </c>
    </row>
    <row r="448" spans="1:20" s="1" customFormat="1" x14ac:dyDescent="0.25">
      <c r="A448" s="6">
        <v>439</v>
      </c>
      <c r="B448" s="1" t="s">
        <v>2</v>
      </c>
      <c r="D448" s="1">
        <v>220</v>
      </c>
      <c r="E448" s="1">
        <v>26</v>
      </c>
      <c r="F448" s="1">
        <v>232</v>
      </c>
      <c r="G448" s="3">
        <v>0</v>
      </c>
      <c r="H448" s="2">
        <f t="shared" si="26"/>
        <v>0</v>
      </c>
      <c r="I448" s="2"/>
      <c r="J448" s="2"/>
      <c r="K448" s="2"/>
      <c r="L448" s="2"/>
      <c r="M448" s="1">
        <f t="shared" si="24"/>
        <v>0</v>
      </c>
      <c r="N448" s="1">
        <f t="shared" si="25"/>
        <v>0</v>
      </c>
      <c r="R448" s="4">
        <f>E448/Parameters_Base!$B$6</f>
        <v>0.8666666666666667</v>
      </c>
      <c r="S448" s="11">
        <f>F448/Parameters_Base!$C$6</f>
        <v>0.96666666666666667</v>
      </c>
      <c r="T448" s="1">
        <f t="shared" si="27"/>
        <v>0</v>
      </c>
    </row>
    <row r="449" spans="1:20" s="1" customFormat="1" x14ac:dyDescent="0.25">
      <c r="A449" s="6">
        <v>440</v>
      </c>
      <c r="B449" s="1" t="s">
        <v>2</v>
      </c>
      <c r="D449" s="1">
        <v>220</v>
      </c>
      <c r="E449" s="1">
        <v>27</v>
      </c>
      <c r="F449" s="1">
        <v>162</v>
      </c>
      <c r="G449" s="3">
        <v>0</v>
      </c>
      <c r="H449" s="2">
        <f t="shared" si="26"/>
        <v>0</v>
      </c>
      <c r="I449" s="2"/>
      <c r="J449" s="2"/>
      <c r="K449" s="2"/>
      <c r="L449" s="2"/>
      <c r="M449" s="1">
        <f t="shared" si="24"/>
        <v>0</v>
      </c>
      <c r="N449" s="1">
        <f t="shared" si="25"/>
        <v>0</v>
      </c>
      <c r="R449" s="4">
        <f>E449/Parameters_Base!$B$6</f>
        <v>0.9</v>
      </c>
      <c r="S449" s="11">
        <f>F449/Parameters_Base!$C$6</f>
        <v>0.67500000000000004</v>
      </c>
      <c r="T449" s="1">
        <f t="shared" si="27"/>
        <v>1</v>
      </c>
    </row>
    <row r="450" spans="1:20" s="1" customFormat="1" x14ac:dyDescent="0.25">
      <c r="A450" s="6">
        <v>441</v>
      </c>
      <c r="B450" s="1" t="s">
        <v>2</v>
      </c>
      <c r="D450" s="1">
        <v>221</v>
      </c>
      <c r="E450" s="1">
        <v>25</v>
      </c>
      <c r="F450" s="1">
        <v>219</v>
      </c>
      <c r="G450" s="3">
        <v>-1</v>
      </c>
      <c r="H450" s="2" t="str">
        <f t="shared" si="26"/>
        <v>Neg</v>
      </c>
      <c r="I450" s="2"/>
      <c r="J450" s="2"/>
      <c r="K450" s="2"/>
      <c r="L450" s="2"/>
      <c r="M450" s="1">
        <f t="shared" si="24"/>
        <v>0</v>
      </c>
      <c r="N450" s="1">
        <f t="shared" si="25"/>
        <v>0</v>
      </c>
      <c r="R450" s="4">
        <f>E450/Parameters_Base!$B$6</f>
        <v>0.83333333333333337</v>
      </c>
      <c r="S450" s="11">
        <f>F450/Parameters_Base!$C$6</f>
        <v>0.91249999999999998</v>
      </c>
      <c r="T450" s="1">
        <f t="shared" si="27"/>
        <v>0</v>
      </c>
    </row>
    <row r="451" spans="1:20" s="1" customFormat="1" x14ac:dyDescent="0.25">
      <c r="A451" s="6">
        <v>442</v>
      </c>
      <c r="B451" s="1" t="s">
        <v>2</v>
      </c>
      <c r="D451" s="1">
        <v>221</v>
      </c>
      <c r="E451" s="1">
        <v>19</v>
      </c>
      <c r="F451" s="1">
        <v>156</v>
      </c>
      <c r="G451" s="3">
        <v>0</v>
      </c>
      <c r="H451" s="2">
        <f t="shared" si="26"/>
        <v>0</v>
      </c>
      <c r="I451" s="2"/>
      <c r="J451" s="2"/>
      <c r="K451" s="2"/>
      <c r="L451" s="2"/>
      <c r="M451" s="1">
        <f t="shared" si="24"/>
        <v>0</v>
      </c>
      <c r="N451" s="1">
        <f t="shared" si="25"/>
        <v>0</v>
      </c>
      <c r="R451" s="4">
        <f>E451/Parameters_Base!$B$6</f>
        <v>0.6333333333333333</v>
      </c>
      <c r="S451" s="11">
        <f>F451/Parameters_Base!$C$6</f>
        <v>0.65</v>
      </c>
      <c r="T451" s="1">
        <f t="shared" si="27"/>
        <v>0</v>
      </c>
    </row>
    <row r="452" spans="1:20" s="1" customFormat="1" x14ac:dyDescent="0.25">
      <c r="A452" s="6">
        <v>443</v>
      </c>
      <c r="B452" s="1" t="s">
        <v>2</v>
      </c>
      <c r="D452" s="1">
        <v>222</v>
      </c>
      <c r="E452" s="1">
        <v>30</v>
      </c>
      <c r="F452" s="1">
        <v>239</v>
      </c>
      <c r="G452" s="3">
        <v>-2</v>
      </c>
      <c r="H452" s="2" t="str">
        <f t="shared" si="26"/>
        <v>Neg</v>
      </c>
      <c r="I452" s="2"/>
      <c r="J452" s="2"/>
      <c r="K452" s="2"/>
      <c r="L452" s="2"/>
      <c r="M452" s="1">
        <f t="shared" si="24"/>
        <v>0</v>
      </c>
      <c r="N452" s="1">
        <f t="shared" si="25"/>
        <v>0</v>
      </c>
      <c r="R452" s="4">
        <f>E452/Parameters_Base!$B$6</f>
        <v>1</v>
      </c>
      <c r="S452" s="11">
        <f>F452/Parameters_Base!$C$6</f>
        <v>0.99583333333333335</v>
      </c>
      <c r="T452" s="1">
        <f t="shared" si="27"/>
        <v>1</v>
      </c>
    </row>
    <row r="453" spans="1:20" s="1" customFormat="1" x14ac:dyDescent="0.25">
      <c r="A453" s="6">
        <v>444</v>
      </c>
      <c r="B453" s="1" t="s">
        <v>2</v>
      </c>
      <c r="D453" s="1">
        <v>222</v>
      </c>
      <c r="E453" s="1">
        <v>21</v>
      </c>
      <c r="F453" s="1">
        <v>213</v>
      </c>
      <c r="G453" s="3">
        <v>1</v>
      </c>
      <c r="H453" s="2" t="str">
        <f t="shared" si="26"/>
        <v>Pos</v>
      </c>
      <c r="I453" s="2"/>
      <c r="J453" s="2"/>
      <c r="K453" s="2"/>
      <c r="L453" s="2"/>
      <c r="M453" s="1">
        <f t="shared" si="24"/>
        <v>0</v>
      </c>
      <c r="N453" s="1">
        <f t="shared" si="25"/>
        <v>0</v>
      </c>
      <c r="R453" s="4">
        <f>E453/Parameters_Base!$B$6</f>
        <v>0.7</v>
      </c>
      <c r="S453" s="11">
        <f>F453/Parameters_Base!$C$6</f>
        <v>0.88749999999999996</v>
      </c>
      <c r="T453" s="1">
        <f t="shared" si="27"/>
        <v>0</v>
      </c>
    </row>
    <row r="454" spans="1:20" s="1" customFormat="1" x14ac:dyDescent="0.25">
      <c r="A454" s="6">
        <v>445</v>
      </c>
      <c r="B454" s="1" t="s">
        <v>2</v>
      </c>
      <c r="D454" s="1">
        <v>223</v>
      </c>
      <c r="E454" s="1">
        <v>16</v>
      </c>
      <c r="F454" s="1">
        <v>184</v>
      </c>
      <c r="G454" s="3">
        <v>-1</v>
      </c>
      <c r="H454" s="2" t="str">
        <f t="shared" si="26"/>
        <v>Neg</v>
      </c>
      <c r="I454" s="2"/>
      <c r="J454" s="2"/>
      <c r="K454" s="2"/>
      <c r="L454" s="2"/>
      <c r="M454" s="1">
        <f t="shared" si="24"/>
        <v>0</v>
      </c>
      <c r="N454" s="1">
        <f t="shared" si="25"/>
        <v>0</v>
      </c>
      <c r="R454" s="4">
        <f>E454/Parameters_Base!$B$6</f>
        <v>0.53333333333333333</v>
      </c>
      <c r="S454" s="11">
        <f>F454/Parameters_Base!$C$6</f>
        <v>0.76666666666666672</v>
      </c>
      <c r="T454" s="1">
        <f t="shared" si="27"/>
        <v>0</v>
      </c>
    </row>
    <row r="455" spans="1:20" s="1" customFormat="1" x14ac:dyDescent="0.25">
      <c r="A455" s="6">
        <v>446</v>
      </c>
      <c r="B455" s="1" t="s">
        <v>2</v>
      </c>
      <c r="D455" s="1">
        <v>223</v>
      </c>
      <c r="E455" s="1">
        <v>18</v>
      </c>
      <c r="F455" s="1">
        <v>177</v>
      </c>
      <c r="G455" s="3">
        <v>0</v>
      </c>
      <c r="H455" s="2">
        <f t="shared" si="26"/>
        <v>0</v>
      </c>
      <c r="I455" s="2"/>
      <c r="J455" s="2"/>
      <c r="K455" s="2"/>
      <c r="L455" s="2"/>
      <c r="M455" s="1">
        <f t="shared" si="24"/>
        <v>0</v>
      </c>
      <c r="N455" s="1">
        <f t="shared" si="25"/>
        <v>0</v>
      </c>
      <c r="R455" s="4">
        <f>E455/Parameters_Base!$B$6</f>
        <v>0.6</v>
      </c>
      <c r="S455" s="11">
        <f>F455/Parameters_Base!$C$6</f>
        <v>0.73750000000000004</v>
      </c>
      <c r="T455" s="1">
        <f t="shared" si="27"/>
        <v>0</v>
      </c>
    </row>
    <row r="456" spans="1:20" s="1" customFormat="1" x14ac:dyDescent="0.25">
      <c r="A456" s="6">
        <v>447</v>
      </c>
      <c r="B456" s="1" t="s">
        <v>2</v>
      </c>
      <c r="D456" s="1">
        <v>224</v>
      </c>
      <c r="E456" s="1">
        <v>18</v>
      </c>
      <c r="F456" s="1">
        <v>200</v>
      </c>
      <c r="G456" s="3">
        <v>-2</v>
      </c>
      <c r="H456" s="2" t="str">
        <f t="shared" si="26"/>
        <v>Neg</v>
      </c>
      <c r="I456" s="2"/>
      <c r="J456" s="2"/>
      <c r="K456" s="2"/>
      <c r="L456" s="2"/>
      <c r="M456" s="1">
        <f t="shared" si="24"/>
        <v>0</v>
      </c>
      <c r="N456" s="1">
        <f t="shared" si="25"/>
        <v>0</v>
      </c>
      <c r="R456" s="4">
        <f>E456/Parameters_Base!$B$6</f>
        <v>0.6</v>
      </c>
      <c r="S456" s="11">
        <f>F456/Parameters_Base!$C$6</f>
        <v>0.83333333333333337</v>
      </c>
      <c r="T456" s="1">
        <f t="shared" si="27"/>
        <v>0</v>
      </c>
    </row>
    <row r="457" spans="1:20" s="1" customFormat="1" x14ac:dyDescent="0.25">
      <c r="A457" s="6">
        <v>448</v>
      </c>
      <c r="B457" s="1" t="s">
        <v>2</v>
      </c>
      <c r="D457" s="1">
        <v>224</v>
      </c>
      <c r="E457" s="1">
        <v>24</v>
      </c>
      <c r="F457" s="1">
        <v>216</v>
      </c>
      <c r="G457" s="3">
        <v>2</v>
      </c>
      <c r="H457" s="2" t="str">
        <f t="shared" si="26"/>
        <v>Pos</v>
      </c>
      <c r="I457" s="2"/>
      <c r="J457" s="2"/>
      <c r="K457" s="2"/>
      <c r="L457" s="2"/>
      <c r="M457" s="1">
        <f t="shared" si="24"/>
        <v>0</v>
      </c>
      <c r="N457" s="1">
        <f t="shared" si="25"/>
        <v>0</v>
      </c>
      <c r="R457" s="4">
        <f>E457/Parameters_Base!$B$6</f>
        <v>0.8</v>
      </c>
      <c r="S457" s="11">
        <f>F457/Parameters_Base!$C$6</f>
        <v>0.9</v>
      </c>
      <c r="T457" s="1">
        <f t="shared" si="27"/>
        <v>0</v>
      </c>
    </row>
    <row r="458" spans="1:20" s="1" customFormat="1" x14ac:dyDescent="0.25">
      <c r="A458" s="6">
        <v>449</v>
      </c>
      <c r="B458" s="1" t="s">
        <v>2</v>
      </c>
      <c r="D458" s="1">
        <v>225</v>
      </c>
      <c r="E458" s="1">
        <v>18</v>
      </c>
      <c r="F458" s="1">
        <v>202</v>
      </c>
      <c r="G458" s="3">
        <v>-2</v>
      </c>
      <c r="H458" s="2" t="str">
        <f t="shared" si="26"/>
        <v>Neg</v>
      </c>
      <c r="I458" s="2"/>
      <c r="J458" s="2"/>
      <c r="K458" s="2"/>
      <c r="L458" s="2"/>
      <c r="M458" s="1">
        <f t="shared" ref="M458:M521" si="28">IF(E458&lt;=30,0,1)</f>
        <v>0</v>
      </c>
      <c r="N458" s="1">
        <f t="shared" ref="N458:N521" si="29">IF(F458&lt;=240,0,1)</f>
        <v>0</v>
      </c>
      <c r="R458" s="4">
        <f>E458/Parameters_Base!$B$6</f>
        <v>0.6</v>
      </c>
      <c r="S458" s="11">
        <f>F458/Parameters_Base!$C$6</f>
        <v>0.84166666666666667</v>
      </c>
      <c r="T458" s="1">
        <f t="shared" si="27"/>
        <v>0</v>
      </c>
    </row>
    <row r="459" spans="1:20" s="1" customFormat="1" x14ac:dyDescent="0.25">
      <c r="A459" s="6">
        <v>450</v>
      </c>
      <c r="B459" s="1" t="s">
        <v>2</v>
      </c>
      <c r="D459" s="1">
        <v>225</v>
      </c>
      <c r="E459" s="1">
        <v>20</v>
      </c>
      <c r="F459" s="1">
        <v>193</v>
      </c>
      <c r="G459" s="3">
        <v>2</v>
      </c>
      <c r="H459" s="2" t="str">
        <f t="shared" ref="H459:H522" si="30">IF(G459&lt;0,"Neg",IF(G459=0,0,"Pos"))</f>
        <v>Pos</v>
      </c>
      <c r="I459" s="2"/>
      <c r="J459" s="2"/>
      <c r="K459" s="2"/>
      <c r="L459" s="2"/>
      <c r="M459" s="1">
        <f t="shared" si="28"/>
        <v>0</v>
      </c>
      <c r="N459" s="1">
        <f t="shared" si="29"/>
        <v>0</v>
      </c>
      <c r="R459" s="4">
        <f>E459/Parameters_Base!$B$6</f>
        <v>0.66666666666666663</v>
      </c>
      <c r="S459" s="11">
        <f>F459/Parameters_Base!$C$6</f>
        <v>0.8041666666666667</v>
      </c>
      <c r="T459" s="1">
        <f t="shared" ref="T459:T522" si="31">IF(S459&gt;R459,0,1)</f>
        <v>0</v>
      </c>
    </row>
    <row r="460" spans="1:20" s="1" customFormat="1" x14ac:dyDescent="0.25">
      <c r="A460" s="6">
        <v>451</v>
      </c>
      <c r="B460" s="1" t="s">
        <v>2</v>
      </c>
      <c r="D460" s="1">
        <v>226</v>
      </c>
      <c r="E460" s="1">
        <v>24</v>
      </c>
      <c r="F460" s="1">
        <v>156</v>
      </c>
      <c r="G460" s="3">
        <v>-2</v>
      </c>
      <c r="H460" s="2" t="str">
        <f t="shared" si="30"/>
        <v>Neg</v>
      </c>
      <c r="I460" s="2"/>
      <c r="J460" s="2"/>
      <c r="K460" s="2"/>
      <c r="L460" s="2"/>
      <c r="M460" s="1">
        <f t="shared" si="28"/>
        <v>0</v>
      </c>
      <c r="N460" s="1">
        <f t="shared" si="29"/>
        <v>0</v>
      </c>
      <c r="R460" s="4">
        <f>E460/Parameters_Base!$B$6</f>
        <v>0.8</v>
      </c>
      <c r="S460" s="11">
        <f>F460/Parameters_Base!$C$6</f>
        <v>0.65</v>
      </c>
      <c r="T460" s="1">
        <f t="shared" si="31"/>
        <v>1</v>
      </c>
    </row>
    <row r="461" spans="1:20" s="1" customFormat="1" x14ac:dyDescent="0.25">
      <c r="A461" s="6">
        <v>452</v>
      </c>
      <c r="B461" s="1" t="s">
        <v>2</v>
      </c>
      <c r="D461" s="1">
        <v>226</v>
      </c>
      <c r="E461" s="1">
        <v>29</v>
      </c>
      <c r="F461" s="1">
        <v>179</v>
      </c>
      <c r="G461" s="3">
        <v>0</v>
      </c>
      <c r="H461" s="2">
        <f t="shared" si="30"/>
        <v>0</v>
      </c>
      <c r="I461" s="2"/>
      <c r="J461" s="2"/>
      <c r="K461" s="2"/>
      <c r="L461" s="2"/>
      <c r="M461" s="1">
        <f t="shared" si="28"/>
        <v>0</v>
      </c>
      <c r="N461" s="1">
        <f t="shared" si="29"/>
        <v>0</v>
      </c>
      <c r="R461" s="4">
        <f>E461/Parameters_Base!$B$6</f>
        <v>0.96666666666666667</v>
      </c>
      <c r="S461" s="11">
        <f>F461/Parameters_Base!$C$6</f>
        <v>0.74583333333333335</v>
      </c>
      <c r="T461" s="1">
        <f t="shared" si="31"/>
        <v>1</v>
      </c>
    </row>
    <row r="462" spans="1:20" s="1" customFormat="1" x14ac:dyDescent="0.25">
      <c r="A462" s="6">
        <v>453</v>
      </c>
      <c r="B462" s="1" t="s">
        <v>2</v>
      </c>
      <c r="D462" s="1">
        <v>227</v>
      </c>
      <c r="E462" s="1">
        <v>28</v>
      </c>
      <c r="F462" s="1">
        <v>176</v>
      </c>
      <c r="G462" s="3">
        <v>0</v>
      </c>
      <c r="H462" s="2">
        <f t="shared" si="30"/>
        <v>0</v>
      </c>
      <c r="I462" s="2"/>
      <c r="J462" s="2"/>
      <c r="K462" s="2"/>
      <c r="L462" s="2"/>
      <c r="M462" s="1">
        <f t="shared" si="28"/>
        <v>0</v>
      </c>
      <c r="N462" s="1">
        <f t="shared" si="29"/>
        <v>0</v>
      </c>
      <c r="R462" s="4">
        <f>E462/Parameters_Base!$B$6</f>
        <v>0.93333333333333335</v>
      </c>
      <c r="S462" s="11">
        <f>F462/Parameters_Base!$C$6</f>
        <v>0.73333333333333328</v>
      </c>
      <c r="T462" s="1">
        <f t="shared" si="31"/>
        <v>1</v>
      </c>
    </row>
    <row r="463" spans="1:20" s="1" customFormat="1" x14ac:dyDescent="0.25">
      <c r="A463" s="6">
        <v>454</v>
      </c>
      <c r="B463" s="1" t="s">
        <v>2</v>
      </c>
      <c r="D463" s="1">
        <v>227</v>
      </c>
      <c r="E463" s="1">
        <v>18</v>
      </c>
      <c r="F463" s="1">
        <v>166</v>
      </c>
      <c r="G463" s="3">
        <v>2</v>
      </c>
      <c r="H463" s="2" t="str">
        <f t="shared" si="30"/>
        <v>Pos</v>
      </c>
      <c r="I463" s="2"/>
      <c r="J463" s="2"/>
      <c r="K463" s="2"/>
      <c r="L463" s="2"/>
      <c r="M463" s="1">
        <f t="shared" si="28"/>
        <v>0</v>
      </c>
      <c r="N463" s="1">
        <f t="shared" si="29"/>
        <v>0</v>
      </c>
      <c r="R463" s="4">
        <f>E463/Parameters_Base!$B$6</f>
        <v>0.6</v>
      </c>
      <c r="S463" s="11">
        <f>F463/Parameters_Base!$C$6</f>
        <v>0.69166666666666665</v>
      </c>
      <c r="T463" s="1">
        <f t="shared" si="31"/>
        <v>0</v>
      </c>
    </row>
    <row r="464" spans="1:20" s="1" customFormat="1" x14ac:dyDescent="0.25">
      <c r="A464" s="6">
        <v>455</v>
      </c>
      <c r="B464" s="1" t="s">
        <v>2</v>
      </c>
      <c r="D464" s="1">
        <v>228</v>
      </c>
      <c r="E464" s="1">
        <v>20</v>
      </c>
      <c r="F464" s="1">
        <v>237</v>
      </c>
      <c r="G464" s="3">
        <v>-2</v>
      </c>
      <c r="H464" s="2" t="str">
        <f t="shared" si="30"/>
        <v>Neg</v>
      </c>
      <c r="I464" s="2"/>
      <c r="J464" s="2"/>
      <c r="K464" s="2"/>
      <c r="L464" s="2"/>
      <c r="M464" s="1">
        <f t="shared" si="28"/>
        <v>0</v>
      </c>
      <c r="N464" s="1">
        <f t="shared" si="29"/>
        <v>0</v>
      </c>
      <c r="R464" s="4">
        <f>E464/Parameters_Base!$B$6</f>
        <v>0.66666666666666663</v>
      </c>
      <c r="S464" s="11">
        <f>F464/Parameters_Base!$C$6</f>
        <v>0.98750000000000004</v>
      </c>
      <c r="T464" s="1">
        <f t="shared" si="31"/>
        <v>0</v>
      </c>
    </row>
    <row r="465" spans="1:20" s="1" customFormat="1" x14ac:dyDescent="0.25">
      <c r="A465" s="6">
        <v>456</v>
      </c>
      <c r="B465" s="1" t="s">
        <v>2</v>
      </c>
      <c r="D465" s="1">
        <v>228</v>
      </c>
      <c r="E465" s="1">
        <v>15</v>
      </c>
      <c r="F465" s="1">
        <v>160</v>
      </c>
      <c r="G465" s="3">
        <v>0</v>
      </c>
      <c r="H465" s="2">
        <f t="shared" si="30"/>
        <v>0</v>
      </c>
      <c r="I465" s="2"/>
      <c r="J465" s="2"/>
      <c r="K465" s="2"/>
      <c r="L465" s="2"/>
      <c r="M465" s="1">
        <f t="shared" si="28"/>
        <v>0</v>
      </c>
      <c r="N465" s="1">
        <f t="shared" si="29"/>
        <v>0</v>
      </c>
      <c r="R465" s="4">
        <f>E465/Parameters_Base!$B$6</f>
        <v>0.5</v>
      </c>
      <c r="S465" s="11">
        <f>F465/Parameters_Base!$C$6</f>
        <v>0.66666666666666663</v>
      </c>
      <c r="T465" s="1">
        <f t="shared" si="31"/>
        <v>0</v>
      </c>
    </row>
    <row r="466" spans="1:20" s="1" customFormat="1" x14ac:dyDescent="0.25">
      <c r="A466" s="6">
        <v>457</v>
      </c>
      <c r="B466" s="1" t="s">
        <v>2</v>
      </c>
      <c r="D466" s="1">
        <v>229</v>
      </c>
      <c r="E466" s="1">
        <v>30</v>
      </c>
      <c r="F466" s="1">
        <v>205</v>
      </c>
      <c r="G466" s="3">
        <v>-2</v>
      </c>
      <c r="H466" s="2" t="str">
        <f t="shared" si="30"/>
        <v>Neg</v>
      </c>
      <c r="I466" s="2"/>
      <c r="J466" s="2"/>
      <c r="K466" s="2"/>
      <c r="L466" s="2"/>
      <c r="M466" s="1">
        <f t="shared" si="28"/>
        <v>0</v>
      </c>
      <c r="N466" s="1">
        <f t="shared" si="29"/>
        <v>0</v>
      </c>
      <c r="R466" s="4">
        <f>E466/Parameters_Base!$B$6</f>
        <v>1</v>
      </c>
      <c r="S466" s="11">
        <f>F466/Parameters_Base!$C$6</f>
        <v>0.85416666666666663</v>
      </c>
      <c r="T466" s="1">
        <f t="shared" si="31"/>
        <v>1</v>
      </c>
    </row>
    <row r="467" spans="1:20" s="1" customFormat="1" x14ac:dyDescent="0.25">
      <c r="A467" s="6">
        <v>458</v>
      </c>
      <c r="B467" s="1" t="s">
        <v>2</v>
      </c>
      <c r="D467" s="1">
        <v>229</v>
      </c>
      <c r="E467" s="1">
        <v>15</v>
      </c>
      <c r="F467" s="1">
        <v>189</v>
      </c>
      <c r="G467" s="3">
        <v>2</v>
      </c>
      <c r="H467" s="2" t="str">
        <f t="shared" si="30"/>
        <v>Pos</v>
      </c>
      <c r="I467" s="2"/>
      <c r="J467" s="2"/>
      <c r="K467" s="2"/>
      <c r="L467" s="2"/>
      <c r="M467" s="1">
        <f t="shared" si="28"/>
        <v>0</v>
      </c>
      <c r="N467" s="1">
        <f t="shared" si="29"/>
        <v>0</v>
      </c>
      <c r="R467" s="4">
        <f>E467/Parameters_Base!$B$6</f>
        <v>0.5</v>
      </c>
      <c r="S467" s="11">
        <f>F467/Parameters_Base!$C$6</f>
        <v>0.78749999999999998</v>
      </c>
      <c r="T467" s="1">
        <f t="shared" si="31"/>
        <v>0</v>
      </c>
    </row>
    <row r="468" spans="1:20" s="1" customFormat="1" x14ac:dyDescent="0.25">
      <c r="A468" s="6">
        <v>459</v>
      </c>
      <c r="B468" s="1" t="s">
        <v>2</v>
      </c>
      <c r="D468" s="1">
        <v>230</v>
      </c>
      <c r="E468" s="1">
        <v>24</v>
      </c>
      <c r="F468" s="1">
        <v>191</v>
      </c>
      <c r="G468" s="3">
        <v>0</v>
      </c>
      <c r="H468" s="2">
        <f t="shared" si="30"/>
        <v>0</v>
      </c>
      <c r="I468" s="2"/>
      <c r="J468" s="2"/>
      <c r="K468" s="2"/>
      <c r="L468" s="2"/>
      <c r="M468" s="1">
        <f t="shared" si="28"/>
        <v>0</v>
      </c>
      <c r="N468" s="1">
        <f t="shared" si="29"/>
        <v>0</v>
      </c>
      <c r="R468" s="4">
        <f>E468/Parameters_Base!$B$6</f>
        <v>0.8</v>
      </c>
      <c r="S468" s="11">
        <f>F468/Parameters_Base!$C$6</f>
        <v>0.79583333333333328</v>
      </c>
      <c r="T468" s="1">
        <f t="shared" si="31"/>
        <v>1</v>
      </c>
    </row>
    <row r="469" spans="1:20" s="1" customFormat="1" x14ac:dyDescent="0.25">
      <c r="A469" s="6">
        <v>460</v>
      </c>
      <c r="B469" s="1" t="s">
        <v>2</v>
      </c>
      <c r="D469" s="1">
        <v>230</v>
      </c>
      <c r="E469" s="1">
        <v>24</v>
      </c>
      <c r="F469" s="1">
        <v>235</v>
      </c>
      <c r="G469" s="3">
        <v>0</v>
      </c>
      <c r="H469" s="2">
        <f t="shared" si="30"/>
        <v>0</v>
      </c>
      <c r="I469" s="2"/>
      <c r="J469" s="2"/>
      <c r="K469" s="2"/>
      <c r="L469" s="2"/>
      <c r="M469" s="1">
        <f t="shared" si="28"/>
        <v>0</v>
      </c>
      <c r="N469" s="1">
        <f t="shared" si="29"/>
        <v>0</v>
      </c>
      <c r="R469" s="4">
        <f>E469/Parameters_Base!$B$6</f>
        <v>0.8</v>
      </c>
      <c r="S469" s="11">
        <f>F469/Parameters_Base!$C$6</f>
        <v>0.97916666666666663</v>
      </c>
      <c r="T469" s="1">
        <f t="shared" si="31"/>
        <v>0</v>
      </c>
    </row>
    <row r="470" spans="1:20" s="1" customFormat="1" x14ac:dyDescent="0.25">
      <c r="A470" s="6">
        <v>461</v>
      </c>
      <c r="B470" s="1" t="s">
        <v>2</v>
      </c>
      <c r="D470" s="1">
        <v>231</v>
      </c>
      <c r="E470" s="1">
        <v>20</v>
      </c>
      <c r="F470" s="1">
        <v>177</v>
      </c>
      <c r="G470" s="3">
        <v>0</v>
      </c>
      <c r="H470" s="2">
        <f t="shared" si="30"/>
        <v>0</v>
      </c>
      <c r="I470" s="2"/>
      <c r="J470" s="2"/>
      <c r="K470" s="2"/>
      <c r="L470" s="2"/>
      <c r="M470" s="1">
        <f t="shared" si="28"/>
        <v>0</v>
      </c>
      <c r="N470" s="1">
        <f t="shared" si="29"/>
        <v>0</v>
      </c>
      <c r="R470" s="4">
        <f>E470/Parameters_Base!$B$6</f>
        <v>0.66666666666666663</v>
      </c>
      <c r="S470" s="11">
        <f>F470/Parameters_Base!$C$6</f>
        <v>0.73750000000000004</v>
      </c>
      <c r="T470" s="1">
        <f t="shared" si="31"/>
        <v>0</v>
      </c>
    </row>
    <row r="471" spans="1:20" s="1" customFormat="1" x14ac:dyDescent="0.25">
      <c r="A471" s="6">
        <v>462</v>
      </c>
      <c r="B471" s="1" t="s">
        <v>2</v>
      </c>
      <c r="D471" s="1">
        <v>231</v>
      </c>
      <c r="E471" s="1">
        <v>20</v>
      </c>
      <c r="F471" s="1">
        <v>220</v>
      </c>
      <c r="G471" s="3">
        <v>0</v>
      </c>
      <c r="H471" s="2">
        <f t="shared" si="30"/>
        <v>0</v>
      </c>
      <c r="I471" s="2"/>
      <c r="J471" s="2"/>
      <c r="K471" s="2"/>
      <c r="L471" s="2"/>
      <c r="M471" s="1">
        <f t="shared" si="28"/>
        <v>0</v>
      </c>
      <c r="N471" s="1">
        <f t="shared" si="29"/>
        <v>0</v>
      </c>
      <c r="R471" s="4">
        <f>E471/Parameters_Base!$B$6</f>
        <v>0.66666666666666663</v>
      </c>
      <c r="S471" s="11">
        <f>F471/Parameters_Base!$C$6</f>
        <v>0.91666666666666663</v>
      </c>
      <c r="T471" s="1">
        <f t="shared" si="31"/>
        <v>0</v>
      </c>
    </row>
    <row r="472" spans="1:20" s="1" customFormat="1" x14ac:dyDescent="0.25">
      <c r="A472" s="6">
        <v>463</v>
      </c>
      <c r="B472" s="1" t="s">
        <v>2</v>
      </c>
      <c r="D472" s="1">
        <v>232</v>
      </c>
      <c r="E472" s="1">
        <v>21</v>
      </c>
      <c r="F472" s="1">
        <v>213</v>
      </c>
      <c r="G472" s="3">
        <v>-2</v>
      </c>
      <c r="H472" s="2" t="str">
        <f t="shared" si="30"/>
        <v>Neg</v>
      </c>
      <c r="I472" s="2"/>
      <c r="J472" s="2"/>
      <c r="K472" s="2"/>
      <c r="L472" s="2"/>
      <c r="M472" s="1">
        <f t="shared" si="28"/>
        <v>0</v>
      </c>
      <c r="N472" s="1">
        <f t="shared" si="29"/>
        <v>0</v>
      </c>
      <c r="R472" s="4">
        <f>E472/Parameters_Base!$B$6</f>
        <v>0.7</v>
      </c>
      <c r="S472" s="11">
        <f>F472/Parameters_Base!$C$6</f>
        <v>0.88749999999999996</v>
      </c>
      <c r="T472" s="1">
        <f t="shared" si="31"/>
        <v>0</v>
      </c>
    </row>
    <row r="473" spans="1:20" s="1" customFormat="1" x14ac:dyDescent="0.25">
      <c r="A473" s="6">
        <v>464</v>
      </c>
      <c r="B473" s="1" t="s">
        <v>2</v>
      </c>
      <c r="D473" s="1">
        <v>232</v>
      </c>
      <c r="E473" s="1">
        <v>21</v>
      </c>
      <c r="F473" s="1">
        <v>230</v>
      </c>
      <c r="G473" s="3">
        <v>2</v>
      </c>
      <c r="H473" s="2" t="str">
        <f t="shared" si="30"/>
        <v>Pos</v>
      </c>
      <c r="I473" s="2"/>
      <c r="J473" s="2"/>
      <c r="K473" s="2"/>
      <c r="L473" s="2"/>
      <c r="M473" s="1">
        <f t="shared" si="28"/>
        <v>0</v>
      </c>
      <c r="N473" s="1">
        <f t="shared" si="29"/>
        <v>0</v>
      </c>
      <c r="R473" s="4">
        <f>E473/Parameters_Base!$B$6</f>
        <v>0.7</v>
      </c>
      <c r="S473" s="11">
        <f>F473/Parameters_Base!$C$6</f>
        <v>0.95833333333333337</v>
      </c>
      <c r="T473" s="1">
        <f t="shared" si="31"/>
        <v>0</v>
      </c>
    </row>
    <row r="474" spans="1:20" s="1" customFormat="1" x14ac:dyDescent="0.25">
      <c r="A474" s="6">
        <v>465</v>
      </c>
      <c r="B474" s="1" t="s">
        <v>2</v>
      </c>
      <c r="D474" s="1">
        <v>233</v>
      </c>
      <c r="E474" s="1">
        <v>26</v>
      </c>
      <c r="F474" s="1">
        <v>170</v>
      </c>
      <c r="G474" s="3">
        <v>0</v>
      </c>
      <c r="H474" s="2">
        <f t="shared" si="30"/>
        <v>0</v>
      </c>
      <c r="I474" s="2"/>
      <c r="J474" s="2"/>
      <c r="K474" s="2"/>
      <c r="L474" s="2"/>
      <c r="M474" s="1">
        <f t="shared" si="28"/>
        <v>0</v>
      </c>
      <c r="N474" s="1">
        <f t="shared" si="29"/>
        <v>0</v>
      </c>
      <c r="R474" s="4">
        <f>E474/Parameters_Base!$B$6</f>
        <v>0.8666666666666667</v>
      </c>
      <c r="S474" s="11">
        <f>F474/Parameters_Base!$C$6</f>
        <v>0.70833333333333337</v>
      </c>
      <c r="T474" s="1">
        <f t="shared" si="31"/>
        <v>1</v>
      </c>
    </row>
    <row r="475" spans="1:20" s="1" customFormat="1" x14ac:dyDescent="0.25">
      <c r="A475" s="6">
        <v>466</v>
      </c>
      <c r="B475" s="1" t="s">
        <v>2</v>
      </c>
      <c r="D475" s="1">
        <v>233</v>
      </c>
      <c r="E475" s="1">
        <v>23</v>
      </c>
      <c r="F475" s="1">
        <v>162</v>
      </c>
      <c r="G475" s="3">
        <v>2</v>
      </c>
      <c r="H475" s="2" t="str">
        <f t="shared" si="30"/>
        <v>Pos</v>
      </c>
      <c r="I475" s="2"/>
      <c r="J475" s="2"/>
      <c r="K475" s="2"/>
      <c r="L475" s="2"/>
      <c r="M475" s="1">
        <f t="shared" si="28"/>
        <v>0</v>
      </c>
      <c r="N475" s="1">
        <f t="shared" si="29"/>
        <v>0</v>
      </c>
      <c r="R475" s="4">
        <f>E475/Parameters_Base!$B$6</f>
        <v>0.76666666666666672</v>
      </c>
      <c r="S475" s="11">
        <f>F475/Parameters_Base!$C$6</f>
        <v>0.67500000000000004</v>
      </c>
      <c r="T475" s="1">
        <f t="shared" si="31"/>
        <v>1</v>
      </c>
    </row>
    <row r="476" spans="1:20" s="1" customFormat="1" x14ac:dyDescent="0.25">
      <c r="A476" s="6">
        <v>467</v>
      </c>
      <c r="B476" s="1" t="s">
        <v>2</v>
      </c>
      <c r="D476" s="1">
        <v>234</v>
      </c>
      <c r="E476" s="1">
        <v>19</v>
      </c>
      <c r="F476" s="1">
        <v>196</v>
      </c>
      <c r="G476" s="3">
        <v>0</v>
      </c>
      <c r="H476" s="2">
        <f t="shared" si="30"/>
        <v>0</v>
      </c>
      <c r="I476" s="2"/>
      <c r="J476" s="2"/>
      <c r="K476" s="2"/>
      <c r="L476" s="2"/>
      <c r="M476" s="1">
        <f t="shared" si="28"/>
        <v>0</v>
      </c>
      <c r="N476" s="1">
        <f t="shared" si="29"/>
        <v>0</v>
      </c>
      <c r="R476" s="4">
        <f>E476/Parameters_Base!$B$6</f>
        <v>0.6333333333333333</v>
      </c>
      <c r="S476" s="11">
        <f>F476/Parameters_Base!$C$6</f>
        <v>0.81666666666666665</v>
      </c>
      <c r="T476" s="1">
        <f t="shared" si="31"/>
        <v>0</v>
      </c>
    </row>
    <row r="477" spans="1:20" s="1" customFormat="1" x14ac:dyDescent="0.25">
      <c r="A477" s="6">
        <v>468</v>
      </c>
      <c r="B477" s="1" t="s">
        <v>2</v>
      </c>
      <c r="D477" s="1">
        <v>234</v>
      </c>
      <c r="E477" s="1">
        <v>23</v>
      </c>
      <c r="F477" s="1">
        <v>177</v>
      </c>
      <c r="G477" s="3">
        <v>1</v>
      </c>
      <c r="H477" s="2" t="str">
        <f t="shared" si="30"/>
        <v>Pos</v>
      </c>
      <c r="I477" s="2"/>
      <c r="J477" s="2"/>
      <c r="K477" s="2"/>
      <c r="L477" s="2"/>
      <c r="M477" s="1">
        <f t="shared" si="28"/>
        <v>0</v>
      </c>
      <c r="N477" s="1">
        <f t="shared" si="29"/>
        <v>0</v>
      </c>
      <c r="R477" s="4">
        <f>E477/Parameters_Base!$B$6</f>
        <v>0.76666666666666672</v>
      </c>
      <c r="S477" s="11">
        <f>F477/Parameters_Base!$C$6</f>
        <v>0.73750000000000004</v>
      </c>
      <c r="T477" s="1">
        <f t="shared" si="31"/>
        <v>1</v>
      </c>
    </row>
    <row r="478" spans="1:20" s="1" customFormat="1" x14ac:dyDescent="0.25">
      <c r="A478" s="6">
        <v>469</v>
      </c>
      <c r="B478" s="1" t="s">
        <v>2</v>
      </c>
      <c r="D478" s="1">
        <v>235</v>
      </c>
      <c r="E478" s="1">
        <v>28</v>
      </c>
      <c r="F478" s="1">
        <v>198</v>
      </c>
      <c r="G478" s="3">
        <v>-1</v>
      </c>
      <c r="H478" s="2" t="str">
        <f t="shared" si="30"/>
        <v>Neg</v>
      </c>
      <c r="I478" s="2"/>
      <c r="J478" s="2"/>
      <c r="K478" s="2"/>
      <c r="L478" s="2"/>
      <c r="M478" s="1">
        <f t="shared" si="28"/>
        <v>0</v>
      </c>
      <c r="N478" s="1">
        <f t="shared" si="29"/>
        <v>0</v>
      </c>
      <c r="R478" s="4">
        <f>E478/Parameters_Base!$B$6</f>
        <v>0.93333333333333335</v>
      </c>
      <c r="S478" s="11">
        <f>F478/Parameters_Base!$C$6</f>
        <v>0.82499999999999996</v>
      </c>
      <c r="T478" s="1">
        <f t="shared" si="31"/>
        <v>1</v>
      </c>
    </row>
    <row r="479" spans="1:20" s="1" customFormat="1" x14ac:dyDescent="0.25">
      <c r="A479" s="6">
        <v>470</v>
      </c>
      <c r="B479" s="1" t="s">
        <v>2</v>
      </c>
      <c r="D479" s="1">
        <v>235</v>
      </c>
      <c r="E479" s="1">
        <v>29</v>
      </c>
      <c r="F479" s="1">
        <v>185</v>
      </c>
      <c r="G479" s="3">
        <v>2</v>
      </c>
      <c r="H479" s="2" t="str">
        <f t="shared" si="30"/>
        <v>Pos</v>
      </c>
      <c r="I479" s="2"/>
      <c r="J479" s="2"/>
      <c r="K479" s="2"/>
      <c r="L479" s="2"/>
      <c r="M479" s="1">
        <f t="shared" si="28"/>
        <v>0</v>
      </c>
      <c r="N479" s="1">
        <f t="shared" si="29"/>
        <v>0</v>
      </c>
      <c r="R479" s="4">
        <f>E479/Parameters_Base!$B$6</f>
        <v>0.96666666666666667</v>
      </c>
      <c r="S479" s="11">
        <f>F479/Parameters_Base!$C$6</f>
        <v>0.77083333333333337</v>
      </c>
      <c r="T479" s="1">
        <f t="shared" si="31"/>
        <v>1</v>
      </c>
    </row>
    <row r="480" spans="1:20" s="1" customFormat="1" x14ac:dyDescent="0.25">
      <c r="A480" s="6">
        <v>471</v>
      </c>
      <c r="B480" s="1" t="s">
        <v>2</v>
      </c>
      <c r="D480" s="1">
        <v>236</v>
      </c>
      <c r="E480" s="1">
        <v>16</v>
      </c>
      <c r="F480" s="1">
        <v>187</v>
      </c>
      <c r="G480" s="3">
        <v>-1</v>
      </c>
      <c r="H480" s="2" t="str">
        <f t="shared" si="30"/>
        <v>Neg</v>
      </c>
      <c r="I480" s="2"/>
      <c r="J480" s="2"/>
      <c r="K480" s="2"/>
      <c r="L480" s="2"/>
      <c r="M480" s="1">
        <f t="shared" si="28"/>
        <v>0</v>
      </c>
      <c r="N480" s="1">
        <f t="shared" si="29"/>
        <v>0</v>
      </c>
      <c r="R480" s="4">
        <f>E480/Parameters_Base!$B$6</f>
        <v>0.53333333333333333</v>
      </c>
      <c r="S480" s="11">
        <f>F480/Parameters_Base!$C$6</f>
        <v>0.77916666666666667</v>
      </c>
      <c r="T480" s="1">
        <f t="shared" si="31"/>
        <v>0</v>
      </c>
    </row>
    <row r="481" spans="1:20" s="1" customFormat="1" x14ac:dyDescent="0.25">
      <c r="A481" s="6">
        <v>472</v>
      </c>
      <c r="B481" s="1" t="s">
        <v>2</v>
      </c>
      <c r="D481" s="1">
        <v>236</v>
      </c>
      <c r="E481" s="1">
        <v>24</v>
      </c>
      <c r="F481" s="1">
        <v>214</v>
      </c>
      <c r="G481" s="3">
        <v>2</v>
      </c>
      <c r="H481" s="2" t="str">
        <f t="shared" si="30"/>
        <v>Pos</v>
      </c>
      <c r="I481" s="2"/>
      <c r="J481" s="2"/>
      <c r="K481" s="2"/>
      <c r="L481" s="2"/>
      <c r="M481" s="1">
        <f t="shared" si="28"/>
        <v>0</v>
      </c>
      <c r="N481" s="1">
        <f t="shared" si="29"/>
        <v>0</v>
      </c>
      <c r="R481" s="4">
        <f>E481/Parameters_Base!$B$6</f>
        <v>0.8</v>
      </c>
      <c r="S481" s="11">
        <f>F481/Parameters_Base!$C$6</f>
        <v>0.89166666666666672</v>
      </c>
      <c r="T481" s="1">
        <f t="shared" si="31"/>
        <v>0</v>
      </c>
    </row>
    <row r="482" spans="1:20" s="1" customFormat="1" x14ac:dyDescent="0.25">
      <c r="A482" s="6">
        <v>473</v>
      </c>
      <c r="B482" s="1" t="s">
        <v>2</v>
      </c>
      <c r="D482" s="1">
        <v>237</v>
      </c>
      <c r="E482" s="1">
        <v>19</v>
      </c>
      <c r="F482" s="1">
        <v>188</v>
      </c>
      <c r="G482" s="3">
        <v>0</v>
      </c>
      <c r="H482" s="2">
        <f t="shared" si="30"/>
        <v>0</v>
      </c>
      <c r="I482" s="2"/>
      <c r="J482" s="2"/>
      <c r="K482" s="2"/>
      <c r="L482" s="2"/>
      <c r="M482" s="1">
        <f t="shared" si="28"/>
        <v>0</v>
      </c>
      <c r="N482" s="1">
        <f t="shared" si="29"/>
        <v>0</v>
      </c>
      <c r="R482" s="4">
        <f>E482/Parameters_Base!$B$6</f>
        <v>0.6333333333333333</v>
      </c>
      <c r="S482" s="11">
        <f>F482/Parameters_Base!$C$6</f>
        <v>0.78333333333333333</v>
      </c>
      <c r="T482" s="1">
        <f t="shared" si="31"/>
        <v>0</v>
      </c>
    </row>
    <row r="483" spans="1:20" s="1" customFormat="1" x14ac:dyDescent="0.25">
      <c r="A483" s="6">
        <v>474</v>
      </c>
      <c r="B483" s="1" t="s">
        <v>2</v>
      </c>
      <c r="D483" s="1">
        <v>237</v>
      </c>
      <c r="E483" s="1">
        <v>15</v>
      </c>
      <c r="F483" s="1">
        <v>196</v>
      </c>
      <c r="G483" s="3">
        <v>2</v>
      </c>
      <c r="H483" s="2" t="str">
        <f t="shared" si="30"/>
        <v>Pos</v>
      </c>
      <c r="I483" s="2"/>
      <c r="J483" s="2"/>
      <c r="K483" s="2"/>
      <c r="L483" s="2"/>
      <c r="M483" s="1">
        <f t="shared" si="28"/>
        <v>0</v>
      </c>
      <c r="N483" s="1">
        <f t="shared" si="29"/>
        <v>0</v>
      </c>
      <c r="R483" s="4">
        <f>E483/Parameters_Base!$B$6</f>
        <v>0.5</v>
      </c>
      <c r="S483" s="11">
        <f>F483/Parameters_Base!$C$6</f>
        <v>0.81666666666666665</v>
      </c>
      <c r="T483" s="1">
        <f t="shared" si="31"/>
        <v>0</v>
      </c>
    </row>
    <row r="484" spans="1:20" s="1" customFormat="1" x14ac:dyDescent="0.25">
      <c r="A484" s="6">
        <v>475</v>
      </c>
      <c r="B484" s="1" t="s">
        <v>2</v>
      </c>
      <c r="D484" s="1">
        <v>238</v>
      </c>
      <c r="E484" s="1">
        <v>17</v>
      </c>
      <c r="F484" s="1">
        <v>225</v>
      </c>
      <c r="G484" s="3">
        <v>0</v>
      </c>
      <c r="H484" s="2">
        <f t="shared" si="30"/>
        <v>0</v>
      </c>
      <c r="I484" s="2"/>
      <c r="J484" s="2"/>
      <c r="K484" s="2"/>
      <c r="L484" s="2"/>
      <c r="M484" s="1">
        <f t="shared" si="28"/>
        <v>0</v>
      </c>
      <c r="N484" s="1">
        <f t="shared" si="29"/>
        <v>0</v>
      </c>
      <c r="R484" s="4">
        <f>E484/Parameters_Base!$B$6</f>
        <v>0.56666666666666665</v>
      </c>
      <c r="S484" s="11">
        <f>F484/Parameters_Base!$C$6</f>
        <v>0.9375</v>
      </c>
      <c r="T484" s="1">
        <f t="shared" si="31"/>
        <v>0</v>
      </c>
    </row>
    <row r="485" spans="1:20" s="1" customFormat="1" x14ac:dyDescent="0.25">
      <c r="A485" s="6">
        <v>476</v>
      </c>
      <c r="B485" s="1" t="s">
        <v>2</v>
      </c>
      <c r="D485" s="1">
        <v>238</v>
      </c>
      <c r="E485" s="1">
        <v>29</v>
      </c>
      <c r="F485" s="1">
        <v>159</v>
      </c>
      <c r="G485" s="3">
        <v>0</v>
      </c>
      <c r="H485" s="2">
        <f t="shared" si="30"/>
        <v>0</v>
      </c>
      <c r="I485" s="2"/>
      <c r="J485" s="2"/>
      <c r="K485" s="2"/>
      <c r="L485" s="2"/>
      <c r="M485" s="1">
        <f t="shared" si="28"/>
        <v>0</v>
      </c>
      <c r="N485" s="1">
        <f t="shared" si="29"/>
        <v>0</v>
      </c>
      <c r="R485" s="4">
        <f>E485/Parameters_Base!$B$6</f>
        <v>0.96666666666666667</v>
      </c>
      <c r="S485" s="11">
        <f>F485/Parameters_Base!$C$6</f>
        <v>0.66249999999999998</v>
      </c>
      <c r="T485" s="1">
        <f t="shared" si="31"/>
        <v>1</v>
      </c>
    </row>
    <row r="486" spans="1:20" s="1" customFormat="1" x14ac:dyDescent="0.25">
      <c r="A486" s="6">
        <v>477</v>
      </c>
      <c r="B486" s="1" t="s">
        <v>2</v>
      </c>
      <c r="D486" s="1">
        <v>239</v>
      </c>
      <c r="E486" s="1">
        <v>17</v>
      </c>
      <c r="F486" s="1">
        <v>227</v>
      </c>
      <c r="G486" s="3">
        <v>-1</v>
      </c>
      <c r="H486" s="2" t="str">
        <f t="shared" si="30"/>
        <v>Neg</v>
      </c>
      <c r="I486" s="2"/>
      <c r="J486" s="2"/>
      <c r="K486" s="2"/>
      <c r="L486" s="2"/>
      <c r="M486" s="1">
        <f t="shared" si="28"/>
        <v>0</v>
      </c>
      <c r="N486" s="1">
        <f t="shared" si="29"/>
        <v>0</v>
      </c>
      <c r="R486" s="4">
        <f>E486/Parameters_Base!$B$6</f>
        <v>0.56666666666666665</v>
      </c>
      <c r="S486" s="11">
        <f>F486/Parameters_Base!$C$6</f>
        <v>0.9458333333333333</v>
      </c>
      <c r="T486" s="1">
        <f t="shared" si="31"/>
        <v>0</v>
      </c>
    </row>
    <row r="487" spans="1:20" s="1" customFormat="1" x14ac:dyDescent="0.25">
      <c r="A487" s="6">
        <v>478</v>
      </c>
      <c r="B487" s="1" t="s">
        <v>2</v>
      </c>
      <c r="D487" s="1">
        <v>239</v>
      </c>
      <c r="E487" s="1">
        <v>15</v>
      </c>
      <c r="F487" s="1">
        <v>205</v>
      </c>
      <c r="G487" s="3">
        <v>0</v>
      </c>
      <c r="H487" s="2">
        <f t="shared" si="30"/>
        <v>0</v>
      </c>
      <c r="I487" s="2"/>
      <c r="J487" s="2"/>
      <c r="K487" s="2"/>
      <c r="L487" s="2"/>
      <c r="M487" s="1">
        <f t="shared" si="28"/>
        <v>0</v>
      </c>
      <c r="N487" s="1">
        <f t="shared" si="29"/>
        <v>0</v>
      </c>
      <c r="R487" s="4">
        <f>E487/Parameters_Base!$B$6</f>
        <v>0.5</v>
      </c>
      <c r="S487" s="11">
        <f>F487/Parameters_Base!$C$6</f>
        <v>0.85416666666666663</v>
      </c>
      <c r="T487" s="1">
        <f t="shared" si="31"/>
        <v>0</v>
      </c>
    </row>
    <row r="488" spans="1:20" s="1" customFormat="1" x14ac:dyDescent="0.25">
      <c r="A488" s="6">
        <v>479</v>
      </c>
      <c r="B488" s="1" t="s">
        <v>2</v>
      </c>
      <c r="D488" s="1">
        <v>240</v>
      </c>
      <c r="E488" s="1">
        <v>17</v>
      </c>
      <c r="F488" s="1">
        <v>179</v>
      </c>
      <c r="G488" s="3">
        <v>-1</v>
      </c>
      <c r="H488" s="2" t="str">
        <f t="shared" si="30"/>
        <v>Neg</v>
      </c>
      <c r="I488" s="2"/>
      <c r="J488" s="2"/>
      <c r="K488" s="2"/>
      <c r="L488" s="2"/>
      <c r="M488" s="1">
        <f t="shared" si="28"/>
        <v>0</v>
      </c>
      <c r="N488" s="1">
        <f t="shared" si="29"/>
        <v>0</v>
      </c>
      <c r="R488" s="4">
        <f>E488/Parameters_Base!$B$6</f>
        <v>0.56666666666666665</v>
      </c>
      <c r="S488" s="11">
        <f>F488/Parameters_Base!$C$6</f>
        <v>0.74583333333333335</v>
      </c>
      <c r="T488" s="1">
        <f t="shared" si="31"/>
        <v>0</v>
      </c>
    </row>
    <row r="489" spans="1:20" s="1" customFormat="1" x14ac:dyDescent="0.25">
      <c r="A489" s="6">
        <v>480</v>
      </c>
      <c r="B489" s="1" t="s">
        <v>2</v>
      </c>
      <c r="D489" s="1">
        <v>240</v>
      </c>
      <c r="E489" s="1">
        <v>17</v>
      </c>
      <c r="F489" s="1">
        <v>222</v>
      </c>
      <c r="G489" s="3">
        <v>2</v>
      </c>
      <c r="H489" s="2" t="str">
        <f t="shared" si="30"/>
        <v>Pos</v>
      </c>
      <c r="I489" s="2"/>
      <c r="J489" s="2"/>
      <c r="K489" s="2"/>
      <c r="L489" s="2"/>
      <c r="M489" s="1">
        <f t="shared" si="28"/>
        <v>0</v>
      </c>
      <c r="N489" s="1">
        <f t="shared" si="29"/>
        <v>0</v>
      </c>
      <c r="R489" s="4">
        <f>E489/Parameters_Base!$B$6</f>
        <v>0.56666666666666665</v>
      </c>
      <c r="S489" s="11">
        <f>F489/Parameters_Base!$C$6</f>
        <v>0.92500000000000004</v>
      </c>
      <c r="T489" s="1">
        <f t="shared" si="31"/>
        <v>0</v>
      </c>
    </row>
    <row r="490" spans="1:20" s="1" customFormat="1" x14ac:dyDescent="0.25">
      <c r="A490" s="6">
        <v>481</v>
      </c>
      <c r="B490" s="1" t="s">
        <v>2</v>
      </c>
      <c r="D490" s="1">
        <v>241</v>
      </c>
      <c r="E490" s="1">
        <v>22</v>
      </c>
      <c r="F490" s="1">
        <v>206</v>
      </c>
      <c r="G490" s="3">
        <v>-2</v>
      </c>
      <c r="H490" s="2" t="str">
        <f t="shared" si="30"/>
        <v>Neg</v>
      </c>
      <c r="I490" s="2"/>
      <c r="J490" s="2"/>
      <c r="K490" s="2"/>
      <c r="L490" s="2"/>
      <c r="M490" s="1">
        <f t="shared" si="28"/>
        <v>0</v>
      </c>
      <c r="N490" s="1">
        <f t="shared" si="29"/>
        <v>0</v>
      </c>
      <c r="R490" s="4">
        <f>E490/Parameters_Base!$B$6</f>
        <v>0.73333333333333328</v>
      </c>
      <c r="S490" s="11">
        <f>F490/Parameters_Base!$C$6</f>
        <v>0.85833333333333328</v>
      </c>
      <c r="T490" s="1">
        <f t="shared" si="31"/>
        <v>0</v>
      </c>
    </row>
    <row r="491" spans="1:20" s="1" customFormat="1" x14ac:dyDescent="0.25">
      <c r="A491" s="6">
        <v>482</v>
      </c>
      <c r="B491" s="1" t="s">
        <v>2</v>
      </c>
      <c r="D491" s="1">
        <v>241</v>
      </c>
      <c r="E491" s="1">
        <v>27</v>
      </c>
      <c r="F491" s="1">
        <v>229</v>
      </c>
      <c r="G491" s="3">
        <v>1</v>
      </c>
      <c r="H491" s="2" t="str">
        <f t="shared" si="30"/>
        <v>Pos</v>
      </c>
      <c r="I491" s="2"/>
      <c r="J491" s="2"/>
      <c r="K491" s="2"/>
      <c r="L491" s="2"/>
      <c r="M491" s="1">
        <f t="shared" si="28"/>
        <v>0</v>
      </c>
      <c r="N491" s="1">
        <f t="shared" si="29"/>
        <v>0</v>
      </c>
      <c r="R491" s="4">
        <f>E491/Parameters_Base!$B$6</f>
        <v>0.9</v>
      </c>
      <c r="S491" s="11">
        <f>F491/Parameters_Base!$C$6</f>
        <v>0.95416666666666672</v>
      </c>
      <c r="T491" s="1">
        <f t="shared" si="31"/>
        <v>0</v>
      </c>
    </row>
    <row r="492" spans="1:20" s="1" customFormat="1" x14ac:dyDescent="0.25">
      <c r="A492" s="6">
        <v>483</v>
      </c>
      <c r="B492" s="1" t="s">
        <v>2</v>
      </c>
      <c r="D492" s="1">
        <v>242</v>
      </c>
      <c r="E492" s="1">
        <v>22</v>
      </c>
      <c r="F492" s="1">
        <v>157</v>
      </c>
      <c r="G492" s="3">
        <v>-1</v>
      </c>
      <c r="H492" s="2" t="str">
        <f t="shared" si="30"/>
        <v>Neg</v>
      </c>
      <c r="I492" s="2"/>
      <c r="J492" s="2"/>
      <c r="K492" s="2"/>
      <c r="L492" s="2"/>
      <c r="M492" s="1">
        <f t="shared" si="28"/>
        <v>0</v>
      </c>
      <c r="N492" s="1">
        <f t="shared" si="29"/>
        <v>0</v>
      </c>
      <c r="R492" s="4">
        <f>E492/Parameters_Base!$B$6</f>
        <v>0.73333333333333328</v>
      </c>
      <c r="S492" s="11">
        <f>F492/Parameters_Base!$C$6</f>
        <v>0.65416666666666667</v>
      </c>
      <c r="T492" s="1">
        <f t="shared" si="31"/>
        <v>1</v>
      </c>
    </row>
    <row r="493" spans="1:20" s="1" customFormat="1" x14ac:dyDescent="0.25">
      <c r="A493" s="6">
        <v>484</v>
      </c>
      <c r="B493" s="1" t="s">
        <v>2</v>
      </c>
      <c r="D493" s="1">
        <v>242</v>
      </c>
      <c r="E493" s="1">
        <v>19</v>
      </c>
      <c r="F493" s="1">
        <v>221</v>
      </c>
      <c r="G493" s="3">
        <v>1</v>
      </c>
      <c r="H493" s="2" t="str">
        <f t="shared" si="30"/>
        <v>Pos</v>
      </c>
      <c r="I493" s="2"/>
      <c r="J493" s="2"/>
      <c r="K493" s="2"/>
      <c r="L493" s="2"/>
      <c r="M493" s="1">
        <f t="shared" si="28"/>
        <v>0</v>
      </c>
      <c r="N493" s="1">
        <f t="shared" si="29"/>
        <v>0</v>
      </c>
      <c r="R493" s="4">
        <f>E493/Parameters_Base!$B$6</f>
        <v>0.6333333333333333</v>
      </c>
      <c r="S493" s="11">
        <f>F493/Parameters_Base!$C$6</f>
        <v>0.92083333333333328</v>
      </c>
      <c r="T493" s="1">
        <f t="shared" si="31"/>
        <v>0</v>
      </c>
    </row>
    <row r="494" spans="1:20" s="1" customFormat="1" x14ac:dyDescent="0.25">
      <c r="A494" s="6">
        <v>485</v>
      </c>
      <c r="B494" s="1" t="s">
        <v>2</v>
      </c>
      <c r="D494" s="1">
        <v>243</v>
      </c>
      <c r="E494" s="1">
        <v>22</v>
      </c>
      <c r="F494" s="1">
        <v>240</v>
      </c>
      <c r="G494" s="3">
        <v>0</v>
      </c>
      <c r="H494" s="2">
        <f t="shared" si="30"/>
        <v>0</v>
      </c>
      <c r="I494" s="2"/>
      <c r="J494" s="2"/>
      <c r="K494" s="2"/>
      <c r="L494" s="2"/>
      <c r="M494" s="1">
        <f t="shared" si="28"/>
        <v>0</v>
      </c>
      <c r="N494" s="1">
        <f t="shared" si="29"/>
        <v>0</v>
      </c>
      <c r="R494" s="4">
        <f>E494/Parameters_Base!$B$6</f>
        <v>0.73333333333333328</v>
      </c>
      <c r="S494" s="11">
        <f>F494/Parameters_Base!$C$6</f>
        <v>1</v>
      </c>
      <c r="T494" s="1">
        <f t="shared" si="31"/>
        <v>0</v>
      </c>
    </row>
    <row r="495" spans="1:20" s="1" customFormat="1" x14ac:dyDescent="0.25">
      <c r="A495" s="6">
        <v>486</v>
      </c>
      <c r="B495" s="1" t="s">
        <v>2</v>
      </c>
      <c r="D495" s="1">
        <v>243</v>
      </c>
      <c r="E495" s="1">
        <v>24</v>
      </c>
      <c r="F495" s="1">
        <v>164</v>
      </c>
      <c r="G495" s="3">
        <v>2</v>
      </c>
      <c r="H495" s="2" t="str">
        <f t="shared" si="30"/>
        <v>Pos</v>
      </c>
      <c r="I495" s="2"/>
      <c r="J495" s="2"/>
      <c r="K495" s="2"/>
      <c r="L495" s="2"/>
      <c r="M495" s="1">
        <f t="shared" si="28"/>
        <v>0</v>
      </c>
      <c r="N495" s="1">
        <f t="shared" si="29"/>
        <v>0</v>
      </c>
      <c r="R495" s="4">
        <f>E495/Parameters_Base!$B$6</f>
        <v>0.8</v>
      </c>
      <c r="S495" s="11">
        <f>F495/Parameters_Base!$C$6</f>
        <v>0.68333333333333335</v>
      </c>
      <c r="T495" s="1">
        <f t="shared" si="31"/>
        <v>1</v>
      </c>
    </row>
    <row r="496" spans="1:20" s="1" customFormat="1" x14ac:dyDescent="0.25">
      <c r="A496" s="6">
        <v>487</v>
      </c>
      <c r="B496" s="1" t="s">
        <v>2</v>
      </c>
      <c r="D496" s="1">
        <v>244</v>
      </c>
      <c r="E496" s="1">
        <v>23</v>
      </c>
      <c r="F496" s="1">
        <v>222</v>
      </c>
      <c r="G496" s="3">
        <v>-1</v>
      </c>
      <c r="H496" s="2" t="str">
        <f t="shared" si="30"/>
        <v>Neg</v>
      </c>
      <c r="I496" s="2"/>
      <c r="J496" s="2"/>
      <c r="K496" s="2"/>
      <c r="L496" s="2"/>
      <c r="M496" s="1">
        <f t="shared" si="28"/>
        <v>0</v>
      </c>
      <c r="N496" s="1">
        <f t="shared" si="29"/>
        <v>0</v>
      </c>
      <c r="R496" s="4">
        <f>E496/Parameters_Base!$B$6</f>
        <v>0.76666666666666672</v>
      </c>
      <c r="S496" s="11">
        <f>F496/Parameters_Base!$C$6</f>
        <v>0.92500000000000004</v>
      </c>
      <c r="T496" s="1">
        <f t="shared" si="31"/>
        <v>0</v>
      </c>
    </row>
    <row r="497" spans="1:20" s="1" customFormat="1" x14ac:dyDescent="0.25">
      <c r="A497" s="6">
        <v>488</v>
      </c>
      <c r="B497" s="1" t="s">
        <v>2</v>
      </c>
      <c r="D497" s="1">
        <v>244</v>
      </c>
      <c r="E497" s="1">
        <v>28</v>
      </c>
      <c r="F497" s="1">
        <v>223</v>
      </c>
      <c r="G497" s="3">
        <v>1</v>
      </c>
      <c r="H497" s="2" t="str">
        <f t="shared" si="30"/>
        <v>Pos</v>
      </c>
      <c r="I497" s="2"/>
      <c r="J497" s="2"/>
      <c r="K497" s="2"/>
      <c r="L497" s="2"/>
      <c r="M497" s="1">
        <f t="shared" si="28"/>
        <v>0</v>
      </c>
      <c r="N497" s="1">
        <f t="shared" si="29"/>
        <v>0</v>
      </c>
      <c r="R497" s="4">
        <f>E497/Parameters_Base!$B$6</f>
        <v>0.93333333333333335</v>
      </c>
      <c r="S497" s="11">
        <f>F497/Parameters_Base!$C$6</f>
        <v>0.9291666666666667</v>
      </c>
      <c r="T497" s="1">
        <f t="shared" si="31"/>
        <v>1</v>
      </c>
    </row>
    <row r="498" spans="1:20" s="1" customFormat="1" x14ac:dyDescent="0.25">
      <c r="A498" s="6">
        <v>489</v>
      </c>
      <c r="B498" s="1" t="s">
        <v>2</v>
      </c>
      <c r="D498" s="1">
        <v>245</v>
      </c>
      <c r="E498" s="1">
        <v>15</v>
      </c>
      <c r="F498" s="1">
        <v>204</v>
      </c>
      <c r="G498" s="3">
        <v>-1</v>
      </c>
      <c r="H498" s="2" t="str">
        <f t="shared" si="30"/>
        <v>Neg</v>
      </c>
      <c r="I498" s="2"/>
      <c r="J498" s="2"/>
      <c r="K498" s="2"/>
      <c r="L498" s="2"/>
      <c r="M498" s="1">
        <f t="shared" si="28"/>
        <v>0</v>
      </c>
      <c r="N498" s="1">
        <f t="shared" si="29"/>
        <v>0</v>
      </c>
      <c r="R498" s="4">
        <f>E498/Parameters_Base!$B$6</f>
        <v>0.5</v>
      </c>
      <c r="S498" s="11">
        <f>F498/Parameters_Base!$C$6</f>
        <v>0.85</v>
      </c>
      <c r="T498" s="1">
        <f t="shared" si="31"/>
        <v>0</v>
      </c>
    </row>
    <row r="499" spans="1:20" s="1" customFormat="1" x14ac:dyDescent="0.25">
      <c r="A499" s="6">
        <v>490</v>
      </c>
      <c r="B499" s="1" t="s">
        <v>2</v>
      </c>
      <c r="D499" s="1">
        <v>245</v>
      </c>
      <c r="E499" s="1">
        <v>27</v>
      </c>
      <c r="F499" s="1">
        <v>206</v>
      </c>
      <c r="G499" s="3">
        <v>1</v>
      </c>
      <c r="H499" s="2" t="str">
        <f t="shared" si="30"/>
        <v>Pos</v>
      </c>
      <c r="I499" s="2"/>
      <c r="J499" s="2"/>
      <c r="K499" s="2"/>
      <c r="L499" s="2"/>
      <c r="M499" s="1">
        <f t="shared" si="28"/>
        <v>0</v>
      </c>
      <c r="N499" s="1">
        <f t="shared" si="29"/>
        <v>0</v>
      </c>
      <c r="R499" s="4">
        <f>E499/Parameters_Base!$B$6</f>
        <v>0.9</v>
      </c>
      <c r="S499" s="11">
        <f>F499/Parameters_Base!$C$6</f>
        <v>0.85833333333333328</v>
      </c>
      <c r="T499" s="1">
        <f t="shared" si="31"/>
        <v>1</v>
      </c>
    </row>
    <row r="500" spans="1:20" s="1" customFormat="1" x14ac:dyDescent="0.25">
      <c r="A500" s="6">
        <v>491</v>
      </c>
      <c r="B500" s="1" t="s">
        <v>2</v>
      </c>
      <c r="D500" s="1">
        <v>246</v>
      </c>
      <c r="E500" s="1">
        <v>23</v>
      </c>
      <c r="F500" s="1">
        <v>235</v>
      </c>
      <c r="G500" s="3">
        <v>-1</v>
      </c>
      <c r="H500" s="2" t="str">
        <f t="shared" si="30"/>
        <v>Neg</v>
      </c>
      <c r="I500" s="2"/>
      <c r="J500" s="2"/>
      <c r="K500" s="2"/>
      <c r="L500" s="2"/>
      <c r="M500" s="1">
        <f t="shared" si="28"/>
        <v>0</v>
      </c>
      <c r="N500" s="1">
        <f t="shared" si="29"/>
        <v>0</v>
      </c>
      <c r="R500" s="4">
        <f>E500/Parameters_Base!$B$6</f>
        <v>0.76666666666666672</v>
      </c>
      <c r="S500" s="11">
        <f>F500/Parameters_Base!$C$6</f>
        <v>0.97916666666666663</v>
      </c>
      <c r="T500" s="1">
        <f t="shared" si="31"/>
        <v>0</v>
      </c>
    </row>
    <row r="501" spans="1:20" s="1" customFormat="1" x14ac:dyDescent="0.25">
      <c r="A501" s="6">
        <v>492</v>
      </c>
      <c r="B501" s="1" t="s">
        <v>2</v>
      </c>
      <c r="D501" s="1">
        <v>246</v>
      </c>
      <c r="E501" s="1">
        <v>25</v>
      </c>
      <c r="F501" s="1">
        <v>174</v>
      </c>
      <c r="G501" s="3">
        <v>0</v>
      </c>
      <c r="H501" s="2">
        <f t="shared" si="30"/>
        <v>0</v>
      </c>
      <c r="I501" s="2"/>
      <c r="J501" s="2"/>
      <c r="K501" s="2"/>
      <c r="L501" s="2"/>
      <c r="M501" s="1">
        <f t="shared" si="28"/>
        <v>0</v>
      </c>
      <c r="N501" s="1">
        <f t="shared" si="29"/>
        <v>0</v>
      </c>
      <c r="R501" s="4">
        <f>E501/Parameters_Base!$B$6</f>
        <v>0.83333333333333337</v>
      </c>
      <c r="S501" s="11">
        <f>F501/Parameters_Base!$C$6</f>
        <v>0.72499999999999998</v>
      </c>
      <c r="T501" s="1">
        <f t="shared" si="31"/>
        <v>1</v>
      </c>
    </row>
    <row r="502" spans="1:20" s="1" customFormat="1" x14ac:dyDescent="0.25">
      <c r="A502" s="6">
        <v>493</v>
      </c>
      <c r="B502" s="1" t="s">
        <v>2</v>
      </c>
      <c r="D502" s="1">
        <v>247</v>
      </c>
      <c r="E502" s="1">
        <v>27</v>
      </c>
      <c r="F502" s="1">
        <v>211</v>
      </c>
      <c r="G502" s="3">
        <v>0</v>
      </c>
      <c r="H502" s="2">
        <f t="shared" si="30"/>
        <v>0</v>
      </c>
      <c r="I502" s="2"/>
      <c r="J502" s="2"/>
      <c r="K502" s="2"/>
      <c r="L502" s="2"/>
      <c r="M502" s="1">
        <f t="shared" si="28"/>
        <v>0</v>
      </c>
      <c r="N502" s="1">
        <f t="shared" si="29"/>
        <v>0</v>
      </c>
      <c r="R502" s="4">
        <f>E502/Parameters_Base!$B$6</f>
        <v>0.9</v>
      </c>
      <c r="S502" s="11">
        <f>F502/Parameters_Base!$C$6</f>
        <v>0.87916666666666665</v>
      </c>
      <c r="T502" s="1">
        <f t="shared" si="31"/>
        <v>1</v>
      </c>
    </row>
    <row r="503" spans="1:20" s="1" customFormat="1" x14ac:dyDescent="0.25">
      <c r="A503" s="6">
        <v>494</v>
      </c>
      <c r="B503" s="1" t="s">
        <v>2</v>
      </c>
      <c r="D503" s="1">
        <v>247</v>
      </c>
      <c r="E503" s="1">
        <v>25</v>
      </c>
      <c r="F503" s="1">
        <v>156</v>
      </c>
      <c r="G503" s="3">
        <v>2</v>
      </c>
      <c r="H503" s="2" t="str">
        <f t="shared" si="30"/>
        <v>Pos</v>
      </c>
      <c r="I503" s="2"/>
      <c r="J503" s="2"/>
      <c r="K503" s="2"/>
      <c r="L503" s="2"/>
      <c r="M503" s="1">
        <f t="shared" si="28"/>
        <v>0</v>
      </c>
      <c r="N503" s="1">
        <f t="shared" si="29"/>
        <v>0</v>
      </c>
      <c r="R503" s="4">
        <f>E503/Parameters_Base!$B$6</f>
        <v>0.83333333333333337</v>
      </c>
      <c r="S503" s="11">
        <f>F503/Parameters_Base!$C$6</f>
        <v>0.65</v>
      </c>
      <c r="T503" s="1">
        <f t="shared" si="31"/>
        <v>1</v>
      </c>
    </row>
    <row r="504" spans="1:20" s="1" customFormat="1" x14ac:dyDescent="0.25">
      <c r="A504" s="6">
        <v>495</v>
      </c>
      <c r="B504" s="1" t="s">
        <v>2</v>
      </c>
      <c r="D504" s="1">
        <v>248</v>
      </c>
      <c r="E504" s="1">
        <v>15</v>
      </c>
      <c r="F504" s="1">
        <v>217</v>
      </c>
      <c r="G504" s="3">
        <v>-2</v>
      </c>
      <c r="H504" s="2" t="str">
        <f t="shared" si="30"/>
        <v>Neg</v>
      </c>
      <c r="I504" s="2"/>
      <c r="J504" s="2"/>
      <c r="K504" s="2"/>
      <c r="L504" s="2"/>
      <c r="M504" s="1">
        <f t="shared" si="28"/>
        <v>0</v>
      </c>
      <c r="N504" s="1">
        <f t="shared" si="29"/>
        <v>0</v>
      </c>
      <c r="R504" s="4">
        <f>E504/Parameters_Base!$B$6</f>
        <v>0.5</v>
      </c>
      <c r="S504" s="11">
        <f>F504/Parameters_Base!$C$6</f>
        <v>0.90416666666666667</v>
      </c>
      <c r="T504" s="1">
        <f t="shared" si="31"/>
        <v>0</v>
      </c>
    </row>
    <row r="505" spans="1:20" s="1" customFormat="1" x14ac:dyDescent="0.25">
      <c r="A505" s="6">
        <v>496</v>
      </c>
      <c r="B505" s="1" t="s">
        <v>2</v>
      </c>
      <c r="D505" s="1">
        <v>248</v>
      </c>
      <c r="E505" s="1">
        <v>19</v>
      </c>
      <c r="F505" s="1">
        <v>220</v>
      </c>
      <c r="G505" s="3">
        <v>2</v>
      </c>
      <c r="H505" s="2" t="str">
        <f t="shared" si="30"/>
        <v>Pos</v>
      </c>
      <c r="I505" s="2"/>
      <c r="J505" s="2"/>
      <c r="K505" s="2"/>
      <c r="L505" s="2"/>
      <c r="M505" s="1">
        <f t="shared" si="28"/>
        <v>0</v>
      </c>
      <c r="N505" s="1">
        <f t="shared" si="29"/>
        <v>0</v>
      </c>
      <c r="R505" s="4">
        <f>E505/Parameters_Base!$B$6</f>
        <v>0.6333333333333333</v>
      </c>
      <c r="S505" s="11">
        <f>F505/Parameters_Base!$C$6</f>
        <v>0.91666666666666663</v>
      </c>
      <c r="T505" s="1">
        <f t="shared" si="31"/>
        <v>0</v>
      </c>
    </row>
    <row r="506" spans="1:20" s="1" customFormat="1" x14ac:dyDescent="0.25">
      <c r="A506" s="6">
        <v>497</v>
      </c>
      <c r="B506" s="1" t="s">
        <v>2</v>
      </c>
      <c r="D506" s="1">
        <v>249</v>
      </c>
      <c r="E506" s="1">
        <v>29</v>
      </c>
      <c r="F506" s="1">
        <v>202</v>
      </c>
      <c r="G506" s="3">
        <v>0</v>
      </c>
      <c r="H506" s="2">
        <f t="shared" si="30"/>
        <v>0</v>
      </c>
      <c r="I506" s="2"/>
      <c r="J506" s="2"/>
      <c r="K506" s="2"/>
      <c r="L506" s="2"/>
      <c r="M506" s="1">
        <f t="shared" si="28"/>
        <v>0</v>
      </c>
      <c r="N506" s="1">
        <f t="shared" si="29"/>
        <v>0</v>
      </c>
      <c r="R506" s="4">
        <f>E506/Parameters_Base!$B$6</f>
        <v>0.96666666666666667</v>
      </c>
      <c r="S506" s="11">
        <f>F506/Parameters_Base!$C$6</f>
        <v>0.84166666666666667</v>
      </c>
      <c r="T506" s="1">
        <f t="shared" si="31"/>
        <v>1</v>
      </c>
    </row>
    <row r="507" spans="1:20" s="1" customFormat="1" x14ac:dyDescent="0.25">
      <c r="A507" s="6">
        <v>498</v>
      </c>
      <c r="B507" s="1" t="s">
        <v>2</v>
      </c>
      <c r="D507" s="1">
        <v>249</v>
      </c>
      <c r="E507" s="1">
        <v>25</v>
      </c>
      <c r="F507" s="1">
        <v>206</v>
      </c>
      <c r="G507" s="3">
        <v>2</v>
      </c>
      <c r="H507" s="2" t="str">
        <f t="shared" si="30"/>
        <v>Pos</v>
      </c>
      <c r="I507" s="2"/>
      <c r="J507" s="2"/>
      <c r="K507" s="2"/>
      <c r="L507" s="2"/>
      <c r="M507" s="1">
        <f t="shared" si="28"/>
        <v>0</v>
      </c>
      <c r="N507" s="1">
        <f t="shared" si="29"/>
        <v>0</v>
      </c>
      <c r="R507" s="4">
        <f>E507/Parameters_Base!$B$6</f>
        <v>0.83333333333333337</v>
      </c>
      <c r="S507" s="11">
        <f>F507/Parameters_Base!$C$6</f>
        <v>0.85833333333333328</v>
      </c>
      <c r="T507" s="1">
        <f t="shared" si="31"/>
        <v>0</v>
      </c>
    </row>
    <row r="508" spans="1:20" s="1" customFormat="1" x14ac:dyDescent="0.25">
      <c r="A508" s="6">
        <v>499</v>
      </c>
      <c r="B508" s="1" t="s">
        <v>2</v>
      </c>
      <c r="D508" s="1">
        <v>250</v>
      </c>
      <c r="E508" s="1">
        <v>15</v>
      </c>
      <c r="F508" s="1">
        <v>210</v>
      </c>
      <c r="G508" s="3">
        <v>-1</v>
      </c>
      <c r="H508" s="2" t="str">
        <f t="shared" si="30"/>
        <v>Neg</v>
      </c>
      <c r="I508" s="2"/>
      <c r="J508" s="2"/>
      <c r="K508" s="2"/>
      <c r="L508" s="2"/>
      <c r="M508" s="1">
        <f t="shared" si="28"/>
        <v>0</v>
      </c>
      <c r="N508" s="1">
        <f t="shared" si="29"/>
        <v>0</v>
      </c>
      <c r="R508" s="4">
        <f>E508/Parameters_Base!$B$6</f>
        <v>0.5</v>
      </c>
      <c r="S508" s="11">
        <f>F508/Parameters_Base!$C$6</f>
        <v>0.875</v>
      </c>
      <c r="T508" s="1">
        <f t="shared" si="31"/>
        <v>0</v>
      </c>
    </row>
    <row r="509" spans="1:20" s="1" customFormat="1" x14ac:dyDescent="0.25">
      <c r="A509" s="6">
        <v>500</v>
      </c>
      <c r="B509" s="1" t="s">
        <v>2</v>
      </c>
      <c r="D509" s="1">
        <v>250</v>
      </c>
      <c r="E509" s="1">
        <v>22</v>
      </c>
      <c r="F509" s="1">
        <v>208</v>
      </c>
      <c r="G509" s="3">
        <v>0</v>
      </c>
      <c r="H509" s="2">
        <f t="shared" si="30"/>
        <v>0</v>
      </c>
      <c r="I509" s="2"/>
      <c r="J509" s="2"/>
      <c r="K509" s="2"/>
      <c r="L509" s="2"/>
      <c r="M509" s="1">
        <f t="shared" si="28"/>
        <v>0</v>
      </c>
      <c r="N509" s="1">
        <f t="shared" si="29"/>
        <v>0</v>
      </c>
      <c r="R509" s="4">
        <f>E509/Parameters_Base!$B$6</f>
        <v>0.73333333333333328</v>
      </c>
      <c r="S509" s="11">
        <f>F509/Parameters_Base!$C$6</f>
        <v>0.8666666666666667</v>
      </c>
      <c r="T509" s="1">
        <f t="shared" si="31"/>
        <v>0</v>
      </c>
    </row>
    <row r="510" spans="1:20" s="1" customFormat="1" x14ac:dyDescent="0.25">
      <c r="A510" s="6">
        <v>501</v>
      </c>
      <c r="B510" s="1" t="s">
        <v>2</v>
      </c>
      <c r="D510" s="1">
        <v>251</v>
      </c>
      <c r="E510" s="1">
        <v>30</v>
      </c>
      <c r="F510" s="1">
        <v>231</v>
      </c>
      <c r="G510" s="3">
        <v>-2</v>
      </c>
      <c r="H510" s="2" t="str">
        <f t="shared" si="30"/>
        <v>Neg</v>
      </c>
      <c r="I510" s="2"/>
      <c r="J510" s="2"/>
      <c r="K510" s="2"/>
      <c r="L510" s="2"/>
      <c r="M510" s="1">
        <f t="shared" si="28"/>
        <v>0</v>
      </c>
      <c r="N510" s="1">
        <f t="shared" si="29"/>
        <v>0</v>
      </c>
      <c r="R510" s="4">
        <f>E510/Parameters_Base!$B$6</f>
        <v>1</v>
      </c>
      <c r="S510" s="11">
        <f>F510/Parameters_Base!$C$6</f>
        <v>0.96250000000000002</v>
      </c>
      <c r="T510" s="1">
        <f t="shared" si="31"/>
        <v>1</v>
      </c>
    </row>
    <row r="511" spans="1:20" s="1" customFormat="1" x14ac:dyDescent="0.25">
      <c r="A511" s="6">
        <v>502</v>
      </c>
      <c r="B511" s="1" t="s">
        <v>2</v>
      </c>
      <c r="D511" s="1">
        <v>251</v>
      </c>
      <c r="E511" s="1">
        <v>19</v>
      </c>
      <c r="F511" s="1">
        <v>177</v>
      </c>
      <c r="G511" s="3">
        <v>1</v>
      </c>
      <c r="H511" s="2" t="str">
        <f t="shared" si="30"/>
        <v>Pos</v>
      </c>
      <c r="I511" s="2"/>
      <c r="J511" s="2"/>
      <c r="K511" s="2"/>
      <c r="L511" s="2"/>
      <c r="M511" s="1">
        <f t="shared" si="28"/>
        <v>0</v>
      </c>
      <c r="N511" s="1">
        <f t="shared" si="29"/>
        <v>0</v>
      </c>
      <c r="R511" s="4">
        <f>E511/Parameters_Base!$B$6</f>
        <v>0.6333333333333333</v>
      </c>
      <c r="S511" s="11">
        <f>F511/Parameters_Base!$C$6</f>
        <v>0.73750000000000004</v>
      </c>
      <c r="T511" s="1">
        <f t="shared" si="31"/>
        <v>0</v>
      </c>
    </row>
    <row r="512" spans="1:20" s="1" customFormat="1" x14ac:dyDescent="0.25">
      <c r="A512" s="6">
        <v>503</v>
      </c>
      <c r="B512" s="1" t="s">
        <v>2</v>
      </c>
      <c r="D512" s="1">
        <v>252</v>
      </c>
      <c r="E512" s="1">
        <v>27</v>
      </c>
      <c r="F512" s="1">
        <v>184</v>
      </c>
      <c r="G512" s="3">
        <v>0</v>
      </c>
      <c r="H512" s="2">
        <f t="shared" si="30"/>
        <v>0</v>
      </c>
      <c r="I512" s="2"/>
      <c r="J512" s="2"/>
      <c r="K512" s="2"/>
      <c r="L512" s="2"/>
      <c r="M512" s="1">
        <f t="shared" si="28"/>
        <v>0</v>
      </c>
      <c r="N512" s="1">
        <f t="shared" si="29"/>
        <v>0</v>
      </c>
      <c r="R512" s="4">
        <f>E512/Parameters_Base!$B$6</f>
        <v>0.9</v>
      </c>
      <c r="S512" s="11">
        <f>F512/Parameters_Base!$C$6</f>
        <v>0.76666666666666672</v>
      </c>
      <c r="T512" s="1">
        <f t="shared" si="31"/>
        <v>1</v>
      </c>
    </row>
    <row r="513" spans="1:20" s="1" customFormat="1" x14ac:dyDescent="0.25">
      <c r="A513" s="6">
        <v>504</v>
      </c>
      <c r="B513" s="1" t="s">
        <v>2</v>
      </c>
      <c r="D513" s="1">
        <v>252</v>
      </c>
      <c r="E513" s="1">
        <v>19</v>
      </c>
      <c r="F513" s="1">
        <v>234</v>
      </c>
      <c r="G513" s="3">
        <v>1</v>
      </c>
      <c r="H513" s="2" t="str">
        <f t="shared" si="30"/>
        <v>Pos</v>
      </c>
      <c r="I513" s="2"/>
      <c r="J513" s="2"/>
      <c r="K513" s="2"/>
      <c r="L513" s="2"/>
      <c r="M513" s="1">
        <f t="shared" si="28"/>
        <v>0</v>
      </c>
      <c r="N513" s="1">
        <f t="shared" si="29"/>
        <v>0</v>
      </c>
      <c r="R513" s="4">
        <f>E513/Parameters_Base!$B$6</f>
        <v>0.6333333333333333</v>
      </c>
      <c r="S513" s="11">
        <f>F513/Parameters_Base!$C$6</f>
        <v>0.97499999999999998</v>
      </c>
      <c r="T513" s="1">
        <f t="shared" si="31"/>
        <v>0</v>
      </c>
    </row>
    <row r="514" spans="1:20" s="1" customFormat="1" x14ac:dyDescent="0.25">
      <c r="A514" s="6">
        <v>505</v>
      </c>
      <c r="B514" s="1" t="s">
        <v>2</v>
      </c>
      <c r="D514" s="1">
        <v>253</v>
      </c>
      <c r="E514" s="1">
        <v>23</v>
      </c>
      <c r="F514" s="1">
        <v>238</v>
      </c>
      <c r="G514" s="3">
        <v>-2</v>
      </c>
      <c r="H514" s="2" t="str">
        <f t="shared" si="30"/>
        <v>Neg</v>
      </c>
      <c r="I514" s="2"/>
      <c r="J514" s="2"/>
      <c r="K514" s="2"/>
      <c r="L514" s="2"/>
      <c r="M514" s="1">
        <f t="shared" si="28"/>
        <v>0</v>
      </c>
      <c r="N514" s="1">
        <f t="shared" si="29"/>
        <v>0</v>
      </c>
      <c r="R514" s="4">
        <f>E514/Parameters_Base!$B$6</f>
        <v>0.76666666666666672</v>
      </c>
      <c r="S514" s="11">
        <f>F514/Parameters_Base!$C$6</f>
        <v>0.9916666666666667</v>
      </c>
      <c r="T514" s="1">
        <f t="shared" si="31"/>
        <v>0</v>
      </c>
    </row>
    <row r="515" spans="1:20" s="1" customFormat="1" x14ac:dyDescent="0.25">
      <c r="A515" s="6">
        <v>506</v>
      </c>
      <c r="B515" s="1" t="s">
        <v>2</v>
      </c>
      <c r="D515" s="1">
        <v>253</v>
      </c>
      <c r="E515" s="1">
        <v>17</v>
      </c>
      <c r="F515" s="1">
        <v>207</v>
      </c>
      <c r="G515" s="3">
        <v>1</v>
      </c>
      <c r="H515" s="2" t="str">
        <f t="shared" si="30"/>
        <v>Pos</v>
      </c>
      <c r="I515" s="2"/>
      <c r="J515" s="2"/>
      <c r="K515" s="2"/>
      <c r="L515" s="2"/>
      <c r="M515" s="1">
        <f t="shared" si="28"/>
        <v>0</v>
      </c>
      <c r="N515" s="1">
        <f t="shared" si="29"/>
        <v>0</v>
      </c>
      <c r="R515" s="4">
        <f>E515/Parameters_Base!$B$6</f>
        <v>0.56666666666666665</v>
      </c>
      <c r="S515" s="11">
        <f>F515/Parameters_Base!$C$6</f>
        <v>0.86250000000000004</v>
      </c>
      <c r="T515" s="1">
        <f t="shared" si="31"/>
        <v>0</v>
      </c>
    </row>
    <row r="516" spans="1:20" s="1" customFormat="1" x14ac:dyDescent="0.25">
      <c r="A516" s="6">
        <v>507</v>
      </c>
      <c r="B516" s="1" t="s">
        <v>2</v>
      </c>
      <c r="D516" s="1">
        <v>254</v>
      </c>
      <c r="E516" s="1">
        <v>29</v>
      </c>
      <c r="F516" s="1">
        <v>166</v>
      </c>
      <c r="G516" s="3">
        <v>-2</v>
      </c>
      <c r="H516" s="2" t="str">
        <f t="shared" si="30"/>
        <v>Neg</v>
      </c>
      <c r="I516" s="2"/>
      <c r="J516" s="2"/>
      <c r="K516" s="2"/>
      <c r="L516" s="2"/>
      <c r="M516" s="1">
        <f t="shared" si="28"/>
        <v>0</v>
      </c>
      <c r="N516" s="1">
        <f t="shared" si="29"/>
        <v>0</v>
      </c>
      <c r="R516" s="4">
        <f>E516/Parameters_Base!$B$6</f>
        <v>0.96666666666666667</v>
      </c>
      <c r="S516" s="11">
        <f>F516/Parameters_Base!$C$6</f>
        <v>0.69166666666666665</v>
      </c>
      <c r="T516" s="1">
        <f t="shared" si="31"/>
        <v>1</v>
      </c>
    </row>
    <row r="517" spans="1:20" s="1" customFormat="1" x14ac:dyDescent="0.25">
      <c r="A517" s="6">
        <v>508</v>
      </c>
      <c r="B517" s="1" t="s">
        <v>2</v>
      </c>
      <c r="D517" s="1">
        <v>254</v>
      </c>
      <c r="E517" s="1">
        <v>20</v>
      </c>
      <c r="F517" s="1">
        <v>232</v>
      </c>
      <c r="G517" s="3">
        <v>0</v>
      </c>
      <c r="H517" s="2">
        <f t="shared" si="30"/>
        <v>0</v>
      </c>
      <c r="I517" s="2"/>
      <c r="J517" s="2"/>
      <c r="K517" s="2"/>
      <c r="L517" s="2"/>
      <c r="M517" s="1">
        <f t="shared" si="28"/>
        <v>0</v>
      </c>
      <c r="N517" s="1">
        <f t="shared" si="29"/>
        <v>0</v>
      </c>
      <c r="R517" s="4">
        <f>E517/Parameters_Base!$B$6</f>
        <v>0.66666666666666663</v>
      </c>
      <c r="S517" s="11">
        <f>F517/Parameters_Base!$C$6</f>
        <v>0.96666666666666667</v>
      </c>
      <c r="T517" s="1">
        <f t="shared" si="31"/>
        <v>0</v>
      </c>
    </row>
    <row r="518" spans="1:20" s="1" customFormat="1" x14ac:dyDescent="0.25">
      <c r="A518" s="6">
        <v>509</v>
      </c>
      <c r="B518" s="1" t="s">
        <v>2</v>
      </c>
      <c r="D518" s="1">
        <v>255</v>
      </c>
      <c r="E518" s="1">
        <v>21</v>
      </c>
      <c r="F518" s="1">
        <v>213</v>
      </c>
      <c r="G518" s="3">
        <v>-1</v>
      </c>
      <c r="H518" s="2" t="str">
        <f t="shared" si="30"/>
        <v>Neg</v>
      </c>
      <c r="I518" s="2"/>
      <c r="J518" s="2"/>
      <c r="K518" s="2"/>
      <c r="L518" s="2"/>
      <c r="M518" s="1">
        <f t="shared" si="28"/>
        <v>0</v>
      </c>
      <c r="N518" s="1">
        <f t="shared" si="29"/>
        <v>0</v>
      </c>
      <c r="R518" s="4">
        <f>E518/Parameters_Base!$B$6</f>
        <v>0.7</v>
      </c>
      <c r="S518" s="11">
        <f>F518/Parameters_Base!$C$6</f>
        <v>0.88749999999999996</v>
      </c>
      <c r="T518" s="1">
        <f t="shared" si="31"/>
        <v>0</v>
      </c>
    </row>
    <row r="519" spans="1:20" s="1" customFormat="1" x14ac:dyDescent="0.25">
      <c r="A519" s="6">
        <v>510</v>
      </c>
      <c r="B519" s="1" t="s">
        <v>2</v>
      </c>
      <c r="D519" s="1">
        <v>255</v>
      </c>
      <c r="E519" s="1">
        <v>17</v>
      </c>
      <c r="F519" s="1">
        <v>167</v>
      </c>
      <c r="G519" s="3">
        <v>1</v>
      </c>
      <c r="H519" s="2" t="str">
        <f t="shared" si="30"/>
        <v>Pos</v>
      </c>
      <c r="I519" s="2"/>
      <c r="J519" s="2"/>
      <c r="K519" s="2"/>
      <c r="L519" s="2"/>
      <c r="M519" s="1">
        <f t="shared" si="28"/>
        <v>0</v>
      </c>
      <c r="N519" s="1">
        <f t="shared" si="29"/>
        <v>0</v>
      </c>
      <c r="R519" s="4">
        <f>E519/Parameters_Base!$B$6</f>
        <v>0.56666666666666665</v>
      </c>
      <c r="S519" s="11">
        <f>F519/Parameters_Base!$C$6</f>
        <v>0.6958333333333333</v>
      </c>
      <c r="T519" s="1">
        <f t="shared" si="31"/>
        <v>0</v>
      </c>
    </row>
    <row r="520" spans="1:20" s="1" customFormat="1" x14ac:dyDescent="0.25">
      <c r="A520" s="6">
        <v>511</v>
      </c>
      <c r="B520" s="1" t="s">
        <v>2</v>
      </c>
      <c r="D520" s="1">
        <v>256</v>
      </c>
      <c r="E520" s="1">
        <v>24</v>
      </c>
      <c r="F520" s="1">
        <v>174</v>
      </c>
      <c r="G520" s="3">
        <v>-1</v>
      </c>
      <c r="H520" s="2" t="str">
        <f t="shared" si="30"/>
        <v>Neg</v>
      </c>
      <c r="I520" s="2"/>
      <c r="J520" s="2"/>
      <c r="K520" s="2"/>
      <c r="L520" s="2"/>
      <c r="M520" s="1">
        <f t="shared" si="28"/>
        <v>0</v>
      </c>
      <c r="N520" s="1">
        <f t="shared" si="29"/>
        <v>0</v>
      </c>
      <c r="R520" s="4">
        <f>E520/Parameters_Base!$B$6</f>
        <v>0.8</v>
      </c>
      <c r="S520" s="11">
        <f>F520/Parameters_Base!$C$6</f>
        <v>0.72499999999999998</v>
      </c>
      <c r="T520" s="1">
        <f t="shared" si="31"/>
        <v>1</v>
      </c>
    </row>
    <row r="521" spans="1:20" s="1" customFormat="1" x14ac:dyDescent="0.25">
      <c r="A521" s="6">
        <v>512</v>
      </c>
      <c r="B521" s="1" t="s">
        <v>2</v>
      </c>
      <c r="D521" s="1">
        <v>256</v>
      </c>
      <c r="E521" s="1">
        <v>19</v>
      </c>
      <c r="F521" s="1">
        <v>193</v>
      </c>
      <c r="G521" s="3">
        <v>2</v>
      </c>
      <c r="H521" s="2" t="str">
        <f t="shared" si="30"/>
        <v>Pos</v>
      </c>
      <c r="I521" s="2"/>
      <c r="J521" s="2"/>
      <c r="K521" s="2"/>
      <c r="L521" s="2"/>
      <c r="M521" s="1">
        <f t="shared" si="28"/>
        <v>0</v>
      </c>
      <c r="N521" s="1">
        <f t="shared" si="29"/>
        <v>0</v>
      </c>
      <c r="R521" s="4">
        <f>E521/Parameters_Base!$B$6</f>
        <v>0.6333333333333333</v>
      </c>
      <c r="S521" s="11">
        <f>F521/Parameters_Base!$C$6</f>
        <v>0.8041666666666667</v>
      </c>
      <c r="T521" s="1">
        <f t="shared" si="31"/>
        <v>0</v>
      </c>
    </row>
    <row r="522" spans="1:20" s="1" customFormat="1" x14ac:dyDescent="0.25">
      <c r="A522" s="6">
        <v>513</v>
      </c>
      <c r="B522" s="1" t="s">
        <v>2</v>
      </c>
      <c r="D522" s="1">
        <v>257</v>
      </c>
      <c r="E522" s="1">
        <v>18</v>
      </c>
      <c r="F522" s="1">
        <v>188</v>
      </c>
      <c r="G522" s="3">
        <v>0</v>
      </c>
      <c r="H522" s="2">
        <f t="shared" si="30"/>
        <v>0</v>
      </c>
      <c r="I522" s="2"/>
      <c r="J522" s="2"/>
      <c r="K522" s="2"/>
      <c r="L522" s="2"/>
      <c r="M522" s="1">
        <f t="shared" ref="M522:M585" si="32">IF(E522&lt;=30,0,1)</f>
        <v>0</v>
      </c>
      <c r="N522" s="1">
        <f t="shared" ref="N522:N585" si="33">IF(F522&lt;=240,0,1)</f>
        <v>0</v>
      </c>
      <c r="R522" s="4">
        <f>E522/Parameters_Base!$B$6</f>
        <v>0.6</v>
      </c>
      <c r="S522" s="11">
        <f>F522/Parameters_Base!$C$6</f>
        <v>0.78333333333333333</v>
      </c>
      <c r="T522" s="1">
        <f t="shared" si="31"/>
        <v>0</v>
      </c>
    </row>
    <row r="523" spans="1:20" s="1" customFormat="1" x14ac:dyDescent="0.25">
      <c r="A523" s="6">
        <v>514</v>
      </c>
      <c r="B523" s="1" t="s">
        <v>2</v>
      </c>
      <c r="D523" s="1">
        <v>257</v>
      </c>
      <c r="E523" s="1">
        <v>21</v>
      </c>
      <c r="F523" s="1">
        <v>162</v>
      </c>
      <c r="G523" s="3">
        <v>0</v>
      </c>
      <c r="H523" s="2">
        <f t="shared" ref="H523:H586" si="34">IF(G523&lt;0,"Neg",IF(G523=0,0,"Pos"))</f>
        <v>0</v>
      </c>
      <c r="I523" s="2"/>
      <c r="J523" s="2"/>
      <c r="K523" s="2"/>
      <c r="L523" s="2"/>
      <c r="M523" s="1">
        <f t="shared" si="32"/>
        <v>0</v>
      </c>
      <c r="N523" s="1">
        <f t="shared" si="33"/>
        <v>0</v>
      </c>
      <c r="R523" s="4">
        <f>E523/Parameters_Base!$B$6</f>
        <v>0.7</v>
      </c>
      <c r="S523" s="11">
        <f>F523/Parameters_Base!$C$6</f>
        <v>0.67500000000000004</v>
      </c>
      <c r="T523" s="1">
        <f t="shared" ref="T523:T586" si="35">IF(S523&gt;R523,0,1)</f>
        <v>1</v>
      </c>
    </row>
    <row r="524" spans="1:20" s="1" customFormat="1" x14ac:dyDescent="0.25">
      <c r="A524" s="6">
        <v>515</v>
      </c>
      <c r="B524" s="1" t="s">
        <v>2</v>
      </c>
      <c r="D524" s="1">
        <v>258</v>
      </c>
      <c r="E524" s="1">
        <v>28</v>
      </c>
      <c r="F524" s="1">
        <v>238</v>
      </c>
      <c r="G524" s="3">
        <v>0</v>
      </c>
      <c r="H524" s="2">
        <f t="shared" si="34"/>
        <v>0</v>
      </c>
      <c r="I524" s="2"/>
      <c r="J524" s="2"/>
      <c r="K524" s="2"/>
      <c r="L524" s="2"/>
      <c r="M524" s="1">
        <f t="shared" si="32"/>
        <v>0</v>
      </c>
      <c r="N524" s="1">
        <f t="shared" si="33"/>
        <v>0</v>
      </c>
      <c r="R524" s="4">
        <f>E524/Parameters_Base!$B$6</f>
        <v>0.93333333333333335</v>
      </c>
      <c r="S524" s="11">
        <f>F524/Parameters_Base!$C$6</f>
        <v>0.9916666666666667</v>
      </c>
      <c r="T524" s="1">
        <f t="shared" si="35"/>
        <v>0</v>
      </c>
    </row>
    <row r="525" spans="1:20" s="1" customFormat="1" x14ac:dyDescent="0.25">
      <c r="A525" s="6">
        <v>516</v>
      </c>
      <c r="B525" s="1" t="s">
        <v>2</v>
      </c>
      <c r="D525" s="1">
        <v>258</v>
      </c>
      <c r="E525" s="1">
        <v>29</v>
      </c>
      <c r="F525" s="1">
        <v>214</v>
      </c>
      <c r="G525" s="3">
        <v>1</v>
      </c>
      <c r="H525" s="2" t="str">
        <f t="shared" si="34"/>
        <v>Pos</v>
      </c>
      <c r="I525" s="2"/>
      <c r="J525" s="2"/>
      <c r="K525" s="2"/>
      <c r="L525" s="2"/>
      <c r="M525" s="1">
        <f t="shared" si="32"/>
        <v>0</v>
      </c>
      <c r="N525" s="1">
        <f t="shared" si="33"/>
        <v>0</v>
      </c>
      <c r="R525" s="4">
        <f>E525/Parameters_Base!$B$6</f>
        <v>0.96666666666666667</v>
      </c>
      <c r="S525" s="11">
        <f>F525/Parameters_Base!$C$6</f>
        <v>0.89166666666666672</v>
      </c>
      <c r="T525" s="1">
        <f t="shared" si="35"/>
        <v>1</v>
      </c>
    </row>
    <row r="526" spans="1:20" s="1" customFormat="1" x14ac:dyDescent="0.25">
      <c r="A526" s="6">
        <v>517</v>
      </c>
      <c r="B526" s="1" t="s">
        <v>2</v>
      </c>
      <c r="D526" s="1">
        <v>259</v>
      </c>
      <c r="E526" s="1">
        <v>25</v>
      </c>
      <c r="F526" s="1">
        <v>193</v>
      </c>
      <c r="G526" s="3">
        <v>-2</v>
      </c>
      <c r="H526" s="2" t="str">
        <f t="shared" si="34"/>
        <v>Neg</v>
      </c>
      <c r="I526" s="2"/>
      <c r="J526" s="2"/>
      <c r="K526" s="2"/>
      <c r="L526" s="2"/>
      <c r="M526" s="1">
        <f t="shared" si="32"/>
        <v>0</v>
      </c>
      <c r="N526" s="1">
        <f t="shared" si="33"/>
        <v>0</v>
      </c>
      <c r="R526" s="4">
        <f>E526/Parameters_Base!$B$6</f>
        <v>0.83333333333333337</v>
      </c>
      <c r="S526" s="11">
        <f>F526/Parameters_Base!$C$6</f>
        <v>0.8041666666666667</v>
      </c>
      <c r="T526" s="1">
        <f t="shared" si="35"/>
        <v>1</v>
      </c>
    </row>
    <row r="527" spans="1:20" s="1" customFormat="1" x14ac:dyDescent="0.25">
      <c r="A527" s="6">
        <v>518</v>
      </c>
      <c r="B527" s="1" t="s">
        <v>2</v>
      </c>
      <c r="D527" s="1">
        <v>259</v>
      </c>
      <c r="E527" s="1">
        <v>21</v>
      </c>
      <c r="F527" s="1">
        <v>163</v>
      </c>
      <c r="G527" s="3">
        <v>0</v>
      </c>
      <c r="H527" s="2">
        <f t="shared" si="34"/>
        <v>0</v>
      </c>
      <c r="I527" s="2"/>
      <c r="J527" s="2"/>
      <c r="K527" s="2"/>
      <c r="L527" s="2"/>
      <c r="M527" s="1">
        <f t="shared" si="32"/>
        <v>0</v>
      </c>
      <c r="N527" s="1">
        <f t="shared" si="33"/>
        <v>0</v>
      </c>
      <c r="R527" s="4">
        <f>E527/Parameters_Base!$B$6</f>
        <v>0.7</v>
      </c>
      <c r="S527" s="11">
        <f>F527/Parameters_Base!$C$6</f>
        <v>0.6791666666666667</v>
      </c>
      <c r="T527" s="1">
        <f t="shared" si="35"/>
        <v>1</v>
      </c>
    </row>
    <row r="528" spans="1:20" s="1" customFormat="1" x14ac:dyDescent="0.25">
      <c r="A528" s="6">
        <v>519</v>
      </c>
      <c r="B528" s="1" t="s">
        <v>2</v>
      </c>
      <c r="D528" s="1">
        <v>260</v>
      </c>
      <c r="E528" s="1">
        <v>25</v>
      </c>
      <c r="F528" s="1">
        <v>183</v>
      </c>
      <c r="G528" s="3">
        <v>-1</v>
      </c>
      <c r="H528" s="2" t="str">
        <f t="shared" si="34"/>
        <v>Neg</v>
      </c>
      <c r="I528" s="2"/>
      <c r="J528" s="2"/>
      <c r="K528" s="2"/>
      <c r="L528" s="2"/>
      <c r="M528" s="1">
        <f t="shared" si="32"/>
        <v>0</v>
      </c>
      <c r="N528" s="1">
        <f t="shared" si="33"/>
        <v>0</v>
      </c>
      <c r="R528" s="4">
        <f>E528/Parameters_Base!$B$6</f>
        <v>0.83333333333333337</v>
      </c>
      <c r="S528" s="11">
        <f>F528/Parameters_Base!$C$6</f>
        <v>0.76249999999999996</v>
      </c>
      <c r="T528" s="1">
        <f t="shared" si="35"/>
        <v>1</v>
      </c>
    </row>
    <row r="529" spans="1:20" s="1" customFormat="1" x14ac:dyDescent="0.25">
      <c r="A529" s="6">
        <v>520</v>
      </c>
      <c r="B529" s="1" t="s">
        <v>2</v>
      </c>
      <c r="D529" s="1">
        <v>260</v>
      </c>
      <c r="E529" s="1">
        <v>16</v>
      </c>
      <c r="F529" s="1">
        <v>206</v>
      </c>
      <c r="G529" s="3">
        <v>2</v>
      </c>
      <c r="H529" s="2" t="str">
        <f t="shared" si="34"/>
        <v>Pos</v>
      </c>
      <c r="I529" s="2"/>
      <c r="J529" s="2"/>
      <c r="K529" s="2"/>
      <c r="L529" s="2"/>
      <c r="M529" s="1">
        <f t="shared" si="32"/>
        <v>0</v>
      </c>
      <c r="N529" s="1">
        <f t="shared" si="33"/>
        <v>0</v>
      </c>
      <c r="R529" s="4">
        <f>E529/Parameters_Base!$B$6</f>
        <v>0.53333333333333333</v>
      </c>
      <c r="S529" s="11">
        <f>F529/Parameters_Base!$C$6</f>
        <v>0.85833333333333328</v>
      </c>
      <c r="T529" s="1">
        <f t="shared" si="35"/>
        <v>0</v>
      </c>
    </row>
    <row r="530" spans="1:20" s="1" customFormat="1" x14ac:dyDescent="0.25">
      <c r="A530" s="6">
        <v>521</v>
      </c>
      <c r="B530" s="1" t="s">
        <v>2</v>
      </c>
      <c r="D530" s="1">
        <v>261</v>
      </c>
      <c r="E530" s="1">
        <v>18</v>
      </c>
      <c r="F530" s="1">
        <v>223</v>
      </c>
      <c r="G530" s="3">
        <v>-2</v>
      </c>
      <c r="H530" s="2" t="str">
        <f t="shared" si="34"/>
        <v>Neg</v>
      </c>
      <c r="I530" s="2"/>
      <c r="J530" s="2"/>
      <c r="K530" s="2"/>
      <c r="L530" s="2"/>
      <c r="M530" s="1">
        <f t="shared" si="32"/>
        <v>0</v>
      </c>
      <c r="N530" s="1">
        <f t="shared" si="33"/>
        <v>0</v>
      </c>
      <c r="R530" s="4">
        <f>E530/Parameters_Base!$B$6</f>
        <v>0.6</v>
      </c>
      <c r="S530" s="11">
        <f>F530/Parameters_Base!$C$6</f>
        <v>0.9291666666666667</v>
      </c>
      <c r="T530" s="1">
        <f t="shared" si="35"/>
        <v>0</v>
      </c>
    </row>
    <row r="531" spans="1:20" s="1" customFormat="1" x14ac:dyDescent="0.25">
      <c r="A531" s="6">
        <v>522</v>
      </c>
      <c r="B531" s="1" t="s">
        <v>2</v>
      </c>
      <c r="D531" s="1">
        <v>261</v>
      </c>
      <c r="E531" s="1">
        <v>23</v>
      </c>
      <c r="F531" s="1">
        <v>176</v>
      </c>
      <c r="G531" s="3">
        <v>1</v>
      </c>
      <c r="H531" s="2" t="str">
        <f t="shared" si="34"/>
        <v>Pos</v>
      </c>
      <c r="I531" s="2"/>
      <c r="J531" s="2"/>
      <c r="K531" s="2"/>
      <c r="L531" s="2"/>
      <c r="M531" s="1">
        <f t="shared" si="32"/>
        <v>0</v>
      </c>
      <c r="N531" s="1">
        <f t="shared" si="33"/>
        <v>0</v>
      </c>
      <c r="R531" s="4">
        <f>E531/Parameters_Base!$B$6</f>
        <v>0.76666666666666672</v>
      </c>
      <c r="S531" s="11">
        <f>F531/Parameters_Base!$C$6</f>
        <v>0.73333333333333328</v>
      </c>
      <c r="T531" s="1">
        <f t="shared" si="35"/>
        <v>1</v>
      </c>
    </row>
    <row r="532" spans="1:20" s="1" customFormat="1" x14ac:dyDescent="0.25">
      <c r="A532" s="6">
        <v>523</v>
      </c>
      <c r="B532" s="1" t="s">
        <v>2</v>
      </c>
      <c r="D532" s="1">
        <v>262</v>
      </c>
      <c r="E532" s="1">
        <v>27</v>
      </c>
      <c r="F532" s="1">
        <v>157</v>
      </c>
      <c r="G532" s="3">
        <v>0</v>
      </c>
      <c r="H532" s="2">
        <f t="shared" si="34"/>
        <v>0</v>
      </c>
      <c r="I532" s="2"/>
      <c r="J532" s="2"/>
      <c r="K532" s="2"/>
      <c r="L532" s="2"/>
      <c r="M532" s="1">
        <f t="shared" si="32"/>
        <v>0</v>
      </c>
      <c r="N532" s="1">
        <f t="shared" si="33"/>
        <v>0</v>
      </c>
      <c r="R532" s="4">
        <f>E532/Parameters_Base!$B$6</f>
        <v>0.9</v>
      </c>
      <c r="S532" s="11">
        <f>F532/Parameters_Base!$C$6</f>
        <v>0.65416666666666667</v>
      </c>
      <c r="T532" s="1">
        <f t="shared" si="35"/>
        <v>1</v>
      </c>
    </row>
    <row r="533" spans="1:20" s="1" customFormat="1" x14ac:dyDescent="0.25">
      <c r="A533" s="6">
        <v>524</v>
      </c>
      <c r="B533" s="1" t="s">
        <v>2</v>
      </c>
      <c r="D533" s="1">
        <v>262</v>
      </c>
      <c r="E533" s="1">
        <v>28</v>
      </c>
      <c r="F533" s="1">
        <v>207</v>
      </c>
      <c r="G533" s="3">
        <v>0</v>
      </c>
      <c r="H533" s="2">
        <f t="shared" si="34"/>
        <v>0</v>
      </c>
      <c r="I533" s="2"/>
      <c r="J533" s="2"/>
      <c r="K533" s="2"/>
      <c r="L533" s="2"/>
      <c r="M533" s="1">
        <f t="shared" si="32"/>
        <v>0</v>
      </c>
      <c r="N533" s="1">
        <f t="shared" si="33"/>
        <v>0</v>
      </c>
      <c r="R533" s="4">
        <f>E533/Parameters_Base!$B$6</f>
        <v>0.93333333333333335</v>
      </c>
      <c r="S533" s="11">
        <f>F533/Parameters_Base!$C$6</f>
        <v>0.86250000000000004</v>
      </c>
      <c r="T533" s="1">
        <f t="shared" si="35"/>
        <v>1</v>
      </c>
    </row>
    <row r="534" spans="1:20" s="1" customFormat="1" x14ac:dyDescent="0.25">
      <c r="A534" s="6">
        <v>525</v>
      </c>
      <c r="B534" s="1" t="s">
        <v>2</v>
      </c>
      <c r="D534" s="1">
        <v>263</v>
      </c>
      <c r="E534" s="1">
        <v>29</v>
      </c>
      <c r="F534" s="1">
        <v>182</v>
      </c>
      <c r="G534" s="3">
        <v>-2</v>
      </c>
      <c r="H534" s="2" t="str">
        <f t="shared" si="34"/>
        <v>Neg</v>
      </c>
      <c r="I534" s="2"/>
      <c r="J534" s="2"/>
      <c r="K534" s="2"/>
      <c r="L534" s="2"/>
      <c r="M534" s="1">
        <f t="shared" si="32"/>
        <v>0</v>
      </c>
      <c r="N534" s="1">
        <f t="shared" si="33"/>
        <v>0</v>
      </c>
      <c r="R534" s="4">
        <f>E534/Parameters_Base!$B$6</f>
        <v>0.96666666666666667</v>
      </c>
      <c r="S534" s="11">
        <f>F534/Parameters_Base!$C$6</f>
        <v>0.7583333333333333</v>
      </c>
      <c r="T534" s="1">
        <f t="shared" si="35"/>
        <v>1</v>
      </c>
    </row>
    <row r="535" spans="1:20" s="1" customFormat="1" x14ac:dyDescent="0.25">
      <c r="A535" s="6">
        <v>526</v>
      </c>
      <c r="B535" s="1" t="s">
        <v>2</v>
      </c>
      <c r="D535" s="1">
        <v>263</v>
      </c>
      <c r="E535" s="1">
        <v>25</v>
      </c>
      <c r="F535" s="1">
        <v>205</v>
      </c>
      <c r="G535" s="3">
        <v>2</v>
      </c>
      <c r="H535" s="2" t="str">
        <f t="shared" si="34"/>
        <v>Pos</v>
      </c>
      <c r="I535" s="2"/>
      <c r="J535" s="2"/>
      <c r="K535" s="2"/>
      <c r="L535" s="2"/>
      <c r="M535" s="1">
        <f t="shared" si="32"/>
        <v>0</v>
      </c>
      <c r="N535" s="1">
        <f t="shared" si="33"/>
        <v>0</v>
      </c>
      <c r="R535" s="4">
        <f>E535/Parameters_Base!$B$6</f>
        <v>0.83333333333333337</v>
      </c>
      <c r="S535" s="11">
        <f>F535/Parameters_Base!$C$6</f>
        <v>0.85416666666666663</v>
      </c>
      <c r="T535" s="1">
        <f t="shared" si="35"/>
        <v>0</v>
      </c>
    </row>
    <row r="536" spans="1:20" s="1" customFormat="1" x14ac:dyDescent="0.25">
      <c r="A536" s="6">
        <v>527</v>
      </c>
      <c r="B536" s="1" t="s">
        <v>2</v>
      </c>
      <c r="D536" s="1">
        <v>264</v>
      </c>
      <c r="E536" s="1">
        <v>24</v>
      </c>
      <c r="F536" s="1">
        <v>173</v>
      </c>
      <c r="G536" s="3">
        <v>-2</v>
      </c>
      <c r="H536" s="2" t="str">
        <f t="shared" si="34"/>
        <v>Neg</v>
      </c>
      <c r="I536" s="2"/>
      <c r="J536" s="2"/>
      <c r="K536" s="2"/>
      <c r="L536" s="2"/>
      <c r="M536" s="1">
        <f t="shared" si="32"/>
        <v>0</v>
      </c>
      <c r="N536" s="1">
        <f t="shared" si="33"/>
        <v>0</v>
      </c>
      <c r="R536" s="4">
        <f>E536/Parameters_Base!$B$6</f>
        <v>0.8</v>
      </c>
      <c r="S536" s="11">
        <f>F536/Parameters_Base!$C$6</f>
        <v>0.72083333333333333</v>
      </c>
      <c r="T536" s="1">
        <f t="shared" si="35"/>
        <v>1</v>
      </c>
    </row>
    <row r="537" spans="1:20" s="1" customFormat="1" x14ac:dyDescent="0.25">
      <c r="A537" s="6">
        <v>528</v>
      </c>
      <c r="B537" s="1" t="s">
        <v>2</v>
      </c>
      <c r="D537" s="1">
        <v>264</v>
      </c>
      <c r="E537" s="1">
        <v>24</v>
      </c>
      <c r="F537" s="1">
        <v>200</v>
      </c>
      <c r="G537" s="3">
        <v>1</v>
      </c>
      <c r="H537" s="2" t="str">
        <f t="shared" si="34"/>
        <v>Pos</v>
      </c>
      <c r="I537" s="2"/>
      <c r="J537" s="2"/>
      <c r="K537" s="2"/>
      <c r="L537" s="2"/>
      <c r="M537" s="1">
        <f t="shared" si="32"/>
        <v>0</v>
      </c>
      <c r="N537" s="1">
        <f t="shared" si="33"/>
        <v>0</v>
      </c>
      <c r="R537" s="4">
        <f>E537/Parameters_Base!$B$6</f>
        <v>0.8</v>
      </c>
      <c r="S537" s="11">
        <f>F537/Parameters_Base!$C$6</f>
        <v>0.83333333333333337</v>
      </c>
      <c r="T537" s="1">
        <f t="shared" si="35"/>
        <v>0</v>
      </c>
    </row>
    <row r="538" spans="1:20" s="1" customFormat="1" x14ac:dyDescent="0.25">
      <c r="A538" s="6">
        <v>529</v>
      </c>
      <c r="B538" s="1" t="s">
        <v>2</v>
      </c>
      <c r="D538" s="1">
        <v>265</v>
      </c>
      <c r="E538" s="1">
        <v>28</v>
      </c>
      <c r="F538" s="1">
        <v>181</v>
      </c>
      <c r="G538" s="3">
        <v>-1</v>
      </c>
      <c r="H538" s="2" t="str">
        <f t="shared" si="34"/>
        <v>Neg</v>
      </c>
      <c r="I538" s="2"/>
      <c r="J538" s="2"/>
      <c r="K538" s="2"/>
      <c r="L538" s="2"/>
      <c r="M538" s="1">
        <f t="shared" si="32"/>
        <v>0</v>
      </c>
      <c r="N538" s="1">
        <f t="shared" si="33"/>
        <v>0</v>
      </c>
      <c r="R538" s="4">
        <f>E538/Parameters_Base!$B$6</f>
        <v>0.93333333333333335</v>
      </c>
      <c r="S538" s="11">
        <f>F538/Parameters_Base!$C$6</f>
        <v>0.75416666666666665</v>
      </c>
      <c r="T538" s="1">
        <f t="shared" si="35"/>
        <v>1</v>
      </c>
    </row>
    <row r="539" spans="1:20" s="1" customFormat="1" x14ac:dyDescent="0.25">
      <c r="A539" s="6">
        <v>530</v>
      </c>
      <c r="B539" s="1" t="s">
        <v>2</v>
      </c>
      <c r="D539" s="1">
        <v>265</v>
      </c>
      <c r="E539" s="1">
        <v>15</v>
      </c>
      <c r="F539" s="1">
        <v>197</v>
      </c>
      <c r="G539" s="3">
        <v>0</v>
      </c>
      <c r="H539" s="2">
        <f t="shared" si="34"/>
        <v>0</v>
      </c>
      <c r="I539" s="2"/>
      <c r="J539" s="2"/>
      <c r="K539" s="2"/>
      <c r="L539" s="2"/>
      <c r="M539" s="1">
        <f t="shared" si="32"/>
        <v>0</v>
      </c>
      <c r="N539" s="1">
        <f t="shared" si="33"/>
        <v>0</v>
      </c>
      <c r="R539" s="4">
        <f>E539/Parameters_Base!$B$6</f>
        <v>0.5</v>
      </c>
      <c r="S539" s="11">
        <f>F539/Parameters_Base!$C$6</f>
        <v>0.8208333333333333</v>
      </c>
      <c r="T539" s="1">
        <f t="shared" si="35"/>
        <v>0</v>
      </c>
    </row>
    <row r="540" spans="1:20" s="1" customFormat="1" x14ac:dyDescent="0.25">
      <c r="A540" s="6">
        <v>531</v>
      </c>
      <c r="B540" s="1" t="s">
        <v>2</v>
      </c>
      <c r="D540" s="1">
        <v>266</v>
      </c>
      <c r="E540" s="1">
        <v>29</v>
      </c>
      <c r="F540" s="1">
        <v>190</v>
      </c>
      <c r="G540" s="3">
        <v>0</v>
      </c>
      <c r="H540" s="2">
        <f t="shared" si="34"/>
        <v>0</v>
      </c>
      <c r="I540" s="2"/>
      <c r="J540" s="2"/>
      <c r="K540" s="2"/>
      <c r="L540" s="2"/>
      <c r="M540" s="1">
        <f t="shared" si="32"/>
        <v>0</v>
      </c>
      <c r="N540" s="1">
        <f t="shared" si="33"/>
        <v>0</v>
      </c>
      <c r="R540" s="4">
        <f>E540/Parameters_Base!$B$6</f>
        <v>0.96666666666666667</v>
      </c>
      <c r="S540" s="11">
        <f>F540/Parameters_Base!$C$6</f>
        <v>0.79166666666666663</v>
      </c>
      <c r="T540" s="1">
        <f t="shared" si="35"/>
        <v>1</v>
      </c>
    </row>
    <row r="541" spans="1:20" s="1" customFormat="1" x14ac:dyDescent="0.25">
      <c r="A541" s="6">
        <v>532</v>
      </c>
      <c r="B541" s="1" t="s">
        <v>2</v>
      </c>
      <c r="D541" s="1">
        <v>266</v>
      </c>
      <c r="E541" s="1">
        <v>30</v>
      </c>
      <c r="F541" s="1">
        <v>186</v>
      </c>
      <c r="G541" s="3">
        <v>2</v>
      </c>
      <c r="H541" s="2" t="str">
        <f t="shared" si="34"/>
        <v>Pos</v>
      </c>
      <c r="I541" s="2"/>
      <c r="J541" s="2"/>
      <c r="K541" s="2"/>
      <c r="L541" s="2"/>
      <c r="M541" s="1">
        <f t="shared" si="32"/>
        <v>0</v>
      </c>
      <c r="N541" s="1">
        <f t="shared" si="33"/>
        <v>0</v>
      </c>
      <c r="R541" s="4">
        <f>E541/Parameters_Base!$B$6</f>
        <v>1</v>
      </c>
      <c r="S541" s="11">
        <f>F541/Parameters_Base!$C$6</f>
        <v>0.77500000000000002</v>
      </c>
      <c r="T541" s="1">
        <f t="shared" si="35"/>
        <v>1</v>
      </c>
    </row>
    <row r="542" spans="1:20" s="1" customFormat="1" x14ac:dyDescent="0.25">
      <c r="A542" s="6">
        <v>533</v>
      </c>
      <c r="B542" s="1" t="s">
        <v>2</v>
      </c>
      <c r="D542" s="1">
        <v>267</v>
      </c>
      <c r="E542" s="1">
        <v>27</v>
      </c>
      <c r="F542" s="1">
        <v>180</v>
      </c>
      <c r="G542" s="3">
        <v>0</v>
      </c>
      <c r="H542" s="2">
        <f t="shared" si="34"/>
        <v>0</v>
      </c>
      <c r="I542" s="2"/>
      <c r="J542" s="2"/>
      <c r="K542" s="2"/>
      <c r="L542" s="2"/>
      <c r="M542" s="1">
        <f t="shared" si="32"/>
        <v>0</v>
      </c>
      <c r="N542" s="1">
        <f t="shared" si="33"/>
        <v>0</v>
      </c>
      <c r="R542" s="4">
        <f>E542/Parameters_Base!$B$6</f>
        <v>0.9</v>
      </c>
      <c r="S542" s="11">
        <f>F542/Parameters_Base!$C$6</f>
        <v>0.75</v>
      </c>
      <c r="T542" s="1">
        <f t="shared" si="35"/>
        <v>1</v>
      </c>
    </row>
    <row r="543" spans="1:20" s="1" customFormat="1" x14ac:dyDescent="0.25">
      <c r="A543" s="6">
        <v>534</v>
      </c>
      <c r="B543" s="1" t="s">
        <v>2</v>
      </c>
      <c r="D543" s="1">
        <v>267</v>
      </c>
      <c r="E543" s="1">
        <v>25</v>
      </c>
      <c r="F543" s="1">
        <v>209</v>
      </c>
      <c r="G543" s="3">
        <v>2</v>
      </c>
      <c r="H543" s="2" t="str">
        <f t="shared" si="34"/>
        <v>Pos</v>
      </c>
      <c r="I543" s="2"/>
      <c r="J543" s="2"/>
      <c r="K543" s="2"/>
      <c r="L543" s="2"/>
      <c r="M543" s="1">
        <f t="shared" si="32"/>
        <v>0</v>
      </c>
      <c r="N543" s="1">
        <f t="shared" si="33"/>
        <v>0</v>
      </c>
      <c r="R543" s="4">
        <f>E543/Parameters_Base!$B$6</f>
        <v>0.83333333333333337</v>
      </c>
      <c r="S543" s="11">
        <f>F543/Parameters_Base!$C$6</f>
        <v>0.87083333333333335</v>
      </c>
      <c r="T543" s="1">
        <f t="shared" si="35"/>
        <v>0</v>
      </c>
    </row>
    <row r="544" spans="1:20" s="1" customFormat="1" x14ac:dyDescent="0.25">
      <c r="A544" s="6">
        <v>535</v>
      </c>
      <c r="B544" s="1" t="s">
        <v>2</v>
      </c>
      <c r="D544" s="1">
        <v>268</v>
      </c>
      <c r="E544" s="1">
        <v>28</v>
      </c>
      <c r="F544" s="1">
        <v>160</v>
      </c>
      <c r="G544" s="3">
        <v>-1</v>
      </c>
      <c r="H544" s="2" t="str">
        <f t="shared" si="34"/>
        <v>Neg</v>
      </c>
      <c r="I544" s="2"/>
      <c r="J544" s="2"/>
      <c r="K544" s="2"/>
      <c r="L544" s="2"/>
      <c r="M544" s="1">
        <f t="shared" si="32"/>
        <v>0</v>
      </c>
      <c r="N544" s="1">
        <f t="shared" si="33"/>
        <v>0</v>
      </c>
      <c r="R544" s="4">
        <f>E544/Parameters_Base!$B$6</f>
        <v>0.93333333333333335</v>
      </c>
      <c r="S544" s="11">
        <f>F544/Parameters_Base!$C$6</f>
        <v>0.66666666666666663</v>
      </c>
      <c r="T544" s="1">
        <f t="shared" si="35"/>
        <v>1</v>
      </c>
    </row>
    <row r="545" spans="1:20" s="1" customFormat="1" x14ac:dyDescent="0.25">
      <c r="A545" s="6">
        <v>536</v>
      </c>
      <c r="B545" s="1" t="s">
        <v>2</v>
      </c>
      <c r="D545" s="1">
        <v>268</v>
      </c>
      <c r="E545" s="1">
        <v>27</v>
      </c>
      <c r="F545" s="1">
        <v>199</v>
      </c>
      <c r="G545" s="3">
        <v>2</v>
      </c>
      <c r="H545" s="2" t="str">
        <f t="shared" si="34"/>
        <v>Pos</v>
      </c>
      <c r="I545" s="2"/>
      <c r="J545" s="2"/>
      <c r="K545" s="2"/>
      <c r="L545" s="2"/>
      <c r="M545" s="1">
        <f t="shared" si="32"/>
        <v>0</v>
      </c>
      <c r="N545" s="1">
        <f t="shared" si="33"/>
        <v>0</v>
      </c>
      <c r="R545" s="4">
        <f>E545/Parameters_Base!$B$6</f>
        <v>0.9</v>
      </c>
      <c r="S545" s="11">
        <f>F545/Parameters_Base!$C$6</f>
        <v>0.82916666666666672</v>
      </c>
      <c r="T545" s="1">
        <f t="shared" si="35"/>
        <v>1</v>
      </c>
    </row>
    <row r="546" spans="1:20" s="1" customFormat="1" x14ac:dyDescent="0.25">
      <c r="A546" s="6">
        <v>537</v>
      </c>
      <c r="B546" s="1" t="s">
        <v>2</v>
      </c>
      <c r="D546" s="1">
        <v>269</v>
      </c>
      <c r="E546" s="1">
        <v>29</v>
      </c>
      <c r="F546" s="1">
        <v>225</v>
      </c>
      <c r="G546" s="3">
        <v>-2</v>
      </c>
      <c r="H546" s="2" t="str">
        <f t="shared" si="34"/>
        <v>Neg</v>
      </c>
      <c r="I546" s="2"/>
      <c r="J546" s="2"/>
      <c r="K546" s="2"/>
      <c r="L546" s="2"/>
      <c r="M546" s="1">
        <f t="shared" si="32"/>
        <v>0</v>
      </c>
      <c r="N546" s="1">
        <f t="shared" si="33"/>
        <v>0</v>
      </c>
      <c r="R546" s="4">
        <f>E546/Parameters_Base!$B$6</f>
        <v>0.96666666666666667</v>
      </c>
      <c r="S546" s="11">
        <f>F546/Parameters_Base!$C$6</f>
        <v>0.9375</v>
      </c>
      <c r="T546" s="1">
        <f t="shared" si="35"/>
        <v>1</v>
      </c>
    </row>
    <row r="547" spans="1:20" s="1" customFormat="1" x14ac:dyDescent="0.25">
      <c r="A547" s="6">
        <v>538</v>
      </c>
      <c r="B547" s="1" t="s">
        <v>2</v>
      </c>
      <c r="D547" s="1">
        <v>269</v>
      </c>
      <c r="E547" s="1">
        <v>26</v>
      </c>
      <c r="F547" s="1">
        <v>195</v>
      </c>
      <c r="G547" s="3">
        <v>1</v>
      </c>
      <c r="H547" s="2" t="str">
        <f t="shared" si="34"/>
        <v>Pos</v>
      </c>
      <c r="I547" s="2"/>
      <c r="J547" s="2"/>
      <c r="K547" s="2"/>
      <c r="L547" s="2"/>
      <c r="M547" s="1">
        <f t="shared" si="32"/>
        <v>0</v>
      </c>
      <c r="N547" s="1">
        <f t="shared" si="33"/>
        <v>0</v>
      </c>
      <c r="R547" s="4">
        <f>E547/Parameters_Base!$B$6</f>
        <v>0.8666666666666667</v>
      </c>
      <c r="S547" s="11">
        <f>F547/Parameters_Base!$C$6</f>
        <v>0.8125</v>
      </c>
      <c r="T547" s="1">
        <f t="shared" si="35"/>
        <v>1</v>
      </c>
    </row>
    <row r="548" spans="1:20" s="1" customFormat="1" x14ac:dyDescent="0.25">
      <c r="A548" s="6">
        <v>539</v>
      </c>
      <c r="B548" s="1" t="s">
        <v>2</v>
      </c>
      <c r="D548" s="1">
        <v>270</v>
      </c>
      <c r="E548" s="1">
        <v>29</v>
      </c>
      <c r="F548" s="1">
        <v>214</v>
      </c>
      <c r="G548" s="3">
        <v>0</v>
      </c>
      <c r="H548" s="2">
        <f t="shared" si="34"/>
        <v>0</v>
      </c>
      <c r="I548" s="2"/>
      <c r="J548" s="2"/>
      <c r="K548" s="2"/>
      <c r="L548" s="2"/>
      <c r="M548" s="1">
        <f t="shared" si="32"/>
        <v>0</v>
      </c>
      <c r="N548" s="1">
        <f t="shared" si="33"/>
        <v>0</v>
      </c>
      <c r="R548" s="4">
        <f>E548/Parameters_Base!$B$6</f>
        <v>0.96666666666666667</v>
      </c>
      <c r="S548" s="11">
        <f>F548/Parameters_Base!$C$6</f>
        <v>0.89166666666666672</v>
      </c>
      <c r="T548" s="1">
        <f t="shared" si="35"/>
        <v>1</v>
      </c>
    </row>
    <row r="549" spans="1:20" s="1" customFormat="1" x14ac:dyDescent="0.25">
      <c r="A549" s="6">
        <v>540</v>
      </c>
      <c r="B549" s="1" t="s">
        <v>2</v>
      </c>
      <c r="D549" s="1">
        <v>270</v>
      </c>
      <c r="E549" s="1">
        <v>16</v>
      </c>
      <c r="F549" s="1">
        <v>181</v>
      </c>
      <c r="G549" s="3">
        <v>1</v>
      </c>
      <c r="H549" s="2" t="str">
        <f t="shared" si="34"/>
        <v>Pos</v>
      </c>
      <c r="I549" s="2"/>
      <c r="J549" s="2"/>
      <c r="K549" s="2"/>
      <c r="L549" s="2"/>
      <c r="M549" s="1">
        <f t="shared" si="32"/>
        <v>0</v>
      </c>
      <c r="N549" s="1">
        <f t="shared" si="33"/>
        <v>0</v>
      </c>
      <c r="R549" s="4">
        <f>E549/Parameters_Base!$B$6</f>
        <v>0.53333333333333333</v>
      </c>
      <c r="S549" s="11">
        <f>F549/Parameters_Base!$C$6</f>
        <v>0.75416666666666665</v>
      </c>
      <c r="T549" s="1">
        <f t="shared" si="35"/>
        <v>0</v>
      </c>
    </row>
    <row r="550" spans="1:20" s="1" customFormat="1" x14ac:dyDescent="0.25">
      <c r="A550" s="6">
        <v>541</v>
      </c>
      <c r="B550" s="1" t="s">
        <v>8</v>
      </c>
      <c r="D550" s="1">
        <v>271</v>
      </c>
      <c r="E550" s="1">
        <v>22</v>
      </c>
      <c r="F550" s="1">
        <v>238</v>
      </c>
      <c r="G550" s="3">
        <v>-1</v>
      </c>
      <c r="H550" s="2" t="str">
        <f t="shared" si="34"/>
        <v>Neg</v>
      </c>
      <c r="I550" s="2"/>
      <c r="J550" s="2"/>
      <c r="K550" s="2"/>
      <c r="L550" s="2"/>
      <c r="M550" s="1">
        <f t="shared" si="32"/>
        <v>0</v>
      </c>
      <c r="N550" s="1">
        <f t="shared" si="33"/>
        <v>0</v>
      </c>
      <c r="R550" s="4">
        <f>E550/Parameters_Base!$B$6</f>
        <v>0.73333333333333328</v>
      </c>
      <c r="S550" s="11">
        <f>F550/Parameters_Base!$C$6</f>
        <v>0.9916666666666667</v>
      </c>
      <c r="T550" s="1">
        <f t="shared" si="35"/>
        <v>0</v>
      </c>
    </row>
    <row r="551" spans="1:20" s="1" customFormat="1" x14ac:dyDescent="0.25">
      <c r="A551" s="6">
        <v>542</v>
      </c>
      <c r="B551" s="1" t="s">
        <v>8</v>
      </c>
      <c r="D551" s="1">
        <v>271</v>
      </c>
      <c r="E551" s="1">
        <v>17</v>
      </c>
      <c r="F551" s="1">
        <v>155</v>
      </c>
      <c r="G551" s="3">
        <v>1</v>
      </c>
      <c r="H551" s="2" t="str">
        <f t="shared" si="34"/>
        <v>Pos</v>
      </c>
      <c r="I551" s="2"/>
      <c r="J551" s="2"/>
      <c r="K551" s="2"/>
      <c r="L551" s="2"/>
      <c r="M551" s="1">
        <f t="shared" si="32"/>
        <v>0</v>
      </c>
      <c r="N551" s="1">
        <f t="shared" si="33"/>
        <v>0</v>
      </c>
      <c r="R551" s="4">
        <f>E551/Parameters_Base!$B$6</f>
        <v>0.56666666666666665</v>
      </c>
      <c r="S551" s="11">
        <f>F551/Parameters_Base!$C$6</f>
        <v>0.64583333333333337</v>
      </c>
      <c r="T551" s="1">
        <f t="shared" si="35"/>
        <v>0</v>
      </c>
    </row>
    <row r="552" spans="1:20" s="1" customFormat="1" x14ac:dyDescent="0.25">
      <c r="A552" s="6">
        <v>543</v>
      </c>
      <c r="B552" s="1" t="s">
        <v>8</v>
      </c>
      <c r="D552" s="1">
        <v>272</v>
      </c>
      <c r="E552" s="1">
        <v>16</v>
      </c>
      <c r="F552" s="1">
        <v>178</v>
      </c>
      <c r="G552" s="3">
        <v>0</v>
      </c>
      <c r="H552" s="2">
        <f t="shared" si="34"/>
        <v>0</v>
      </c>
      <c r="I552" s="2"/>
      <c r="J552" s="2"/>
      <c r="K552" s="2"/>
      <c r="L552" s="2"/>
      <c r="M552" s="1">
        <f t="shared" si="32"/>
        <v>0</v>
      </c>
      <c r="N552" s="1">
        <f t="shared" si="33"/>
        <v>0</v>
      </c>
      <c r="R552" s="4">
        <f>E552/Parameters_Base!$B$6</f>
        <v>0.53333333333333333</v>
      </c>
      <c r="S552" s="11">
        <f>F552/Parameters_Base!$C$6</f>
        <v>0.7416666666666667</v>
      </c>
      <c r="T552" s="1">
        <f t="shared" si="35"/>
        <v>0</v>
      </c>
    </row>
    <row r="553" spans="1:20" s="1" customFormat="1" x14ac:dyDescent="0.25">
      <c r="A553" s="6">
        <v>544</v>
      </c>
      <c r="B553" s="1" t="s">
        <v>8</v>
      </c>
      <c r="D553" s="1">
        <v>272</v>
      </c>
      <c r="E553" s="1">
        <v>12</v>
      </c>
      <c r="F553" s="1">
        <v>217</v>
      </c>
      <c r="G553" s="3">
        <v>2</v>
      </c>
      <c r="H553" s="2" t="str">
        <f t="shared" si="34"/>
        <v>Pos</v>
      </c>
      <c r="I553" s="2"/>
      <c r="J553" s="2"/>
      <c r="K553" s="2"/>
      <c r="L553" s="2"/>
      <c r="M553" s="1">
        <f t="shared" si="32"/>
        <v>0</v>
      </c>
      <c r="N553" s="1">
        <f t="shared" si="33"/>
        <v>0</v>
      </c>
      <c r="R553" s="4">
        <f>E553/Parameters_Base!$B$6</f>
        <v>0.4</v>
      </c>
      <c r="S553" s="11">
        <f>F553/Parameters_Base!$C$6</f>
        <v>0.90416666666666667</v>
      </c>
      <c r="T553" s="1">
        <f t="shared" si="35"/>
        <v>0</v>
      </c>
    </row>
    <row r="554" spans="1:20" s="1" customFormat="1" x14ac:dyDescent="0.25">
      <c r="A554" s="6">
        <v>545</v>
      </c>
      <c r="B554" s="1" t="s">
        <v>8</v>
      </c>
      <c r="D554" s="1">
        <v>273</v>
      </c>
      <c r="E554" s="1">
        <v>11</v>
      </c>
      <c r="F554" s="1">
        <v>203</v>
      </c>
      <c r="G554" s="3">
        <v>-1</v>
      </c>
      <c r="H554" s="2" t="str">
        <f t="shared" si="34"/>
        <v>Neg</v>
      </c>
      <c r="I554" s="2"/>
      <c r="J554" s="2"/>
      <c r="K554" s="2"/>
      <c r="L554" s="2"/>
      <c r="M554" s="1">
        <f t="shared" si="32"/>
        <v>0</v>
      </c>
      <c r="N554" s="1">
        <f t="shared" si="33"/>
        <v>0</v>
      </c>
      <c r="R554" s="4">
        <f>E554/Parameters_Base!$B$6</f>
        <v>0.36666666666666664</v>
      </c>
      <c r="S554" s="11">
        <f>F554/Parameters_Base!$C$6</f>
        <v>0.84583333333333333</v>
      </c>
      <c r="T554" s="1">
        <f t="shared" si="35"/>
        <v>0</v>
      </c>
    </row>
    <row r="555" spans="1:20" s="1" customFormat="1" x14ac:dyDescent="0.25">
      <c r="A555" s="6">
        <v>546</v>
      </c>
      <c r="B555" s="1" t="s">
        <v>8</v>
      </c>
      <c r="D555" s="1">
        <v>273</v>
      </c>
      <c r="E555" s="1">
        <v>21</v>
      </c>
      <c r="F555" s="1">
        <v>204</v>
      </c>
      <c r="G555" s="3">
        <v>2</v>
      </c>
      <c r="H555" s="2" t="str">
        <f t="shared" si="34"/>
        <v>Pos</v>
      </c>
      <c r="I555" s="2"/>
      <c r="J555" s="2"/>
      <c r="K555" s="2"/>
      <c r="L555" s="2"/>
      <c r="M555" s="1">
        <f t="shared" si="32"/>
        <v>0</v>
      </c>
      <c r="N555" s="1">
        <f t="shared" si="33"/>
        <v>0</v>
      </c>
      <c r="R555" s="4">
        <f>E555/Parameters_Base!$B$6</f>
        <v>0.7</v>
      </c>
      <c r="S555" s="11">
        <f>F555/Parameters_Base!$C$6</f>
        <v>0.85</v>
      </c>
      <c r="T555" s="1">
        <f t="shared" si="35"/>
        <v>0</v>
      </c>
    </row>
    <row r="556" spans="1:20" s="1" customFormat="1" x14ac:dyDescent="0.25">
      <c r="A556" s="6">
        <v>547</v>
      </c>
      <c r="B556" s="1" t="s">
        <v>8</v>
      </c>
      <c r="D556" s="1">
        <v>274</v>
      </c>
      <c r="E556" s="1">
        <v>18</v>
      </c>
      <c r="F556" s="1">
        <v>152</v>
      </c>
      <c r="G556" s="3">
        <v>-2</v>
      </c>
      <c r="H556" s="2" t="str">
        <f t="shared" si="34"/>
        <v>Neg</v>
      </c>
      <c r="I556" s="2"/>
      <c r="J556" s="2"/>
      <c r="K556" s="2"/>
      <c r="L556" s="2"/>
      <c r="M556" s="1">
        <f t="shared" si="32"/>
        <v>0</v>
      </c>
      <c r="N556" s="1">
        <f t="shared" si="33"/>
        <v>0</v>
      </c>
      <c r="R556" s="4">
        <f>E556/Parameters_Base!$B$6</f>
        <v>0.6</v>
      </c>
      <c r="S556" s="11">
        <f>F556/Parameters_Base!$C$6</f>
        <v>0.6333333333333333</v>
      </c>
      <c r="T556" s="1">
        <f t="shared" si="35"/>
        <v>0</v>
      </c>
    </row>
    <row r="557" spans="1:20" s="1" customFormat="1" x14ac:dyDescent="0.25">
      <c r="A557" s="6">
        <v>548</v>
      </c>
      <c r="B557" s="1" t="s">
        <v>8</v>
      </c>
      <c r="D557" s="1">
        <v>274</v>
      </c>
      <c r="E557" s="1">
        <v>17</v>
      </c>
      <c r="F557" s="1">
        <v>199</v>
      </c>
      <c r="G557" s="3">
        <v>1</v>
      </c>
      <c r="H557" s="2" t="str">
        <f t="shared" si="34"/>
        <v>Pos</v>
      </c>
      <c r="I557" s="2"/>
      <c r="J557" s="2"/>
      <c r="K557" s="2"/>
      <c r="L557" s="2"/>
      <c r="M557" s="1">
        <f t="shared" si="32"/>
        <v>0</v>
      </c>
      <c r="N557" s="1">
        <f t="shared" si="33"/>
        <v>0</v>
      </c>
      <c r="R557" s="4">
        <f>E557/Parameters_Base!$B$6</f>
        <v>0.56666666666666665</v>
      </c>
      <c r="S557" s="11">
        <f>F557/Parameters_Base!$C$6</f>
        <v>0.82916666666666672</v>
      </c>
      <c r="T557" s="1">
        <f t="shared" si="35"/>
        <v>0</v>
      </c>
    </row>
    <row r="558" spans="1:20" s="1" customFormat="1" x14ac:dyDescent="0.25">
      <c r="A558" s="6">
        <v>549</v>
      </c>
      <c r="B558" s="1" t="s">
        <v>8</v>
      </c>
      <c r="D558" s="1">
        <v>275</v>
      </c>
      <c r="E558" s="1">
        <v>17</v>
      </c>
      <c r="F558" s="1">
        <v>126</v>
      </c>
      <c r="G558" s="3">
        <v>-2</v>
      </c>
      <c r="H558" s="2" t="str">
        <f t="shared" si="34"/>
        <v>Neg</v>
      </c>
      <c r="I558" s="2"/>
      <c r="J558" s="2"/>
      <c r="K558" s="2"/>
      <c r="L558" s="2"/>
      <c r="M558" s="1">
        <f t="shared" si="32"/>
        <v>0</v>
      </c>
      <c r="N558" s="1">
        <f t="shared" si="33"/>
        <v>0</v>
      </c>
      <c r="R558" s="4">
        <f>E558/Parameters_Base!$B$6</f>
        <v>0.56666666666666665</v>
      </c>
      <c r="S558" s="11">
        <f>F558/Parameters_Base!$C$6</f>
        <v>0.52500000000000002</v>
      </c>
      <c r="T558" s="1">
        <f t="shared" si="35"/>
        <v>1</v>
      </c>
    </row>
    <row r="559" spans="1:20" s="1" customFormat="1" x14ac:dyDescent="0.25">
      <c r="A559" s="6">
        <v>550</v>
      </c>
      <c r="B559" s="1" t="s">
        <v>8</v>
      </c>
      <c r="D559" s="1">
        <v>275</v>
      </c>
      <c r="E559" s="1">
        <v>27</v>
      </c>
      <c r="F559" s="1">
        <v>209</v>
      </c>
      <c r="G559" s="3">
        <v>1</v>
      </c>
      <c r="H559" s="2" t="str">
        <f t="shared" si="34"/>
        <v>Pos</v>
      </c>
      <c r="I559" s="2"/>
      <c r="J559" s="2"/>
      <c r="K559" s="2"/>
      <c r="L559" s="2"/>
      <c r="M559" s="1">
        <f t="shared" si="32"/>
        <v>0</v>
      </c>
      <c r="N559" s="1">
        <f t="shared" si="33"/>
        <v>0</v>
      </c>
      <c r="R559" s="4">
        <f>E559/Parameters_Base!$B$6</f>
        <v>0.9</v>
      </c>
      <c r="S559" s="11">
        <f>F559/Parameters_Base!$C$6</f>
        <v>0.87083333333333335</v>
      </c>
      <c r="T559" s="1">
        <f t="shared" si="35"/>
        <v>1</v>
      </c>
    </row>
    <row r="560" spans="1:20" s="1" customFormat="1" x14ac:dyDescent="0.25">
      <c r="A560" s="6">
        <v>551</v>
      </c>
      <c r="B560" s="1" t="s">
        <v>8</v>
      </c>
      <c r="D560" s="1">
        <v>276</v>
      </c>
      <c r="E560" s="1">
        <v>26</v>
      </c>
      <c r="F560" s="1">
        <v>176</v>
      </c>
      <c r="G560" s="3">
        <v>-2</v>
      </c>
      <c r="H560" s="2" t="str">
        <f t="shared" si="34"/>
        <v>Neg</v>
      </c>
      <c r="I560" s="2"/>
      <c r="J560" s="2"/>
      <c r="K560" s="2"/>
      <c r="L560" s="2"/>
      <c r="M560" s="1">
        <f t="shared" si="32"/>
        <v>0</v>
      </c>
      <c r="N560" s="1">
        <f t="shared" si="33"/>
        <v>0</v>
      </c>
      <c r="R560" s="4">
        <f>E560/Parameters_Base!$B$6</f>
        <v>0.8666666666666667</v>
      </c>
      <c r="S560" s="11">
        <f>F560/Parameters_Base!$C$6</f>
        <v>0.73333333333333328</v>
      </c>
      <c r="T560" s="1">
        <f t="shared" si="35"/>
        <v>1</v>
      </c>
    </row>
    <row r="561" spans="1:20" s="1" customFormat="1" x14ac:dyDescent="0.25">
      <c r="A561" s="6">
        <v>552</v>
      </c>
      <c r="B561" s="1" t="s">
        <v>8</v>
      </c>
      <c r="D561" s="1">
        <v>276</v>
      </c>
      <c r="E561" s="1">
        <v>22</v>
      </c>
      <c r="F561" s="1">
        <v>122</v>
      </c>
      <c r="G561" s="3">
        <v>2</v>
      </c>
      <c r="H561" s="2" t="str">
        <f t="shared" si="34"/>
        <v>Pos</v>
      </c>
      <c r="I561" s="2"/>
      <c r="J561" s="2"/>
      <c r="K561" s="2"/>
      <c r="L561" s="2"/>
      <c r="M561" s="1">
        <f t="shared" si="32"/>
        <v>0</v>
      </c>
      <c r="N561" s="1">
        <f t="shared" si="33"/>
        <v>0</v>
      </c>
      <c r="R561" s="4">
        <f>E561/Parameters_Base!$B$6</f>
        <v>0.73333333333333328</v>
      </c>
      <c r="S561" s="11">
        <f>F561/Parameters_Base!$C$6</f>
        <v>0.5083333333333333</v>
      </c>
      <c r="T561" s="1">
        <f t="shared" si="35"/>
        <v>1</v>
      </c>
    </row>
    <row r="562" spans="1:20" s="1" customFormat="1" x14ac:dyDescent="0.25">
      <c r="A562" s="6">
        <v>553</v>
      </c>
      <c r="B562" s="1" t="s">
        <v>8</v>
      </c>
      <c r="D562" s="1">
        <v>277</v>
      </c>
      <c r="E562" s="1">
        <v>25</v>
      </c>
      <c r="F562" s="1">
        <v>166</v>
      </c>
      <c r="G562" s="3">
        <v>0</v>
      </c>
      <c r="H562" s="2">
        <f t="shared" si="34"/>
        <v>0</v>
      </c>
      <c r="I562" s="2"/>
      <c r="J562" s="2"/>
      <c r="K562" s="2"/>
      <c r="L562" s="2"/>
      <c r="M562" s="1">
        <f t="shared" si="32"/>
        <v>0</v>
      </c>
      <c r="N562" s="1">
        <f t="shared" si="33"/>
        <v>0</v>
      </c>
      <c r="R562" s="4">
        <f>E562/Parameters_Base!$B$6</f>
        <v>0.83333333333333337</v>
      </c>
      <c r="S562" s="11">
        <f>F562/Parameters_Base!$C$6</f>
        <v>0.69166666666666665</v>
      </c>
      <c r="T562" s="1">
        <f t="shared" si="35"/>
        <v>1</v>
      </c>
    </row>
    <row r="563" spans="1:20" s="1" customFormat="1" x14ac:dyDescent="0.25">
      <c r="A563" s="6">
        <v>554</v>
      </c>
      <c r="B563" s="1" t="s">
        <v>8</v>
      </c>
      <c r="D563" s="1">
        <v>277</v>
      </c>
      <c r="E563" s="1">
        <v>11</v>
      </c>
      <c r="F563" s="1">
        <v>230</v>
      </c>
      <c r="G563" s="3">
        <v>1</v>
      </c>
      <c r="H563" s="2" t="str">
        <f t="shared" si="34"/>
        <v>Pos</v>
      </c>
      <c r="I563" s="2"/>
      <c r="J563" s="2"/>
      <c r="K563" s="2"/>
      <c r="L563" s="2"/>
      <c r="M563" s="1">
        <f t="shared" si="32"/>
        <v>0</v>
      </c>
      <c r="N563" s="1">
        <f t="shared" si="33"/>
        <v>0</v>
      </c>
      <c r="R563" s="4">
        <f>E563/Parameters_Base!$B$6</f>
        <v>0.36666666666666664</v>
      </c>
      <c r="S563" s="11">
        <f>F563/Parameters_Base!$C$6</f>
        <v>0.95833333333333337</v>
      </c>
      <c r="T563" s="1">
        <f t="shared" si="35"/>
        <v>0</v>
      </c>
    </row>
    <row r="564" spans="1:20" s="1" customFormat="1" x14ac:dyDescent="0.25">
      <c r="A564" s="6">
        <v>555</v>
      </c>
      <c r="B564" s="1" t="s">
        <v>8</v>
      </c>
      <c r="D564" s="1">
        <v>278</v>
      </c>
      <c r="E564" s="1">
        <v>13</v>
      </c>
      <c r="F564" s="1">
        <v>156</v>
      </c>
      <c r="G564" s="3">
        <v>-1</v>
      </c>
      <c r="H564" s="2" t="str">
        <f t="shared" si="34"/>
        <v>Neg</v>
      </c>
      <c r="I564" s="2"/>
      <c r="J564" s="2"/>
      <c r="K564" s="2"/>
      <c r="L564" s="2"/>
      <c r="M564" s="1">
        <f t="shared" si="32"/>
        <v>0</v>
      </c>
      <c r="N564" s="1">
        <f t="shared" si="33"/>
        <v>0</v>
      </c>
      <c r="R564" s="4">
        <f>E564/Parameters_Base!$B$6</f>
        <v>0.43333333333333335</v>
      </c>
      <c r="S564" s="11">
        <f>F564/Parameters_Base!$C$6</f>
        <v>0.65</v>
      </c>
      <c r="T564" s="1">
        <f t="shared" si="35"/>
        <v>0</v>
      </c>
    </row>
    <row r="565" spans="1:20" s="1" customFormat="1" x14ac:dyDescent="0.25">
      <c r="A565" s="6">
        <v>556</v>
      </c>
      <c r="B565" s="1" t="s">
        <v>8</v>
      </c>
      <c r="D565" s="1">
        <v>278</v>
      </c>
      <c r="E565" s="1">
        <v>14</v>
      </c>
      <c r="F565" s="1">
        <v>162</v>
      </c>
      <c r="G565" s="3">
        <v>1</v>
      </c>
      <c r="H565" s="2" t="str">
        <f t="shared" si="34"/>
        <v>Pos</v>
      </c>
      <c r="I565" s="2"/>
      <c r="J565" s="2"/>
      <c r="K565" s="2"/>
      <c r="L565" s="2"/>
      <c r="M565" s="1">
        <f t="shared" si="32"/>
        <v>0</v>
      </c>
      <c r="N565" s="1">
        <f t="shared" si="33"/>
        <v>0</v>
      </c>
      <c r="R565" s="4">
        <f>E565/Parameters_Base!$B$6</f>
        <v>0.46666666666666667</v>
      </c>
      <c r="S565" s="11">
        <f>F565/Parameters_Base!$C$6</f>
        <v>0.67500000000000004</v>
      </c>
      <c r="T565" s="1">
        <f t="shared" si="35"/>
        <v>0</v>
      </c>
    </row>
    <row r="566" spans="1:20" s="1" customFormat="1" x14ac:dyDescent="0.25">
      <c r="A566" s="6">
        <v>557</v>
      </c>
      <c r="B566" s="1" t="s">
        <v>8</v>
      </c>
      <c r="D566" s="1">
        <v>279</v>
      </c>
      <c r="E566" s="1">
        <v>21</v>
      </c>
      <c r="F566" s="1">
        <v>201</v>
      </c>
      <c r="G566" s="3">
        <v>-1</v>
      </c>
      <c r="H566" s="2" t="str">
        <f t="shared" si="34"/>
        <v>Neg</v>
      </c>
      <c r="I566" s="2"/>
      <c r="J566" s="2"/>
      <c r="K566" s="2"/>
      <c r="L566" s="2"/>
      <c r="M566" s="1">
        <f t="shared" si="32"/>
        <v>0</v>
      </c>
      <c r="N566" s="1">
        <f t="shared" si="33"/>
        <v>0</v>
      </c>
      <c r="R566" s="4">
        <f>E566/Parameters_Base!$B$6</f>
        <v>0.7</v>
      </c>
      <c r="S566" s="11">
        <f>F566/Parameters_Base!$C$6</f>
        <v>0.83750000000000002</v>
      </c>
      <c r="T566" s="1">
        <f t="shared" si="35"/>
        <v>0</v>
      </c>
    </row>
    <row r="567" spans="1:20" s="1" customFormat="1" x14ac:dyDescent="0.25">
      <c r="A567" s="6">
        <v>558</v>
      </c>
      <c r="B567" s="1" t="s">
        <v>8</v>
      </c>
      <c r="D567" s="1">
        <v>279</v>
      </c>
      <c r="E567" s="1">
        <v>19</v>
      </c>
      <c r="F567" s="1">
        <v>131</v>
      </c>
      <c r="G567" s="3">
        <v>1</v>
      </c>
      <c r="H567" s="2" t="str">
        <f t="shared" si="34"/>
        <v>Pos</v>
      </c>
      <c r="I567" s="2"/>
      <c r="J567" s="2"/>
      <c r="K567" s="2"/>
      <c r="L567" s="2"/>
      <c r="M567" s="1">
        <f t="shared" si="32"/>
        <v>0</v>
      </c>
      <c r="N567" s="1">
        <f t="shared" si="33"/>
        <v>0</v>
      </c>
      <c r="R567" s="4">
        <f>E567/Parameters_Base!$B$6</f>
        <v>0.6333333333333333</v>
      </c>
      <c r="S567" s="11">
        <f>F567/Parameters_Base!$C$6</f>
        <v>0.54583333333333328</v>
      </c>
      <c r="T567" s="1">
        <f t="shared" si="35"/>
        <v>1</v>
      </c>
    </row>
    <row r="568" spans="1:20" s="1" customFormat="1" x14ac:dyDescent="0.25">
      <c r="A568" s="6">
        <v>559</v>
      </c>
      <c r="B568" s="1" t="s">
        <v>8</v>
      </c>
      <c r="D568" s="1">
        <v>280</v>
      </c>
      <c r="E568" s="1">
        <v>27</v>
      </c>
      <c r="F568" s="1">
        <v>238</v>
      </c>
      <c r="G568" s="3">
        <v>-2</v>
      </c>
      <c r="H568" s="2" t="str">
        <f t="shared" si="34"/>
        <v>Neg</v>
      </c>
      <c r="I568" s="2"/>
      <c r="J568" s="2"/>
      <c r="K568" s="2"/>
      <c r="L568" s="2"/>
      <c r="M568" s="1">
        <f t="shared" si="32"/>
        <v>0</v>
      </c>
      <c r="N568" s="1">
        <f t="shared" si="33"/>
        <v>0</v>
      </c>
      <c r="R568" s="4">
        <f>E568/Parameters_Base!$B$6</f>
        <v>0.9</v>
      </c>
      <c r="S568" s="11">
        <f>F568/Parameters_Base!$C$6</f>
        <v>0.9916666666666667</v>
      </c>
      <c r="T568" s="1">
        <f t="shared" si="35"/>
        <v>0</v>
      </c>
    </row>
    <row r="569" spans="1:20" s="1" customFormat="1" x14ac:dyDescent="0.25">
      <c r="A569" s="6">
        <v>560</v>
      </c>
      <c r="B569" s="1" t="s">
        <v>8</v>
      </c>
      <c r="D569" s="1">
        <v>280</v>
      </c>
      <c r="E569" s="1">
        <v>23</v>
      </c>
      <c r="F569" s="1">
        <v>200</v>
      </c>
      <c r="G569" s="3">
        <v>2</v>
      </c>
      <c r="H569" s="2" t="str">
        <f t="shared" si="34"/>
        <v>Pos</v>
      </c>
      <c r="I569" s="2"/>
      <c r="J569" s="2"/>
      <c r="K569" s="2"/>
      <c r="L569" s="2"/>
      <c r="M569" s="1">
        <f t="shared" si="32"/>
        <v>0</v>
      </c>
      <c r="N569" s="1">
        <f t="shared" si="33"/>
        <v>0</v>
      </c>
      <c r="R569" s="4">
        <f>E569/Parameters_Base!$B$6</f>
        <v>0.76666666666666672</v>
      </c>
      <c r="S569" s="11">
        <f>F569/Parameters_Base!$C$6</f>
        <v>0.83333333333333337</v>
      </c>
      <c r="T569" s="1">
        <f t="shared" si="35"/>
        <v>0</v>
      </c>
    </row>
    <row r="570" spans="1:20" s="1" customFormat="1" x14ac:dyDescent="0.25">
      <c r="A570" s="6">
        <v>561</v>
      </c>
      <c r="B570" s="1" t="s">
        <v>8</v>
      </c>
      <c r="D570" s="1">
        <v>281</v>
      </c>
      <c r="E570" s="1">
        <v>10</v>
      </c>
      <c r="F570" s="1">
        <v>153</v>
      </c>
      <c r="G570" s="3">
        <v>0</v>
      </c>
      <c r="H570" s="2">
        <f t="shared" si="34"/>
        <v>0</v>
      </c>
      <c r="I570" s="2"/>
      <c r="J570" s="2"/>
      <c r="K570" s="2"/>
      <c r="L570" s="2"/>
      <c r="M570" s="1">
        <f t="shared" si="32"/>
        <v>0</v>
      </c>
      <c r="N570" s="1">
        <f t="shared" si="33"/>
        <v>0</v>
      </c>
      <c r="R570" s="4">
        <f>E570/Parameters_Base!$B$6</f>
        <v>0.33333333333333331</v>
      </c>
      <c r="S570" s="11">
        <f>F570/Parameters_Base!$C$6</f>
        <v>0.63749999999999996</v>
      </c>
      <c r="T570" s="1">
        <f t="shared" si="35"/>
        <v>0</v>
      </c>
    </row>
    <row r="571" spans="1:20" s="1" customFormat="1" x14ac:dyDescent="0.25">
      <c r="A571" s="6">
        <v>562</v>
      </c>
      <c r="B571" s="1" t="s">
        <v>8</v>
      </c>
      <c r="D571" s="1">
        <v>281</v>
      </c>
      <c r="E571" s="1">
        <v>24</v>
      </c>
      <c r="F571" s="1">
        <v>175</v>
      </c>
      <c r="G571" s="3">
        <v>2</v>
      </c>
      <c r="H571" s="2" t="str">
        <f t="shared" si="34"/>
        <v>Pos</v>
      </c>
      <c r="I571" s="2"/>
      <c r="J571" s="2"/>
      <c r="K571" s="2"/>
      <c r="L571" s="2"/>
      <c r="M571" s="1">
        <f t="shared" si="32"/>
        <v>0</v>
      </c>
      <c r="N571" s="1">
        <f t="shared" si="33"/>
        <v>0</v>
      </c>
      <c r="R571" s="4">
        <f>E571/Parameters_Base!$B$6</f>
        <v>0.8</v>
      </c>
      <c r="S571" s="11">
        <f>F571/Parameters_Base!$C$6</f>
        <v>0.72916666666666663</v>
      </c>
      <c r="T571" s="1">
        <f t="shared" si="35"/>
        <v>1</v>
      </c>
    </row>
    <row r="572" spans="1:20" s="1" customFormat="1" x14ac:dyDescent="0.25">
      <c r="A572" s="6">
        <v>563</v>
      </c>
      <c r="B572" s="1" t="s">
        <v>8</v>
      </c>
      <c r="D572" s="1">
        <v>282</v>
      </c>
      <c r="E572" s="1">
        <v>22</v>
      </c>
      <c r="F572" s="1">
        <v>202</v>
      </c>
      <c r="G572" s="3">
        <v>-1</v>
      </c>
      <c r="H572" s="2" t="str">
        <f t="shared" si="34"/>
        <v>Neg</v>
      </c>
      <c r="I572" s="2"/>
      <c r="J572" s="2"/>
      <c r="K572" s="2"/>
      <c r="L572" s="2"/>
      <c r="M572" s="1">
        <f t="shared" si="32"/>
        <v>0</v>
      </c>
      <c r="N572" s="1">
        <f t="shared" si="33"/>
        <v>0</v>
      </c>
      <c r="R572" s="4">
        <f>E572/Parameters_Base!$B$6</f>
        <v>0.73333333333333328</v>
      </c>
      <c r="S572" s="11">
        <f>F572/Parameters_Base!$C$6</f>
        <v>0.84166666666666667</v>
      </c>
      <c r="T572" s="1">
        <f t="shared" si="35"/>
        <v>0</v>
      </c>
    </row>
    <row r="573" spans="1:20" s="1" customFormat="1" x14ac:dyDescent="0.25">
      <c r="A573" s="6">
        <v>564</v>
      </c>
      <c r="B573" s="1" t="s">
        <v>8</v>
      </c>
      <c r="D573" s="1">
        <v>282</v>
      </c>
      <c r="E573" s="1">
        <v>14</v>
      </c>
      <c r="F573" s="1">
        <v>159</v>
      </c>
      <c r="G573" s="3">
        <v>0</v>
      </c>
      <c r="H573" s="2">
        <f t="shared" si="34"/>
        <v>0</v>
      </c>
      <c r="I573" s="2"/>
      <c r="J573" s="2"/>
      <c r="K573" s="2"/>
      <c r="L573" s="2"/>
      <c r="M573" s="1">
        <f t="shared" si="32"/>
        <v>0</v>
      </c>
      <c r="N573" s="1">
        <f t="shared" si="33"/>
        <v>0</v>
      </c>
      <c r="R573" s="4">
        <f>E573/Parameters_Base!$B$6</f>
        <v>0.46666666666666667</v>
      </c>
      <c r="S573" s="11">
        <f>F573/Parameters_Base!$C$6</f>
        <v>0.66249999999999998</v>
      </c>
      <c r="T573" s="1">
        <f t="shared" si="35"/>
        <v>0</v>
      </c>
    </row>
    <row r="574" spans="1:20" s="1" customFormat="1" x14ac:dyDescent="0.25">
      <c r="A574" s="6">
        <v>565</v>
      </c>
      <c r="B574" s="1" t="s">
        <v>8</v>
      </c>
      <c r="D574" s="1">
        <v>283</v>
      </c>
      <c r="E574" s="1">
        <v>11</v>
      </c>
      <c r="F574" s="1">
        <v>216</v>
      </c>
      <c r="G574" s="3">
        <v>-2</v>
      </c>
      <c r="H574" s="2" t="str">
        <f t="shared" si="34"/>
        <v>Neg</v>
      </c>
      <c r="I574" s="2"/>
      <c r="J574" s="2"/>
      <c r="K574" s="2"/>
      <c r="L574" s="2"/>
      <c r="M574" s="1">
        <f t="shared" si="32"/>
        <v>0</v>
      </c>
      <c r="N574" s="1">
        <f t="shared" si="33"/>
        <v>0</v>
      </c>
      <c r="R574" s="4">
        <f>E574/Parameters_Base!$B$6</f>
        <v>0.36666666666666664</v>
      </c>
      <c r="S574" s="11">
        <f>F574/Parameters_Base!$C$6</f>
        <v>0.9</v>
      </c>
      <c r="T574" s="1">
        <f t="shared" si="35"/>
        <v>0</v>
      </c>
    </row>
    <row r="575" spans="1:20" s="1" customFormat="1" x14ac:dyDescent="0.25">
      <c r="A575" s="6">
        <v>566</v>
      </c>
      <c r="B575" s="1" t="s">
        <v>8</v>
      </c>
      <c r="D575" s="1">
        <v>283</v>
      </c>
      <c r="E575" s="1">
        <v>13</v>
      </c>
      <c r="F575" s="1">
        <v>142</v>
      </c>
      <c r="G575" s="3">
        <v>1</v>
      </c>
      <c r="H575" s="2" t="str">
        <f t="shared" si="34"/>
        <v>Pos</v>
      </c>
      <c r="I575" s="2"/>
      <c r="J575" s="2"/>
      <c r="K575" s="2"/>
      <c r="L575" s="2"/>
      <c r="M575" s="1">
        <f t="shared" si="32"/>
        <v>0</v>
      </c>
      <c r="N575" s="1">
        <f t="shared" si="33"/>
        <v>0</v>
      </c>
      <c r="R575" s="4">
        <f>E575/Parameters_Base!$B$6</f>
        <v>0.43333333333333335</v>
      </c>
      <c r="S575" s="11">
        <f>F575/Parameters_Base!$C$6</f>
        <v>0.59166666666666667</v>
      </c>
      <c r="T575" s="1">
        <f t="shared" si="35"/>
        <v>0</v>
      </c>
    </row>
    <row r="576" spans="1:20" s="1" customFormat="1" x14ac:dyDescent="0.25">
      <c r="A576" s="6">
        <v>567</v>
      </c>
      <c r="B576" s="1" t="s">
        <v>8</v>
      </c>
      <c r="D576" s="1">
        <v>284</v>
      </c>
      <c r="E576" s="1">
        <v>10</v>
      </c>
      <c r="F576" s="1">
        <v>154</v>
      </c>
      <c r="G576" s="3">
        <v>-1</v>
      </c>
      <c r="H576" s="2" t="str">
        <f t="shared" si="34"/>
        <v>Neg</v>
      </c>
      <c r="I576" s="2"/>
      <c r="J576" s="2"/>
      <c r="K576" s="2"/>
      <c r="L576" s="2"/>
      <c r="M576" s="1">
        <f t="shared" si="32"/>
        <v>0</v>
      </c>
      <c r="N576" s="1">
        <f t="shared" si="33"/>
        <v>0</v>
      </c>
      <c r="R576" s="4">
        <f>E576/Parameters_Base!$B$6</f>
        <v>0.33333333333333331</v>
      </c>
      <c r="S576" s="11">
        <f>F576/Parameters_Base!$C$6</f>
        <v>0.64166666666666672</v>
      </c>
      <c r="T576" s="1">
        <f t="shared" si="35"/>
        <v>0</v>
      </c>
    </row>
    <row r="577" spans="1:20" s="1" customFormat="1" x14ac:dyDescent="0.25">
      <c r="A577" s="6">
        <v>568</v>
      </c>
      <c r="B577" s="1" t="s">
        <v>8</v>
      </c>
      <c r="D577" s="1">
        <v>284</v>
      </c>
      <c r="E577" s="1">
        <v>11</v>
      </c>
      <c r="F577" s="1">
        <v>154</v>
      </c>
      <c r="G577" s="3">
        <v>1</v>
      </c>
      <c r="H577" s="2" t="str">
        <f t="shared" si="34"/>
        <v>Pos</v>
      </c>
      <c r="I577" s="2"/>
      <c r="J577" s="2"/>
      <c r="K577" s="2"/>
      <c r="L577" s="2"/>
      <c r="M577" s="1">
        <f t="shared" si="32"/>
        <v>0</v>
      </c>
      <c r="N577" s="1">
        <f t="shared" si="33"/>
        <v>0</v>
      </c>
      <c r="R577" s="4">
        <f>E577/Parameters_Base!$B$6</f>
        <v>0.36666666666666664</v>
      </c>
      <c r="S577" s="11">
        <f>F577/Parameters_Base!$C$6</f>
        <v>0.64166666666666672</v>
      </c>
      <c r="T577" s="1">
        <f t="shared" si="35"/>
        <v>0</v>
      </c>
    </row>
    <row r="578" spans="1:20" s="1" customFormat="1" x14ac:dyDescent="0.25">
      <c r="A578" s="6">
        <v>569</v>
      </c>
      <c r="B578" s="1" t="s">
        <v>8</v>
      </c>
      <c r="D578" s="1">
        <v>285</v>
      </c>
      <c r="E578" s="1">
        <v>15</v>
      </c>
      <c r="F578" s="1">
        <v>203</v>
      </c>
      <c r="G578" s="3">
        <v>0</v>
      </c>
      <c r="H578" s="2">
        <f t="shared" si="34"/>
        <v>0</v>
      </c>
      <c r="I578" s="2"/>
      <c r="J578" s="2"/>
      <c r="K578" s="2"/>
      <c r="L578" s="2"/>
      <c r="M578" s="1">
        <f t="shared" si="32"/>
        <v>0</v>
      </c>
      <c r="N578" s="1">
        <f t="shared" si="33"/>
        <v>0</v>
      </c>
      <c r="R578" s="4">
        <f>E578/Parameters_Base!$B$6</f>
        <v>0.5</v>
      </c>
      <c r="S578" s="11">
        <f>F578/Parameters_Base!$C$6</f>
        <v>0.84583333333333333</v>
      </c>
      <c r="T578" s="1">
        <f t="shared" si="35"/>
        <v>0</v>
      </c>
    </row>
    <row r="579" spans="1:20" s="1" customFormat="1" x14ac:dyDescent="0.25">
      <c r="A579" s="6">
        <v>570</v>
      </c>
      <c r="B579" s="1" t="s">
        <v>8</v>
      </c>
      <c r="D579" s="1">
        <v>285</v>
      </c>
      <c r="E579" s="1">
        <v>13</v>
      </c>
      <c r="F579" s="1">
        <v>148</v>
      </c>
      <c r="G579" s="3">
        <v>2</v>
      </c>
      <c r="H579" s="2" t="str">
        <f t="shared" si="34"/>
        <v>Pos</v>
      </c>
      <c r="I579" s="2"/>
      <c r="J579" s="2"/>
      <c r="K579" s="2"/>
      <c r="L579" s="2"/>
      <c r="M579" s="1">
        <f t="shared" si="32"/>
        <v>0</v>
      </c>
      <c r="N579" s="1">
        <f t="shared" si="33"/>
        <v>0</v>
      </c>
      <c r="R579" s="4">
        <f>E579/Parameters_Base!$B$6</f>
        <v>0.43333333333333335</v>
      </c>
      <c r="S579" s="11">
        <f>F579/Parameters_Base!$C$6</f>
        <v>0.6166666666666667</v>
      </c>
      <c r="T579" s="1">
        <f t="shared" si="35"/>
        <v>0</v>
      </c>
    </row>
    <row r="580" spans="1:20" s="1" customFormat="1" x14ac:dyDescent="0.25">
      <c r="A580" s="6">
        <v>571</v>
      </c>
      <c r="B580" s="1" t="s">
        <v>8</v>
      </c>
      <c r="D580" s="1">
        <v>286</v>
      </c>
      <c r="E580" s="1">
        <v>11</v>
      </c>
      <c r="F580" s="1">
        <v>131</v>
      </c>
      <c r="G580" s="3">
        <v>0</v>
      </c>
      <c r="H580" s="2">
        <f t="shared" si="34"/>
        <v>0</v>
      </c>
      <c r="I580" s="2"/>
      <c r="J580" s="2"/>
      <c r="K580" s="2"/>
      <c r="L580" s="2"/>
      <c r="M580" s="1">
        <f t="shared" si="32"/>
        <v>0</v>
      </c>
      <c r="N580" s="1">
        <f t="shared" si="33"/>
        <v>0</v>
      </c>
      <c r="R580" s="4">
        <f>E580/Parameters_Base!$B$6</f>
        <v>0.36666666666666664</v>
      </c>
      <c r="S580" s="11">
        <f>F580/Parameters_Base!$C$6</f>
        <v>0.54583333333333328</v>
      </c>
      <c r="T580" s="1">
        <f t="shared" si="35"/>
        <v>0</v>
      </c>
    </row>
    <row r="581" spans="1:20" s="1" customFormat="1" x14ac:dyDescent="0.25">
      <c r="A581" s="6">
        <v>572</v>
      </c>
      <c r="B581" s="1" t="s">
        <v>8</v>
      </c>
      <c r="D581" s="1">
        <v>286</v>
      </c>
      <c r="E581" s="1">
        <v>26</v>
      </c>
      <c r="F581" s="1">
        <v>129</v>
      </c>
      <c r="G581" s="3">
        <v>0</v>
      </c>
      <c r="H581" s="2">
        <f t="shared" si="34"/>
        <v>0</v>
      </c>
      <c r="I581" s="2"/>
      <c r="J581" s="2"/>
      <c r="K581" s="2"/>
      <c r="L581" s="2"/>
      <c r="M581" s="1">
        <f t="shared" si="32"/>
        <v>0</v>
      </c>
      <c r="N581" s="1">
        <f t="shared" si="33"/>
        <v>0</v>
      </c>
      <c r="R581" s="4">
        <f>E581/Parameters_Base!$B$6</f>
        <v>0.8666666666666667</v>
      </c>
      <c r="S581" s="11">
        <f>F581/Parameters_Base!$C$6</f>
        <v>0.53749999999999998</v>
      </c>
      <c r="T581" s="1">
        <f t="shared" si="35"/>
        <v>1</v>
      </c>
    </row>
    <row r="582" spans="1:20" s="1" customFormat="1" x14ac:dyDescent="0.25">
      <c r="A582" s="6">
        <v>573</v>
      </c>
      <c r="B582" s="1" t="s">
        <v>8</v>
      </c>
      <c r="D582" s="1">
        <v>287</v>
      </c>
      <c r="E582" s="1">
        <v>11</v>
      </c>
      <c r="F582" s="1">
        <v>155</v>
      </c>
      <c r="G582" s="3">
        <v>-1</v>
      </c>
      <c r="H582" s="2" t="str">
        <f t="shared" si="34"/>
        <v>Neg</v>
      </c>
      <c r="I582" s="2"/>
      <c r="J582" s="2"/>
      <c r="K582" s="2"/>
      <c r="L582" s="2"/>
      <c r="M582" s="1">
        <f t="shared" si="32"/>
        <v>0</v>
      </c>
      <c r="N582" s="1">
        <f t="shared" si="33"/>
        <v>0</v>
      </c>
      <c r="R582" s="4">
        <f>E582/Parameters_Base!$B$6</f>
        <v>0.36666666666666664</v>
      </c>
      <c r="S582" s="11">
        <f>F582/Parameters_Base!$C$6</f>
        <v>0.64583333333333337</v>
      </c>
      <c r="T582" s="1">
        <f t="shared" si="35"/>
        <v>0</v>
      </c>
    </row>
    <row r="583" spans="1:20" s="1" customFormat="1" x14ac:dyDescent="0.25">
      <c r="A583" s="6">
        <v>574</v>
      </c>
      <c r="B583" s="1" t="s">
        <v>8</v>
      </c>
      <c r="D583" s="1">
        <v>287</v>
      </c>
      <c r="E583" s="1">
        <v>25</v>
      </c>
      <c r="F583" s="1">
        <v>210</v>
      </c>
      <c r="G583" s="3">
        <v>1</v>
      </c>
      <c r="H583" s="2" t="str">
        <f t="shared" si="34"/>
        <v>Pos</v>
      </c>
      <c r="I583" s="2"/>
      <c r="J583" s="2"/>
      <c r="K583" s="2"/>
      <c r="L583" s="2"/>
      <c r="M583" s="1">
        <f t="shared" si="32"/>
        <v>0</v>
      </c>
      <c r="N583" s="1">
        <f t="shared" si="33"/>
        <v>0</v>
      </c>
      <c r="R583" s="4">
        <f>E583/Parameters_Base!$B$6</f>
        <v>0.83333333333333337</v>
      </c>
      <c r="S583" s="11">
        <f>F583/Parameters_Base!$C$6</f>
        <v>0.875</v>
      </c>
      <c r="T583" s="1">
        <f t="shared" si="35"/>
        <v>0</v>
      </c>
    </row>
    <row r="584" spans="1:20" s="1" customFormat="1" x14ac:dyDescent="0.25">
      <c r="A584" s="6">
        <v>575</v>
      </c>
      <c r="B584" s="1" t="s">
        <v>8</v>
      </c>
      <c r="D584" s="1">
        <v>288</v>
      </c>
      <c r="E584" s="1">
        <v>24</v>
      </c>
      <c r="F584" s="1">
        <v>176</v>
      </c>
      <c r="G584" s="3">
        <v>-2</v>
      </c>
      <c r="H584" s="2" t="str">
        <f t="shared" si="34"/>
        <v>Neg</v>
      </c>
      <c r="I584" s="2"/>
      <c r="J584" s="2"/>
      <c r="K584" s="2"/>
      <c r="L584" s="2"/>
      <c r="M584" s="1">
        <f t="shared" si="32"/>
        <v>0</v>
      </c>
      <c r="N584" s="1">
        <f t="shared" si="33"/>
        <v>0</v>
      </c>
      <c r="R584" s="4">
        <f>E584/Parameters_Base!$B$6</f>
        <v>0.8</v>
      </c>
      <c r="S584" s="11">
        <f>F584/Parameters_Base!$C$6</f>
        <v>0.73333333333333328</v>
      </c>
      <c r="T584" s="1">
        <f t="shared" si="35"/>
        <v>1</v>
      </c>
    </row>
    <row r="585" spans="1:20" s="1" customFormat="1" x14ac:dyDescent="0.25">
      <c r="A585" s="6">
        <v>576</v>
      </c>
      <c r="B585" s="1" t="s">
        <v>8</v>
      </c>
      <c r="D585" s="1">
        <v>288</v>
      </c>
      <c r="E585" s="1">
        <v>21</v>
      </c>
      <c r="F585" s="1">
        <v>174</v>
      </c>
      <c r="G585" s="3">
        <v>1</v>
      </c>
      <c r="H585" s="2" t="str">
        <f t="shared" si="34"/>
        <v>Pos</v>
      </c>
      <c r="I585" s="2"/>
      <c r="J585" s="2"/>
      <c r="K585" s="2"/>
      <c r="L585" s="2"/>
      <c r="M585" s="1">
        <f t="shared" si="32"/>
        <v>0</v>
      </c>
      <c r="N585" s="1">
        <f t="shared" si="33"/>
        <v>0</v>
      </c>
      <c r="R585" s="4">
        <f>E585/Parameters_Base!$B$6</f>
        <v>0.7</v>
      </c>
      <c r="S585" s="11">
        <f>F585/Parameters_Base!$C$6</f>
        <v>0.72499999999999998</v>
      </c>
      <c r="T585" s="1">
        <f t="shared" si="35"/>
        <v>0</v>
      </c>
    </row>
    <row r="586" spans="1:20" s="1" customFormat="1" x14ac:dyDescent="0.25">
      <c r="A586" s="6">
        <v>577</v>
      </c>
      <c r="B586" s="1" t="s">
        <v>8</v>
      </c>
      <c r="D586" s="1">
        <v>289</v>
      </c>
      <c r="E586" s="1">
        <v>11</v>
      </c>
      <c r="F586" s="1">
        <v>177</v>
      </c>
      <c r="G586" s="3">
        <v>0</v>
      </c>
      <c r="H586" s="2">
        <f t="shared" si="34"/>
        <v>0</v>
      </c>
      <c r="I586" s="2"/>
      <c r="J586" s="2"/>
      <c r="K586" s="2"/>
      <c r="L586" s="2"/>
      <c r="M586" s="1">
        <f t="shared" ref="M586:M649" si="36">IF(E586&lt;=30,0,1)</f>
        <v>0</v>
      </c>
      <c r="N586" s="1">
        <f t="shared" ref="N586:N649" si="37">IF(F586&lt;=240,0,1)</f>
        <v>0</v>
      </c>
      <c r="R586" s="4">
        <f>E586/Parameters_Base!$B$6</f>
        <v>0.36666666666666664</v>
      </c>
      <c r="S586" s="11">
        <f>F586/Parameters_Base!$C$6</f>
        <v>0.73750000000000004</v>
      </c>
      <c r="T586" s="1">
        <f t="shared" si="35"/>
        <v>0</v>
      </c>
    </row>
    <row r="587" spans="1:20" s="1" customFormat="1" x14ac:dyDescent="0.25">
      <c r="A587" s="6">
        <v>578</v>
      </c>
      <c r="B587" s="1" t="s">
        <v>8</v>
      </c>
      <c r="D587" s="1">
        <v>289</v>
      </c>
      <c r="E587" s="1">
        <v>15</v>
      </c>
      <c r="F587" s="1">
        <v>223</v>
      </c>
      <c r="G587" s="3">
        <v>0</v>
      </c>
      <c r="H587" s="2">
        <f t="shared" ref="H587:H650" si="38">IF(G587&lt;0,"Neg",IF(G587=0,0,"Pos"))</f>
        <v>0</v>
      </c>
      <c r="I587" s="2"/>
      <c r="J587" s="2"/>
      <c r="K587" s="2"/>
      <c r="L587" s="2"/>
      <c r="M587" s="1">
        <f t="shared" si="36"/>
        <v>0</v>
      </c>
      <c r="N587" s="1">
        <f t="shared" si="37"/>
        <v>0</v>
      </c>
      <c r="R587" s="4">
        <f>E587/Parameters_Base!$B$6</f>
        <v>0.5</v>
      </c>
      <c r="S587" s="11">
        <f>F587/Parameters_Base!$C$6</f>
        <v>0.9291666666666667</v>
      </c>
      <c r="T587" s="1">
        <f t="shared" ref="T587:T650" si="39">IF(S587&gt;R587,0,1)</f>
        <v>0</v>
      </c>
    </row>
    <row r="588" spans="1:20" s="1" customFormat="1" x14ac:dyDescent="0.25">
      <c r="A588" s="6">
        <v>579</v>
      </c>
      <c r="B588" s="1" t="s">
        <v>8</v>
      </c>
      <c r="D588" s="1">
        <v>290</v>
      </c>
      <c r="E588" s="1">
        <v>17</v>
      </c>
      <c r="F588" s="1">
        <v>215</v>
      </c>
      <c r="G588" s="3">
        <v>0</v>
      </c>
      <c r="H588" s="2">
        <f t="shared" si="38"/>
        <v>0</v>
      </c>
      <c r="I588" s="2"/>
      <c r="J588" s="2"/>
      <c r="K588" s="2"/>
      <c r="L588" s="2"/>
      <c r="M588" s="1">
        <f t="shared" si="36"/>
        <v>0</v>
      </c>
      <c r="N588" s="1">
        <f t="shared" si="37"/>
        <v>0</v>
      </c>
      <c r="R588" s="4">
        <f>E588/Parameters_Base!$B$6</f>
        <v>0.56666666666666665</v>
      </c>
      <c r="S588" s="11">
        <f>F588/Parameters_Base!$C$6</f>
        <v>0.89583333333333337</v>
      </c>
      <c r="T588" s="1">
        <f t="shared" si="39"/>
        <v>0</v>
      </c>
    </row>
    <row r="589" spans="1:20" s="1" customFormat="1" x14ac:dyDescent="0.25">
      <c r="A589" s="6">
        <v>580</v>
      </c>
      <c r="B589" s="1" t="s">
        <v>8</v>
      </c>
      <c r="D589" s="1">
        <v>290</v>
      </c>
      <c r="E589" s="1">
        <v>24</v>
      </c>
      <c r="F589" s="1">
        <v>198</v>
      </c>
      <c r="G589" s="3">
        <v>0</v>
      </c>
      <c r="H589" s="2">
        <f t="shared" si="38"/>
        <v>0</v>
      </c>
      <c r="I589" s="2"/>
      <c r="J589" s="2"/>
      <c r="K589" s="2"/>
      <c r="L589" s="2"/>
      <c r="M589" s="1">
        <f t="shared" si="36"/>
        <v>0</v>
      </c>
      <c r="N589" s="1">
        <f t="shared" si="37"/>
        <v>0</v>
      </c>
      <c r="R589" s="4">
        <f>E589/Parameters_Base!$B$6</f>
        <v>0.8</v>
      </c>
      <c r="S589" s="11">
        <f>F589/Parameters_Base!$C$6</f>
        <v>0.82499999999999996</v>
      </c>
      <c r="T589" s="1">
        <f t="shared" si="39"/>
        <v>0</v>
      </c>
    </row>
    <row r="590" spans="1:20" s="1" customFormat="1" x14ac:dyDescent="0.25">
      <c r="A590" s="6">
        <v>581</v>
      </c>
      <c r="B590" s="1" t="s">
        <v>8</v>
      </c>
      <c r="D590" s="1">
        <v>291</v>
      </c>
      <c r="E590" s="1">
        <v>20</v>
      </c>
      <c r="F590" s="1">
        <v>156</v>
      </c>
      <c r="G590" s="3">
        <v>0</v>
      </c>
      <c r="H590" s="2">
        <f t="shared" si="38"/>
        <v>0</v>
      </c>
      <c r="I590" s="2"/>
      <c r="J590" s="2"/>
      <c r="K590" s="2"/>
      <c r="L590" s="2"/>
      <c r="M590" s="1">
        <f t="shared" si="36"/>
        <v>0</v>
      </c>
      <c r="N590" s="1">
        <f t="shared" si="37"/>
        <v>0</v>
      </c>
      <c r="R590" s="4">
        <f>E590/Parameters_Base!$B$6</f>
        <v>0.66666666666666663</v>
      </c>
      <c r="S590" s="11">
        <f>F590/Parameters_Base!$C$6</f>
        <v>0.65</v>
      </c>
      <c r="T590" s="1">
        <f t="shared" si="39"/>
        <v>1</v>
      </c>
    </row>
    <row r="591" spans="1:20" s="1" customFormat="1" x14ac:dyDescent="0.25">
      <c r="A591" s="6">
        <v>582</v>
      </c>
      <c r="B591" s="1" t="s">
        <v>8</v>
      </c>
      <c r="D591" s="1">
        <v>291</v>
      </c>
      <c r="E591" s="1">
        <v>25</v>
      </c>
      <c r="F591" s="1">
        <v>218</v>
      </c>
      <c r="G591" s="3">
        <v>1</v>
      </c>
      <c r="H591" s="2" t="str">
        <f t="shared" si="38"/>
        <v>Pos</v>
      </c>
      <c r="I591" s="2"/>
      <c r="J591" s="2"/>
      <c r="K591" s="2"/>
      <c r="L591" s="2"/>
      <c r="M591" s="1">
        <f t="shared" si="36"/>
        <v>0</v>
      </c>
      <c r="N591" s="1">
        <f t="shared" si="37"/>
        <v>0</v>
      </c>
      <c r="R591" s="4">
        <f>E591/Parameters_Base!$B$6</f>
        <v>0.83333333333333337</v>
      </c>
      <c r="S591" s="11">
        <f>F591/Parameters_Base!$C$6</f>
        <v>0.90833333333333333</v>
      </c>
      <c r="T591" s="1">
        <f t="shared" si="39"/>
        <v>0</v>
      </c>
    </row>
    <row r="592" spans="1:20" s="1" customFormat="1" x14ac:dyDescent="0.25">
      <c r="A592" s="6">
        <v>583</v>
      </c>
      <c r="B592" s="1" t="s">
        <v>8</v>
      </c>
      <c r="D592" s="1">
        <v>292</v>
      </c>
      <c r="E592" s="1">
        <v>23</v>
      </c>
      <c r="F592" s="1">
        <v>136</v>
      </c>
      <c r="G592" s="3">
        <v>-2</v>
      </c>
      <c r="H592" s="2" t="str">
        <f t="shared" si="38"/>
        <v>Neg</v>
      </c>
      <c r="I592" s="2"/>
      <c r="J592" s="2"/>
      <c r="K592" s="2"/>
      <c r="L592" s="2"/>
      <c r="M592" s="1">
        <f t="shared" si="36"/>
        <v>0</v>
      </c>
      <c r="N592" s="1">
        <f t="shared" si="37"/>
        <v>0</v>
      </c>
      <c r="R592" s="4">
        <f>E592/Parameters_Base!$B$6</f>
        <v>0.76666666666666672</v>
      </c>
      <c r="S592" s="11">
        <f>F592/Parameters_Base!$C$6</f>
        <v>0.56666666666666665</v>
      </c>
      <c r="T592" s="1">
        <f t="shared" si="39"/>
        <v>1</v>
      </c>
    </row>
    <row r="593" spans="1:20" s="1" customFormat="1" x14ac:dyDescent="0.25">
      <c r="A593" s="6">
        <v>584</v>
      </c>
      <c r="B593" s="1" t="s">
        <v>8</v>
      </c>
      <c r="D593" s="1">
        <v>292</v>
      </c>
      <c r="E593" s="1">
        <v>26</v>
      </c>
      <c r="F593" s="1">
        <v>170</v>
      </c>
      <c r="G593" s="3">
        <v>0</v>
      </c>
      <c r="H593" s="2">
        <f t="shared" si="38"/>
        <v>0</v>
      </c>
      <c r="I593" s="2"/>
      <c r="J593" s="2"/>
      <c r="K593" s="2"/>
      <c r="L593" s="2"/>
      <c r="M593" s="1">
        <f t="shared" si="36"/>
        <v>0</v>
      </c>
      <c r="N593" s="1">
        <f t="shared" si="37"/>
        <v>0</v>
      </c>
      <c r="R593" s="4">
        <f>E593/Parameters_Base!$B$6</f>
        <v>0.8666666666666667</v>
      </c>
      <c r="S593" s="11">
        <f>F593/Parameters_Base!$C$6</f>
        <v>0.70833333333333337</v>
      </c>
      <c r="T593" s="1">
        <f t="shared" si="39"/>
        <v>1</v>
      </c>
    </row>
    <row r="594" spans="1:20" s="1" customFormat="1" x14ac:dyDescent="0.25">
      <c r="A594" s="6">
        <v>585</v>
      </c>
      <c r="B594" s="1" t="s">
        <v>8</v>
      </c>
      <c r="D594" s="1">
        <v>293</v>
      </c>
      <c r="E594" s="1">
        <v>20</v>
      </c>
      <c r="F594" s="1">
        <v>237</v>
      </c>
      <c r="G594" s="3">
        <v>0</v>
      </c>
      <c r="H594" s="2">
        <f t="shared" si="38"/>
        <v>0</v>
      </c>
      <c r="I594" s="2"/>
      <c r="J594" s="2"/>
      <c r="K594" s="2"/>
      <c r="L594" s="2"/>
      <c r="M594" s="1">
        <f t="shared" si="36"/>
        <v>0</v>
      </c>
      <c r="N594" s="1">
        <f t="shared" si="37"/>
        <v>0</v>
      </c>
      <c r="R594" s="4">
        <f>E594/Parameters_Base!$B$6</f>
        <v>0.66666666666666663</v>
      </c>
      <c r="S594" s="11">
        <f>F594/Parameters_Base!$C$6</f>
        <v>0.98750000000000004</v>
      </c>
      <c r="T594" s="1">
        <f t="shared" si="39"/>
        <v>0</v>
      </c>
    </row>
    <row r="595" spans="1:20" s="1" customFormat="1" x14ac:dyDescent="0.25">
      <c r="A595" s="6">
        <v>586</v>
      </c>
      <c r="B595" s="1" t="s">
        <v>8</v>
      </c>
      <c r="D595" s="1">
        <v>293</v>
      </c>
      <c r="E595" s="1">
        <v>24</v>
      </c>
      <c r="F595" s="1">
        <v>157</v>
      </c>
      <c r="G595" s="3">
        <v>1</v>
      </c>
      <c r="H595" s="2" t="str">
        <f t="shared" si="38"/>
        <v>Pos</v>
      </c>
      <c r="I595" s="2"/>
      <c r="J595" s="2"/>
      <c r="K595" s="2"/>
      <c r="L595" s="2"/>
      <c r="M595" s="1">
        <f t="shared" si="36"/>
        <v>0</v>
      </c>
      <c r="N595" s="1">
        <f t="shared" si="37"/>
        <v>0</v>
      </c>
      <c r="R595" s="4">
        <f>E595/Parameters_Base!$B$6</f>
        <v>0.8</v>
      </c>
      <c r="S595" s="11">
        <f>F595/Parameters_Base!$C$6</f>
        <v>0.65416666666666667</v>
      </c>
      <c r="T595" s="1">
        <f t="shared" si="39"/>
        <v>1</v>
      </c>
    </row>
    <row r="596" spans="1:20" s="1" customFormat="1" x14ac:dyDescent="0.25">
      <c r="A596" s="6">
        <v>587</v>
      </c>
      <c r="B596" s="1" t="s">
        <v>8</v>
      </c>
      <c r="D596" s="1">
        <v>294</v>
      </c>
      <c r="E596" s="1">
        <v>23</v>
      </c>
      <c r="F596" s="1">
        <v>146</v>
      </c>
      <c r="G596" s="3">
        <v>0</v>
      </c>
      <c r="H596" s="2">
        <f t="shared" si="38"/>
        <v>0</v>
      </c>
      <c r="I596" s="2"/>
      <c r="J596" s="2"/>
      <c r="K596" s="2"/>
      <c r="L596" s="2"/>
      <c r="M596" s="1">
        <f t="shared" si="36"/>
        <v>0</v>
      </c>
      <c r="N596" s="1">
        <f t="shared" si="37"/>
        <v>0</v>
      </c>
      <c r="R596" s="4">
        <f>E596/Parameters_Base!$B$6</f>
        <v>0.76666666666666672</v>
      </c>
      <c r="S596" s="11">
        <f>F596/Parameters_Base!$C$6</f>
        <v>0.60833333333333328</v>
      </c>
      <c r="T596" s="1">
        <f t="shared" si="39"/>
        <v>1</v>
      </c>
    </row>
    <row r="597" spans="1:20" s="1" customFormat="1" x14ac:dyDescent="0.25">
      <c r="A597" s="6">
        <v>588</v>
      </c>
      <c r="B597" s="1" t="s">
        <v>8</v>
      </c>
      <c r="D597" s="1">
        <v>294</v>
      </c>
      <c r="E597" s="1">
        <v>13</v>
      </c>
      <c r="F597" s="1">
        <v>141</v>
      </c>
      <c r="G597" s="3">
        <v>2</v>
      </c>
      <c r="H597" s="2" t="str">
        <f t="shared" si="38"/>
        <v>Pos</v>
      </c>
      <c r="I597" s="2"/>
      <c r="J597" s="2"/>
      <c r="K597" s="2"/>
      <c r="L597" s="2"/>
      <c r="M597" s="1">
        <f t="shared" si="36"/>
        <v>0</v>
      </c>
      <c r="N597" s="1">
        <f t="shared" si="37"/>
        <v>0</v>
      </c>
      <c r="R597" s="4">
        <f>E597/Parameters_Base!$B$6</f>
        <v>0.43333333333333335</v>
      </c>
      <c r="S597" s="11">
        <f>F597/Parameters_Base!$C$6</f>
        <v>0.58750000000000002</v>
      </c>
      <c r="T597" s="1">
        <f t="shared" si="39"/>
        <v>0</v>
      </c>
    </row>
    <row r="598" spans="1:20" s="1" customFormat="1" x14ac:dyDescent="0.25">
      <c r="A598" s="6">
        <v>589</v>
      </c>
      <c r="B598" s="1" t="s">
        <v>8</v>
      </c>
      <c r="D598" s="1">
        <v>295</v>
      </c>
      <c r="E598" s="1">
        <v>19</v>
      </c>
      <c r="F598" s="1">
        <v>155</v>
      </c>
      <c r="G598" s="3">
        <v>-1</v>
      </c>
      <c r="H598" s="2" t="str">
        <f t="shared" si="38"/>
        <v>Neg</v>
      </c>
      <c r="I598" s="2"/>
      <c r="J598" s="2"/>
      <c r="K598" s="2"/>
      <c r="L598" s="2"/>
      <c r="M598" s="1">
        <f t="shared" si="36"/>
        <v>0</v>
      </c>
      <c r="N598" s="1">
        <f t="shared" si="37"/>
        <v>0</v>
      </c>
      <c r="R598" s="4">
        <f>E598/Parameters_Base!$B$6</f>
        <v>0.6333333333333333</v>
      </c>
      <c r="S598" s="11">
        <f>F598/Parameters_Base!$C$6</f>
        <v>0.64583333333333337</v>
      </c>
      <c r="T598" s="1">
        <f t="shared" si="39"/>
        <v>0</v>
      </c>
    </row>
    <row r="599" spans="1:20" s="1" customFormat="1" x14ac:dyDescent="0.25">
      <c r="A599" s="6">
        <v>590</v>
      </c>
      <c r="B599" s="1" t="s">
        <v>8</v>
      </c>
      <c r="D599" s="1">
        <v>295</v>
      </c>
      <c r="E599" s="1">
        <v>14</v>
      </c>
      <c r="F599" s="1">
        <v>125</v>
      </c>
      <c r="G599" s="3">
        <v>0</v>
      </c>
      <c r="H599" s="2">
        <f t="shared" si="38"/>
        <v>0</v>
      </c>
      <c r="I599" s="2"/>
      <c r="J599" s="2"/>
      <c r="K599" s="2"/>
      <c r="L599" s="2"/>
      <c r="M599" s="1">
        <f t="shared" si="36"/>
        <v>0</v>
      </c>
      <c r="N599" s="1">
        <f t="shared" si="37"/>
        <v>0</v>
      </c>
      <c r="R599" s="4">
        <f>E599/Parameters_Base!$B$6</f>
        <v>0.46666666666666667</v>
      </c>
      <c r="S599" s="11">
        <f>F599/Parameters_Base!$C$6</f>
        <v>0.52083333333333337</v>
      </c>
      <c r="T599" s="1">
        <f t="shared" si="39"/>
        <v>0</v>
      </c>
    </row>
    <row r="600" spans="1:20" s="1" customFormat="1" x14ac:dyDescent="0.25">
      <c r="A600" s="6">
        <v>591</v>
      </c>
      <c r="B600" s="1" t="s">
        <v>8</v>
      </c>
      <c r="D600" s="1">
        <v>296</v>
      </c>
      <c r="E600" s="1">
        <v>22</v>
      </c>
      <c r="F600" s="1">
        <v>213</v>
      </c>
      <c r="G600" s="3">
        <v>-1</v>
      </c>
      <c r="H600" s="2" t="str">
        <f t="shared" si="38"/>
        <v>Neg</v>
      </c>
      <c r="I600" s="2"/>
      <c r="J600" s="2"/>
      <c r="K600" s="2"/>
      <c r="L600" s="2"/>
      <c r="M600" s="1">
        <f t="shared" si="36"/>
        <v>0</v>
      </c>
      <c r="N600" s="1">
        <f t="shared" si="37"/>
        <v>0</v>
      </c>
      <c r="R600" s="4">
        <f>E600/Parameters_Base!$B$6</f>
        <v>0.73333333333333328</v>
      </c>
      <c r="S600" s="11">
        <f>F600/Parameters_Base!$C$6</f>
        <v>0.88749999999999996</v>
      </c>
      <c r="T600" s="1">
        <f t="shared" si="39"/>
        <v>0</v>
      </c>
    </row>
    <row r="601" spans="1:20" s="1" customFormat="1" x14ac:dyDescent="0.25">
      <c r="A601" s="6">
        <v>592</v>
      </c>
      <c r="B601" s="1" t="s">
        <v>8</v>
      </c>
      <c r="D601" s="1">
        <v>296</v>
      </c>
      <c r="E601" s="1">
        <v>23</v>
      </c>
      <c r="F601" s="1">
        <v>204</v>
      </c>
      <c r="G601" s="3">
        <v>1</v>
      </c>
      <c r="H601" s="2" t="str">
        <f t="shared" si="38"/>
        <v>Pos</v>
      </c>
      <c r="I601" s="2"/>
      <c r="J601" s="2"/>
      <c r="K601" s="2"/>
      <c r="L601" s="2"/>
      <c r="M601" s="1">
        <f t="shared" si="36"/>
        <v>0</v>
      </c>
      <c r="N601" s="1">
        <f t="shared" si="37"/>
        <v>0</v>
      </c>
      <c r="R601" s="4">
        <f>E601/Parameters_Base!$B$6</f>
        <v>0.76666666666666672</v>
      </c>
      <c r="S601" s="11">
        <f>F601/Parameters_Base!$C$6</f>
        <v>0.85</v>
      </c>
      <c r="T601" s="1">
        <f t="shared" si="39"/>
        <v>0</v>
      </c>
    </row>
    <row r="602" spans="1:20" s="1" customFormat="1" x14ac:dyDescent="0.25">
      <c r="A602" s="6">
        <v>593</v>
      </c>
      <c r="B602" s="1" t="s">
        <v>8</v>
      </c>
      <c r="D602" s="1">
        <v>297</v>
      </c>
      <c r="E602" s="1">
        <v>23</v>
      </c>
      <c r="F602" s="1">
        <v>206</v>
      </c>
      <c r="G602" s="3">
        <v>-2</v>
      </c>
      <c r="H602" s="2" t="str">
        <f t="shared" si="38"/>
        <v>Neg</v>
      </c>
      <c r="I602" s="2"/>
      <c r="J602" s="2"/>
      <c r="K602" s="2"/>
      <c r="L602" s="2"/>
      <c r="M602" s="1">
        <f t="shared" si="36"/>
        <v>0</v>
      </c>
      <c r="N602" s="1">
        <f t="shared" si="37"/>
        <v>0</v>
      </c>
      <c r="R602" s="4">
        <f>E602/Parameters_Base!$B$6</f>
        <v>0.76666666666666672</v>
      </c>
      <c r="S602" s="11">
        <f>F602/Parameters_Base!$C$6</f>
        <v>0.85833333333333328</v>
      </c>
      <c r="T602" s="1">
        <f t="shared" si="39"/>
        <v>0</v>
      </c>
    </row>
    <row r="603" spans="1:20" s="1" customFormat="1" x14ac:dyDescent="0.25">
      <c r="A603" s="6">
        <v>594</v>
      </c>
      <c r="B603" s="1" t="s">
        <v>8</v>
      </c>
      <c r="D603" s="1">
        <v>297</v>
      </c>
      <c r="E603" s="1">
        <v>25</v>
      </c>
      <c r="F603" s="1">
        <v>167</v>
      </c>
      <c r="G603" s="3">
        <v>2</v>
      </c>
      <c r="H603" s="2" t="str">
        <f t="shared" si="38"/>
        <v>Pos</v>
      </c>
      <c r="I603" s="2"/>
      <c r="J603" s="2"/>
      <c r="K603" s="2"/>
      <c r="L603" s="2"/>
      <c r="M603" s="1">
        <f t="shared" si="36"/>
        <v>0</v>
      </c>
      <c r="N603" s="1">
        <f t="shared" si="37"/>
        <v>0</v>
      </c>
      <c r="R603" s="4">
        <f>E603/Parameters_Base!$B$6</f>
        <v>0.83333333333333337</v>
      </c>
      <c r="S603" s="11">
        <f>F603/Parameters_Base!$C$6</f>
        <v>0.6958333333333333</v>
      </c>
      <c r="T603" s="1">
        <f t="shared" si="39"/>
        <v>1</v>
      </c>
    </row>
    <row r="604" spans="1:20" s="1" customFormat="1" x14ac:dyDescent="0.25">
      <c r="A604" s="6">
        <v>595</v>
      </c>
      <c r="B604" s="1" t="s">
        <v>8</v>
      </c>
      <c r="D604" s="1">
        <v>298</v>
      </c>
      <c r="E604" s="1">
        <v>26</v>
      </c>
      <c r="F604" s="1">
        <v>185</v>
      </c>
      <c r="G604" s="3">
        <v>-2</v>
      </c>
      <c r="H604" s="2" t="str">
        <f t="shared" si="38"/>
        <v>Neg</v>
      </c>
      <c r="I604" s="2"/>
      <c r="J604" s="2"/>
      <c r="K604" s="2"/>
      <c r="L604" s="2"/>
      <c r="M604" s="1">
        <f t="shared" si="36"/>
        <v>0</v>
      </c>
      <c r="N604" s="1">
        <f t="shared" si="37"/>
        <v>0</v>
      </c>
      <c r="R604" s="4">
        <f>E604/Parameters_Base!$B$6</f>
        <v>0.8666666666666667</v>
      </c>
      <c r="S604" s="11">
        <f>F604/Parameters_Base!$C$6</f>
        <v>0.77083333333333337</v>
      </c>
      <c r="T604" s="1">
        <f t="shared" si="39"/>
        <v>1</v>
      </c>
    </row>
    <row r="605" spans="1:20" s="1" customFormat="1" x14ac:dyDescent="0.25">
      <c r="A605" s="6">
        <v>596</v>
      </c>
      <c r="B605" s="1" t="s">
        <v>8</v>
      </c>
      <c r="D605" s="1">
        <v>298</v>
      </c>
      <c r="E605" s="1">
        <v>19</v>
      </c>
      <c r="F605" s="1">
        <v>171</v>
      </c>
      <c r="G605" s="3">
        <v>2</v>
      </c>
      <c r="H605" s="2" t="str">
        <f t="shared" si="38"/>
        <v>Pos</v>
      </c>
      <c r="I605" s="2"/>
      <c r="J605" s="2"/>
      <c r="K605" s="2"/>
      <c r="L605" s="2"/>
      <c r="M605" s="1">
        <f t="shared" si="36"/>
        <v>0</v>
      </c>
      <c r="N605" s="1">
        <f t="shared" si="37"/>
        <v>0</v>
      </c>
      <c r="R605" s="4">
        <f>E605/Parameters_Base!$B$6</f>
        <v>0.6333333333333333</v>
      </c>
      <c r="S605" s="11">
        <f>F605/Parameters_Base!$C$6</f>
        <v>0.71250000000000002</v>
      </c>
      <c r="T605" s="1">
        <f t="shared" si="39"/>
        <v>0</v>
      </c>
    </row>
    <row r="606" spans="1:20" s="1" customFormat="1" x14ac:dyDescent="0.25">
      <c r="A606" s="6">
        <v>597</v>
      </c>
      <c r="B606" s="1" t="s">
        <v>8</v>
      </c>
      <c r="D606" s="1">
        <v>299</v>
      </c>
      <c r="E606" s="1">
        <v>28</v>
      </c>
      <c r="F606" s="1">
        <v>191</v>
      </c>
      <c r="G606" s="3">
        <v>-1</v>
      </c>
      <c r="H606" s="2" t="str">
        <f t="shared" si="38"/>
        <v>Neg</v>
      </c>
      <c r="I606" s="2"/>
      <c r="J606" s="2"/>
      <c r="K606" s="2"/>
      <c r="L606" s="2"/>
      <c r="M606" s="1">
        <f t="shared" si="36"/>
        <v>0</v>
      </c>
      <c r="N606" s="1">
        <f t="shared" si="37"/>
        <v>0</v>
      </c>
      <c r="R606" s="4">
        <f>E606/Parameters_Base!$B$6</f>
        <v>0.93333333333333335</v>
      </c>
      <c r="S606" s="11">
        <f>F606/Parameters_Base!$C$6</f>
        <v>0.79583333333333328</v>
      </c>
      <c r="T606" s="1">
        <f t="shared" si="39"/>
        <v>1</v>
      </c>
    </row>
    <row r="607" spans="1:20" s="1" customFormat="1" x14ac:dyDescent="0.25">
      <c r="A607" s="6">
        <v>598</v>
      </c>
      <c r="B607" s="1" t="s">
        <v>8</v>
      </c>
      <c r="D607" s="1">
        <v>299</v>
      </c>
      <c r="E607" s="1">
        <v>28</v>
      </c>
      <c r="F607" s="1">
        <v>170</v>
      </c>
      <c r="G607" s="3">
        <v>2</v>
      </c>
      <c r="H607" s="2" t="str">
        <f t="shared" si="38"/>
        <v>Pos</v>
      </c>
      <c r="I607" s="2"/>
      <c r="J607" s="2"/>
      <c r="K607" s="2"/>
      <c r="L607" s="2"/>
      <c r="M607" s="1">
        <f t="shared" si="36"/>
        <v>0</v>
      </c>
      <c r="N607" s="1">
        <f t="shared" si="37"/>
        <v>0</v>
      </c>
      <c r="R607" s="4">
        <f>E607/Parameters_Base!$B$6</f>
        <v>0.93333333333333335</v>
      </c>
      <c r="S607" s="11">
        <f>F607/Parameters_Base!$C$6</f>
        <v>0.70833333333333337</v>
      </c>
      <c r="T607" s="1">
        <f t="shared" si="39"/>
        <v>1</v>
      </c>
    </row>
    <row r="608" spans="1:20" s="1" customFormat="1" x14ac:dyDescent="0.25">
      <c r="A608" s="6">
        <v>599</v>
      </c>
      <c r="B608" s="1" t="s">
        <v>8</v>
      </c>
      <c r="D608" s="1">
        <v>300</v>
      </c>
      <c r="E608" s="1">
        <v>11</v>
      </c>
      <c r="F608" s="1">
        <v>120</v>
      </c>
      <c r="G608" s="3">
        <v>0</v>
      </c>
      <c r="H608" s="2">
        <f t="shared" si="38"/>
        <v>0</v>
      </c>
      <c r="I608" s="2"/>
      <c r="J608" s="2"/>
      <c r="K608" s="2"/>
      <c r="L608" s="2"/>
      <c r="M608" s="1">
        <f t="shared" si="36"/>
        <v>0</v>
      </c>
      <c r="N608" s="1">
        <f t="shared" si="37"/>
        <v>0</v>
      </c>
      <c r="R608" s="4">
        <f>E608/Parameters_Base!$B$6</f>
        <v>0.36666666666666664</v>
      </c>
      <c r="S608" s="11">
        <f>F608/Parameters_Base!$C$6</f>
        <v>0.5</v>
      </c>
      <c r="T608" s="1">
        <f t="shared" si="39"/>
        <v>0</v>
      </c>
    </row>
    <row r="609" spans="1:20" s="1" customFormat="1" x14ac:dyDescent="0.25">
      <c r="A609" s="6">
        <v>600</v>
      </c>
      <c r="B609" s="1" t="s">
        <v>8</v>
      </c>
      <c r="D609" s="1">
        <v>300</v>
      </c>
      <c r="E609" s="1">
        <v>20</v>
      </c>
      <c r="F609" s="1">
        <v>173</v>
      </c>
      <c r="G609" s="3">
        <v>1</v>
      </c>
      <c r="H609" s="2" t="str">
        <f t="shared" si="38"/>
        <v>Pos</v>
      </c>
      <c r="I609" s="2"/>
      <c r="J609" s="2"/>
      <c r="K609" s="2"/>
      <c r="L609" s="2"/>
      <c r="M609" s="1">
        <f t="shared" si="36"/>
        <v>0</v>
      </c>
      <c r="N609" s="1">
        <f t="shared" si="37"/>
        <v>0</v>
      </c>
      <c r="R609" s="4">
        <f>E609/Parameters_Base!$B$6</f>
        <v>0.66666666666666663</v>
      </c>
      <c r="S609" s="11">
        <f>F609/Parameters_Base!$C$6</f>
        <v>0.72083333333333333</v>
      </c>
      <c r="T609" s="1">
        <f t="shared" si="39"/>
        <v>0</v>
      </c>
    </row>
    <row r="610" spans="1:20" s="1" customFormat="1" x14ac:dyDescent="0.25">
      <c r="A610" s="6">
        <v>601</v>
      </c>
      <c r="B610" s="1" t="s">
        <v>8</v>
      </c>
      <c r="D610" s="1">
        <v>301</v>
      </c>
      <c r="E610" s="1">
        <v>14</v>
      </c>
      <c r="F610" s="1">
        <v>215</v>
      </c>
      <c r="G610" s="3">
        <v>-2</v>
      </c>
      <c r="H610" s="2" t="str">
        <f t="shared" si="38"/>
        <v>Neg</v>
      </c>
      <c r="I610" s="2"/>
      <c r="J610" s="2"/>
      <c r="K610" s="2"/>
      <c r="L610" s="2"/>
      <c r="M610" s="1">
        <f t="shared" si="36"/>
        <v>0</v>
      </c>
      <c r="N610" s="1">
        <f t="shared" si="37"/>
        <v>0</v>
      </c>
      <c r="R610" s="4">
        <f>E610/Parameters_Base!$B$6</f>
        <v>0.46666666666666667</v>
      </c>
      <c r="S610" s="11">
        <f>F610/Parameters_Base!$C$6</f>
        <v>0.89583333333333337</v>
      </c>
      <c r="T610" s="1">
        <f t="shared" si="39"/>
        <v>0</v>
      </c>
    </row>
    <row r="611" spans="1:20" s="1" customFormat="1" x14ac:dyDescent="0.25">
      <c r="A611" s="6">
        <v>602</v>
      </c>
      <c r="B611" s="1" t="s">
        <v>8</v>
      </c>
      <c r="D611" s="1">
        <v>301</v>
      </c>
      <c r="E611" s="1">
        <v>19</v>
      </c>
      <c r="F611" s="1">
        <v>237</v>
      </c>
      <c r="G611" s="3">
        <v>2</v>
      </c>
      <c r="H611" s="2" t="str">
        <f t="shared" si="38"/>
        <v>Pos</v>
      </c>
      <c r="I611" s="2"/>
      <c r="J611" s="2"/>
      <c r="K611" s="2"/>
      <c r="L611" s="2"/>
      <c r="M611" s="1">
        <f t="shared" si="36"/>
        <v>0</v>
      </c>
      <c r="N611" s="1">
        <f t="shared" si="37"/>
        <v>0</v>
      </c>
      <c r="R611" s="4">
        <f>E611/Parameters_Base!$B$6</f>
        <v>0.6333333333333333</v>
      </c>
      <c r="S611" s="11">
        <f>F611/Parameters_Base!$C$6</f>
        <v>0.98750000000000004</v>
      </c>
      <c r="T611" s="1">
        <f t="shared" si="39"/>
        <v>0</v>
      </c>
    </row>
    <row r="612" spans="1:20" s="1" customFormat="1" x14ac:dyDescent="0.25">
      <c r="A612" s="6">
        <v>603</v>
      </c>
      <c r="B612" s="1" t="s">
        <v>8</v>
      </c>
      <c r="D612" s="1">
        <v>302</v>
      </c>
      <c r="E612" s="1">
        <v>25</v>
      </c>
      <c r="F612" s="1">
        <v>213</v>
      </c>
      <c r="G612" s="3">
        <v>-1</v>
      </c>
      <c r="H612" s="2" t="str">
        <f t="shared" si="38"/>
        <v>Neg</v>
      </c>
      <c r="I612" s="2"/>
      <c r="J612" s="2"/>
      <c r="K612" s="2"/>
      <c r="L612" s="2"/>
      <c r="M612" s="1">
        <f t="shared" si="36"/>
        <v>0</v>
      </c>
      <c r="N612" s="1">
        <f t="shared" si="37"/>
        <v>0</v>
      </c>
      <c r="R612" s="4">
        <f>E612/Parameters_Base!$B$6</f>
        <v>0.83333333333333337</v>
      </c>
      <c r="S612" s="11">
        <f>F612/Parameters_Base!$C$6</f>
        <v>0.88749999999999996</v>
      </c>
      <c r="T612" s="1">
        <f t="shared" si="39"/>
        <v>0</v>
      </c>
    </row>
    <row r="613" spans="1:20" s="1" customFormat="1" x14ac:dyDescent="0.25">
      <c r="A613" s="6">
        <v>604</v>
      </c>
      <c r="B613" s="1" t="s">
        <v>8</v>
      </c>
      <c r="D613" s="1">
        <v>302</v>
      </c>
      <c r="E613" s="1">
        <v>18</v>
      </c>
      <c r="F613" s="1">
        <v>153</v>
      </c>
      <c r="G613" s="3">
        <v>1</v>
      </c>
      <c r="H613" s="2" t="str">
        <f t="shared" si="38"/>
        <v>Pos</v>
      </c>
      <c r="I613" s="2"/>
      <c r="J613" s="2"/>
      <c r="K613" s="2"/>
      <c r="L613" s="2"/>
      <c r="M613" s="1">
        <f t="shared" si="36"/>
        <v>0</v>
      </c>
      <c r="N613" s="1">
        <f t="shared" si="37"/>
        <v>0</v>
      </c>
      <c r="R613" s="4">
        <f>E613/Parameters_Base!$B$6</f>
        <v>0.6</v>
      </c>
      <c r="S613" s="11">
        <f>F613/Parameters_Base!$C$6</f>
        <v>0.63749999999999996</v>
      </c>
      <c r="T613" s="1">
        <f t="shared" si="39"/>
        <v>0</v>
      </c>
    </row>
    <row r="614" spans="1:20" s="1" customFormat="1" x14ac:dyDescent="0.25">
      <c r="A614" s="6">
        <v>605</v>
      </c>
      <c r="B614" s="1" t="s">
        <v>8</v>
      </c>
      <c r="D614" s="1">
        <v>303</v>
      </c>
      <c r="E614" s="1">
        <v>18</v>
      </c>
      <c r="F614" s="1">
        <v>134</v>
      </c>
      <c r="G614" s="3">
        <v>-1</v>
      </c>
      <c r="H614" s="2" t="str">
        <f t="shared" si="38"/>
        <v>Neg</v>
      </c>
      <c r="I614" s="2"/>
      <c r="J614" s="2"/>
      <c r="K614" s="2"/>
      <c r="L614" s="2"/>
      <c r="M614" s="1">
        <f t="shared" si="36"/>
        <v>0</v>
      </c>
      <c r="N614" s="1">
        <f t="shared" si="37"/>
        <v>0</v>
      </c>
      <c r="R614" s="4">
        <f>E614/Parameters_Base!$B$6</f>
        <v>0.6</v>
      </c>
      <c r="S614" s="11">
        <f>F614/Parameters_Base!$C$6</f>
        <v>0.55833333333333335</v>
      </c>
      <c r="T614" s="1">
        <f t="shared" si="39"/>
        <v>1</v>
      </c>
    </row>
    <row r="615" spans="1:20" s="1" customFormat="1" x14ac:dyDescent="0.25">
      <c r="A615" s="6">
        <v>606</v>
      </c>
      <c r="B615" s="1" t="s">
        <v>8</v>
      </c>
      <c r="D615" s="1">
        <v>303</v>
      </c>
      <c r="E615" s="1">
        <v>27</v>
      </c>
      <c r="F615" s="1">
        <v>194</v>
      </c>
      <c r="G615" s="3">
        <v>1</v>
      </c>
      <c r="H615" s="2" t="str">
        <f t="shared" si="38"/>
        <v>Pos</v>
      </c>
      <c r="I615" s="2"/>
      <c r="J615" s="2"/>
      <c r="K615" s="2"/>
      <c r="L615" s="2"/>
      <c r="M615" s="1">
        <f t="shared" si="36"/>
        <v>0</v>
      </c>
      <c r="N615" s="1">
        <f t="shared" si="37"/>
        <v>0</v>
      </c>
      <c r="R615" s="4">
        <f>E615/Parameters_Base!$B$6</f>
        <v>0.9</v>
      </c>
      <c r="S615" s="11">
        <f>F615/Parameters_Base!$C$6</f>
        <v>0.80833333333333335</v>
      </c>
      <c r="T615" s="1">
        <f t="shared" si="39"/>
        <v>1</v>
      </c>
    </row>
    <row r="616" spans="1:20" s="1" customFormat="1" x14ac:dyDescent="0.25">
      <c r="A616" s="6">
        <v>607</v>
      </c>
      <c r="B616" s="1" t="s">
        <v>8</v>
      </c>
      <c r="D616" s="1">
        <v>304</v>
      </c>
      <c r="E616" s="1">
        <v>16</v>
      </c>
      <c r="F616" s="1">
        <v>145</v>
      </c>
      <c r="G616" s="3">
        <v>-2</v>
      </c>
      <c r="H616" s="2" t="str">
        <f t="shared" si="38"/>
        <v>Neg</v>
      </c>
      <c r="I616" s="2"/>
      <c r="J616" s="2"/>
      <c r="K616" s="2"/>
      <c r="L616" s="2"/>
      <c r="M616" s="1">
        <f t="shared" si="36"/>
        <v>0</v>
      </c>
      <c r="N616" s="1">
        <f t="shared" si="37"/>
        <v>0</v>
      </c>
      <c r="R616" s="4">
        <f>E616/Parameters_Base!$B$6</f>
        <v>0.53333333333333333</v>
      </c>
      <c r="S616" s="11">
        <f>F616/Parameters_Base!$C$6</f>
        <v>0.60416666666666663</v>
      </c>
      <c r="T616" s="1">
        <f t="shared" si="39"/>
        <v>0</v>
      </c>
    </row>
    <row r="617" spans="1:20" s="1" customFormat="1" x14ac:dyDescent="0.25">
      <c r="A617" s="6">
        <v>608</v>
      </c>
      <c r="B617" s="1" t="s">
        <v>8</v>
      </c>
      <c r="D617" s="1">
        <v>304</v>
      </c>
      <c r="E617" s="1">
        <v>25</v>
      </c>
      <c r="F617" s="1">
        <v>216</v>
      </c>
      <c r="G617" s="3">
        <v>2</v>
      </c>
      <c r="H617" s="2" t="str">
        <f t="shared" si="38"/>
        <v>Pos</v>
      </c>
      <c r="I617" s="2"/>
      <c r="J617" s="2"/>
      <c r="K617" s="2"/>
      <c r="L617" s="2"/>
      <c r="M617" s="1">
        <f t="shared" si="36"/>
        <v>0</v>
      </c>
      <c r="N617" s="1">
        <f t="shared" si="37"/>
        <v>0</v>
      </c>
      <c r="R617" s="4">
        <f>E617/Parameters_Base!$B$6</f>
        <v>0.83333333333333337</v>
      </c>
      <c r="S617" s="11">
        <f>F617/Parameters_Base!$C$6</f>
        <v>0.9</v>
      </c>
      <c r="T617" s="1">
        <f t="shared" si="39"/>
        <v>0</v>
      </c>
    </row>
    <row r="618" spans="1:20" s="1" customFormat="1" x14ac:dyDescent="0.25">
      <c r="A618" s="6">
        <v>609</v>
      </c>
      <c r="B618" s="1" t="s">
        <v>8</v>
      </c>
      <c r="D618" s="1">
        <v>305</v>
      </c>
      <c r="E618" s="1">
        <v>10</v>
      </c>
      <c r="F618" s="1">
        <v>206</v>
      </c>
      <c r="G618" s="3">
        <v>0</v>
      </c>
      <c r="H618" s="2">
        <f t="shared" si="38"/>
        <v>0</v>
      </c>
      <c r="I618" s="2"/>
      <c r="J618" s="2"/>
      <c r="K618" s="2"/>
      <c r="L618" s="2"/>
      <c r="M618" s="1">
        <f t="shared" si="36"/>
        <v>0</v>
      </c>
      <c r="N618" s="1">
        <f t="shared" si="37"/>
        <v>0</v>
      </c>
      <c r="R618" s="4">
        <f>E618/Parameters_Base!$B$6</f>
        <v>0.33333333333333331</v>
      </c>
      <c r="S618" s="11">
        <f>F618/Parameters_Base!$C$6</f>
        <v>0.85833333333333328</v>
      </c>
      <c r="T618" s="1">
        <f t="shared" si="39"/>
        <v>0</v>
      </c>
    </row>
    <row r="619" spans="1:20" s="1" customFormat="1" x14ac:dyDescent="0.25">
      <c r="A619" s="6">
        <v>610</v>
      </c>
      <c r="B619" s="1" t="s">
        <v>8</v>
      </c>
      <c r="D619" s="1">
        <v>305</v>
      </c>
      <c r="E619" s="1">
        <v>28</v>
      </c>
      <c r="F619" s="1">
        <v>136</v>
      </c>
      <c r="G619" s="3">
        <v>1</v>
      </c>
      <c r="H619" s="2" t="str">
        <f t="shared" si="38"/>
        <v>Pos</v>
      </c>
      <c r="I619" s="2"/>
      <c r="J619" s="2"/>
      <c r="K619" s="2"/>
      <c r="L619" s="2"/>
      <c r="M619" s="1">
        <f t="shared" si="36"/>
        <v>0</v>
      </c>
      <c r="N619" s="1">
        <f t="shared" si="37"/>
        <v>0</v>
      </c>
      <c r="R619" s="4">
        <f>E619/Parameters_Base!$B$6</f>
        <v>0.93333333333333335</v>
      </c>
      <c r="S619" s="11">
        <f>F619/Parameters_Base!$C$6</f>
        <v>0.56666666666666665</v>
      </c>
      <c r="T619" s="1">
        <f t="shared" si="39"/>
        <v>1</v>
      </c>
    </row>
    <row r="620" spans="1:20" s="1" customFormat="1" x14ac:dyDescent="0.25">
      <c r="A620" s="6">
        <v>611</v>
      </c>
      <c r="B620" s="1" t="s">
        <v>8</v>
      </c>
      <c r="D620" s="1">
        <v>306</v>
      </c>
      <c r="E620" s="1">
        <v>28</v>
      </c>
      <c r="F620" s="1">
        <v>222</v>
      </c>
      <c r="G620" s="3">
        <v>0</v>
      </c>
      <c r="H620" s="2">
        <f t="shared" si="38"/>
        <v>0</v>
      </c>
      <c r="I620" s="2"/>
      <c r="J620" s="2"/>
      <c r="K620" s="2"/>
      <c r="L620" s="2"/>
      <c r="M620" s="1">
        <f t="shared" si="36"/>
        <v>0</v>
      </c>
      <c r="N620" s="1">
        <f t="shared" si="37"/>
        <v>0</v>
      </c>
      <c r="R620" s="4">
        <f>E620/Parameters_Base!$B$6</f>
        <v>0.93333333333333335</v>
      </c>
      <c r="S620" s="11">
        <f>F620/Parameters_Base!$C$6</f>
        <v>0.92500000000000004</v>
      </c>
      <c r="T620" s="1">
        <f t="shared" si="39"/>
        <v>1</v>
      </c>
    </row>
    <row r="621" spans="1:20" s="1" customFormat="1" x14ac:dyDescent="0.25">
      <c r="A621" s="6">
        <v>612</v>
      </c>
      <c r="B621" s="1" t="s">
        <v>8</v>
      </c>
      <c r="D621" s="1">
        <v>306</v>
      </c>
      <c r="E621" s="1">
        <v>17</v>
      </c>
      <c r="F621" s="1">
        <v>144</v>
      </c>
      <c r="G621" s="3">
        <v>2</v>
      </c>
      <c r="H621" s="2" t="str">
        <f t="shared" si="38"/>
        <v>Pos</v>
      </c>
      <c r="I621" s="2"/>
      <c r="J621" s="2"/>
      <c r="K621" s="2"/>
      <c r="L621" s="2"/>
      <c r="M621" s="1">
        <f t="shared" si="36"/>
        <v>0</v>
      </c>
      <c r="N621" s="1">
        <f t="shared" si="37"/>
        <v>0</v>
      </c>
      <c r="R621" s="4">
        <f>E621/Parameters_Base!$B$6</f>
        <v>0.56666666666666665</v>
      </c>
      <c r="S621" s="11">
        <f>F621/Parameters_Base!$C$6</f>
        <v>0.6</v>
      </c>
      <c r="T621" s="1">
        <f t="shared" si="39"/>
        <v>0</v>
      </c>
    </row>
    <row r="622" spans="1:20" s="1" customFormat="1" x14ac:dyDescent="0.25">
      <c r="A622" s="6">
        <v>613</v>
      </c>
      <c r="B622" s="1" t="s">
        <v>8</v>
      </c>
      <c r="D622" s="1">
        <v>307</v>
      </c>
      <c r="E622" s="1">
        <v>18</v>
      </c>
      <c r="F622" s="1">
        <v>186</v>
      </c>
      <c r="G622" s="3">
        <v>-2</v>
      </c>
      <c r="H622" s="2" t="str">
        <f t="shared" si="38"/>
        <v>Neg</v>
      </c>
      <c r="I622" s="2"/>
      <c r="J622" s="2"/>
      <c r="K622" s="2"/>
      <c r="L622" s="2"/>
      <c r="M622" s="1">
        <f t="shared" si="36"/>
        <v>0</v>
      </c>
      <c r="N622" s="1">
        <f t="shared" si="37"/>
        <v>0</v>
      </c>
      <c r="R622" s="4">
        <f>E622/Parameters_Base!$B$6</f>
        <v>0.6</v>
      </c>
      <c r="S622" s="11">
        <f>F622/Parameters_Base!$C$6</f>
        <v>0.77500000000000002</v>
      </c>
      <c r="T622" s="1">
        <f t="shared" si="39"/>
        <v>0</v>
      </c>
    </row>
    <row r="623" spans="1:20" s="1" customFormat="1" x14ac:dyDescent="0.25">
      <c r="A623" s="6">
        <v>614</v>
      </c>
      <c r="B623" s="1" t="s">
        <v>8</v>
      </c>
      <c r="D623" s="1">
        <v>307</v>
      </c>
      <c r="E623" s="1">
        <v>22</v>
      </c>
      <c r="F623" s="1">
        <v>164</v>
      </c>
      <c r="G623" s="3">
        <v>1</v>
      </c>
      <c r="H623" s="2" t="str">
        <f t="shared" si="38"/>
        <v>Pos</v>
      </c>
      <c r="I623" s="2"/>
      <c r="J623" s="2"/>
      <c r="K623" s="2"/>
      <c r="L623" s="2"/>
      <c r="M623" s="1">
        <f t="shared" si="36"/>
        <v>0</v>
      </c>
      <c r="N623" s="1">
        <f t="shared" si="37"/>
        <v>0</v>
      </c>
      <c r="R623" s="4">
        <f>E623/Parameters_Base!$B$6</f>
        <v>0.73333333333333328</v>
      </c>
      <c r="S623" s="11">
        <f>F623/Parameters_Base!$C$6</f>
        <v>0.68333333333333335</v>
      </c>
      <c r="T623" s="1">
        <f t="shared" si="39"/>
        <v>1</v>
      </c>
    </row>
    <row r="624" spans="1:20" s="1" customFormat="1" x14ac:dyDescent="0.25">
      <c r="A624" s="6">
        <v>615</v>
      </c>
      <c r="B624" s="1" t="s">
        <v>8</v>
      </c>
      <c r="D624" s="1">
        <v>308</v>
      </c>
      <c r="E624" s="1">
        <v>24</v>
      </c>
      <c r="F624" s="1">
        <v>167</v>
      </c>
      <c r="G624" s="3">
        <v>-1</v>
      </c>
      <c r="H624" s="2" t="str">
        <f t="shared" si="38"/>
        <v>Neg</v>
      </c>
      <c r="I624" s="2"/>
      <c r="J624" s="2"/>
      <c r="K624" s="2"/>
      <c r="L624" s="2"/>
      <c r="M624" s="1">
        <f t="shared" si="36"/>
        <v>0</v>
      </c>
      <c r="N624" s="1">
        <f t="shared" si="37"/>
        <v>0</v>
      </c>
      <c r="R624" s="4">
        <f>E624/Parameters_Base!$B$6</f>
        <v>0.8</v>
      </c>
      <c r="S624" s="11">
        <f>F624/Parameters_Base!$C$6</f>
        <v>0.6958333333333333</v>
      </c>
      <c r="T624" s="1">
        <f t="shared" si="39"/>
        <v>1</v>
      </c>
    </row>
    <row r="625" spans="1:20" s="1" customFormat="1" x14ac:dyDescent="0.25">
      <c r="A625" s="6">
        <v>616</v>
      </c>
      <c r="B625" s="1" t="s">
        <v>8</v>
      </c>
      <c r="D625" s="1">
        <v>308</v>
      </c>
      <c r="E625" s="1">
        <v>24</v>
      </c>
      <c r="F625" s="1">
        <v>206</v>
      </c>
      <c r="G625" s="3">
        <v>0</v>
      </c>
      <c r="H625" s="2">
        <f t="shared" si="38"/>
        <v>0</v>
      </c>
      <c r="I625" s="2"/>
      <c r="J625" s="2"/>
      <c r="K625" s="2"/>
      <c r="L625" s="2"/>
      <c r="M625" s="1">
        <f t="shared" si="36"/>
        <v>0</v>
      </c>
      <c r="N625" s="1">
        <f t="shared" si="37"/>
        <v>0</v>
      </c>
      <c r="R625" s="4">
        <f>E625/Parameters_Base!$B$6</f>
        <v>0.8</v>
      </c>
      <c r="S625" s="11">
        <f>F625/Parameters_Base!$C$6</f>
        <v>0.85833333333333328</v>
      </c>
      <c r="T625" s="1">
        <f t="shared" si="39"/>
        <v>0</v>
      </c>
    </row>
    <row r="626" spans="1:20" s="1" customFormat="1" x14ac:dyDescent="0.25">
      <c r="A626" s="6">
        <v>617</v>
      </c>
      <c r="B626" s="1" t="s">
        <v>8</v>
      </c>
      <c r="D626" s="1">
        <v>309</v>
      </c>
      <c r="E626" s="1">
        <v>22</v>
      </c>
      <c r="F626" s="1">
        <v>191</v>
      </c>
      <c r="G626" s="3">
        <v>-2</v>
      </c>
      <c r="H626" s="2" t="str">
        <f t="shared" si="38"/>
        <v>Neg</v>
      </c>
      <c r="I626" s="2"/>
      <c r="J626" s="2"/>
      <c r="K626" s="2"/>
      <c r="L626" s="2"/>
      <c r="M626" s="1">
        <f t="shared" si="36"/>
        <v>0</v>
      </c>
      <c r="N626" s="1">
        <f t="shared" si="37"/>
        <v>0</v>
      </c>
      <c r="R626" s="4">
        <f>E626/Parameters_Base!$B$6</f>
        <v>0.73333333333333328</v>
      </c>
      <c r="S626" s="11">
        <f>F626/Parameters_Base!$C$6</f>
        <v>0.79583333333333328</v>
      </c>
      <c r="T626" s="1">
        <f t="shared" si="39"/>
        <v>0</v>
      </c>
    </row>
    <row r="627" spans="1:20" s="1" customFormat="1" x14ac:dyDescent="0.25">
      <c r="A627" s="6">
        <v>618</v>
      </c>
      <c r="B627" s="1" t="s">
        <v>8</v>
      </c>
      <c r="D627" s="1">
        <v>309</v>
      </c>
      <c r="E627" s="1">
        <v>15</v>
      </c>
      <c r="F627" s="1">
        <v>182</v>
      </c>
      <c r="G627" s="3">
        <v>0</v>
      </c>
      <c r="H627" s="2">
        <f t="shared" si="38"/>
        <v>0</v>
      </c>
      <c r="I627" s="2"/>
      <c r="J627" s="2"/>
      <c r="K627" s="2"/>
      <c r="L627" s="2"/>
      <c r="M627" s="1">
        <f t="shared" si="36"/>
        <v>0</v>
      </c>
      <c r="N627" s="1">
        <f t="shared" si="37"/>
        <v>0</v>
      </c>
      <c r="R627" s="4">
        <f>E627/Parameters_Base!$B$6</f>
        <v>0.5</v>
      </c>
      <c r="S627" s="11">
        <f>F627/Parameters_Base!$C$6</f>
        <v>0.7583333333333333</v>
      </c>
      <c r="T627" s="1">
        <f t="shared" si="39"/>
        <v>0</v>
      </c>
    </row>
    <row r="628" spans="1:20" s="1" customFormat="1" x14ac:dyDescent="0.25">
      <c r="A628" s="6">
        <v>619</v>
      </c>
      <c r="B628" s="1" t="s">
        <v>8</v>
      </c>
      <c r="D628" s="1">
        <v>310</v>
      </c>
      <c r="E628" s="1">
        <v>11</v>
      </c>
      <c r="F628" s="1">
        <v>216</v>
      </c>
      <c r="G628" s="3">
        <v>-2</v>
      </c>
      <c r="H628" s="2" t="str">
        <f t="shared" si="38"/>
        <v>Neg</v>
      </c>
      <c r="I628" s="2"/>
      <c r="J628" s="2"/>
      <c r="K628" s="2"/>
      <c r="L628" s="2"/>
      <c r="M628" s="1">
        <f t="shared" si="36"/>
        <v>0</v>
      </c>
      <c r="N628" s="1">
        <f t="shared" si="37"/>
        <v>0</v>
      </c>
      <c r="R628" s="4">
        <f>E628/Parameters_Base!$B$6</f>
        <v>0.36666666666666664</v>
      </c>
      <c r="S628" s="11">
        <f>F628/Parameters_Base!$C$6</f>
        <v>0.9</v>
      </c>
      <c r="T628" s="1">
        <f t="shared" si="39"/>
        <v>0</v>
      </c>
    </row>
    <row r="629" spans="1:20" s="1" customFormat="1" x14ac:dyDescent="0.25">
      <c r="A629" s="6">
        <v>620</v>
      </c>
      <c r="B629" s="1" t="s">
        <v>8</v>
      </c>
      <c r="D629" s="1">
        <v>310</v>
      </c>
      <c r="E629" s="1">
        <v>16</v>
      </c>
      <c r="F629" s="1">
        <v>185</v>
      </c>
      <c r="G629" s="3">
        <v>2</v>
      </c>
      <c r="H629" s="2" t="str">
        <f t="shared" si="38"/>
        <v>Pos</v>
      </c>
      <c r="I629" s="2"/>
      <c r="J629" s="2"/>
      <c r="K629" s="2"/>
      <c r="L629" s="2"/>
      <c r="M629" s="1">
        <f t="shared" si="36"/>
        <v>0</v>
      </c>
      <c r="N629" s="1">
        <f t="shared" si="37"/>
        <v>0</v>
      </c>
      <c r="R629" s="4">
        <f>E629/Parameters_Base!$B$6</f>
        <v>0.53333333333333333</v>
      </c>
      <c r="S629" s="11">
        <f>F629/Parameters_Base!$C$6</f>
        <v>0.77083333333333337</v>
      </c>
      <c r="T629" s="1">
        <f t="shared" si="39"/>
        <v>0</v>
      </c>
    </row>
    <row r="630" spans="1:20" s="1" customFormat="1" x14ac:dyDescent="0.25">
      <c r="A630" s="6">
        <v>621</v>
      </c>
      <c r="B630" s="1" t="s">
        <v>8</v>
      </c>
      <c r="D630" s="1">
        <v>311</v>
      </c>
      <c r="E630" s="1">
        <v>15</v>
      </c>
      <c r="F630" s="1">
        <v>187</v>
      </c>
      <c r="G630" s="3">
        <v>-1</v>
      </c>
      <c r="H630" s="2" t="str">
        <f t="shared" si="38"/>
        <v>Neg</v>
      </c>
      <c r="I630" s="2"/>
      <c r="J630" s="2"/>
      <c r="K630" s="2"/>
      <c r="L630" s="2"/>
      <c r="M630" s="1">
        <f t="shared" si="36"/>
        <v>0</v>
      </c>
      <c r="N630" s="1">
        <f t="shared" si="37"/>
        <v>0</v>
      </c>
      <c r="R630" s="4">
        <f>E630/Parameters_Base!$B$6</f>
        <v>0.5</v>
      </c>
      <c r="S630" s="11">
        <f>F630/Parameters_Base!$C$6</f>
        <v>0.77916666666666667</v>
      </c>
      <c r="T630" s="1">
        <f t="shared" si="39"/>
        <v>0</v>
      </c>
    </row>
    <row r="631" spans="1:20" s="1" customFormat="1" x14ac:dyDescent="0.25">
      <c r="A631" s="6">
        <v>622</v>
      </c>
      <c r="B631" s="1" t="s">
        <v>8</v>
      </c>
      <c r="D631" s="1">
        <v>311</v>
      </c>
      <c r="E631" s="1">
        <v>14</v>
      </c>
      <c r="F631" s="1">
        <v>125</v>
      </c>
      <c r="G631" s="3">
        <v>1</v>
      </c>
      <c r="H631" s="2" t="str">
        <f t="shared" si="38"/>
        <v>Pos</v>
      </c>
      <c r="I631" s="2"/>
      <c r="J631" s="2"/>
      <c r="K631" s="2"/>
      <c r="L631" s="2"/>
      <c r="M631" s="1">
        <f t="shared" si="36"/>
        <v>0</v>
      </c>
      <c r="N631" s="1">
        <f t="shared" si="37"/>
        <v>0</v>
      </c>
      <c r="R631" s="4">
        <f>E631/Parameters_Base!$B$6</f>
        <v>0.46666666666666667</v>
      </c>
      <c r="S631" s="11">
        <f>F631/Parameters_Base!$C$6</f>
        <v>0.52083333333333337</v>
      </c>
      <c r="T631" s="1">
        <f t="shared" si="39"/>
        <v>0</v>
      </c>
    </row>
    <row r="632" spans="1:20" s="1" customFormat="1" x14ac:dyDescent="0.25">
      <c r="A632" s="6">
        <v>623</v>
      </c>
      <c r="B632" s="1" t="s">
        <v>8</v>
      </c>
      <c r="D632" s="1">
        <v>312</v>
      </c>
      <c r="E632" s="1">
        <v>23</v>
      </c>
      <c r="F632" s="1">
        <v>130</v>
      </c>
      <c r="G632" s="3">
        <v>0</v>
      </c>
      <c r="H632" s="2">
        <f t="shared" si="38"/>
        <v>0</v>
      </c>
      <c r="I632" s="2"/>
      <c r="J632" s="2"/>
      <c r="K632" s="2"/>
      <c r="L632" s="2"/>
      <c r="M632" s="1">
        <f t="shared" si="36"/>
        <v>0</v>
      </c>
      <c r="N632" s="1">
        <f t="shared" si="37"/>
        <v>0</v>
      </c>
      <c r="R632" s="4">
        <f>E632/Parameters_Base!$B$6</f>
        <v>0.76666666666666672</v>
      </c>
      <c r="S632" s="11">
        <f>F632/Parameters_Base!$C$6</f>
        <v>0.54166666666666663</v>
      </c>
      <c r="T632" s="1">
        <f t="shared" si="39"/>
        <v>1</v>
      </c>
    </row>
    <row r="633" spans="1:20" s="1" customFormat="1" x14ac:dyDescent="0.25">
      <c r="A633" s="6">
        <v>624</v>
      </c>
      <c r="B633" s="1" t="s">
        <v>8</v>
      </c>
      <c r="D633" s="1">
        <v>312</v>
      </c>
      <c r="E633" s="1">
        <v>19</v>
      </c>
      <c r="F633" s="1">
        <v>185</v>
      </c>
      <c r="G633" s="3">
        <v>2</v>
      </c>
      <c r="H633" s="2" t="str">
        <f t="shared" si="38"/>
        <v>Pos</v>
      </c>
      <c r="I633" s="2"/>
      <c r="J633" s="2"/>
      <c r="K633" s="2"/>
      <c r="L633" s="2"/>
      <c r="M633" s="1">
        <f t="shared" si="36"/>
        <v>0</v>
      </c>
      <c r="N633" s="1">
        <f t="shared" si="37"/>
        <v>0</v>
      </c>
      <c r="R633" s="4">
        <f>E633/Parameters_Base!$B$6</f>
        <v>0.6333333333333333</v>
      </c>
      <c r="S633" s="11">
        <f>F633/Parameters_Base!$C$6</f>
        <v>0.77083333333333337</v>
      </c>
      <c r="T633" s="1">
        <f t="shared" si="39"/>
        <v>0</v>
      </c>
    </row>
    <row r="634" spans="1:20" s="1" customFormat="1" x14ac:dyDescent="0.25">
      <c r="A634" s="6">
        <v>625</v>
      </c>
      <c r="B634" s="1" t="s">
        <v>8</v>
      </c>
      <c r="D634" s="1">
        <v>313</v>
      </c>
      <c r="E634" s="1">
        <v>12</v>
      </c>
      <c r="F634" s="1">
        <v>140</v>
      </c>
      <c r="G634" s="3">
        <v>0</v>
      </c>
      <c r="H634" s="2">
        <f t="shared" si="38"/>
        <v>0</v>
      </c>
      <c r="I634" s="2"/>
      <c r="J634" s="2"/>
      <c r="K634" s="2"/>
      <c r="L634" s="2"/>
      <c r="M634" s="1">
        <f t="shared" si="36"/>
        <v>0</v>
      </c>
      <c r="N634" s="1">
        <f t="shared" si="37"/>
        <v>0</v>
      </c>
      <c r="R634" s="4">
        <f>E634/Parameters_Base!$B$6</f>
        <v>0.4</v>
      </c>
      <c r="S634" s="11">
        <f>F634/Parameters_Base!$C$6</f>
        <v>0.58333333333333337</v>
      </c>
      <c r="T634" s="1">
        <f t="shared" si="39"/>
        <v>0</v>
      </c>
    </row>
    <row r="635" spans="1:20" s="1" customFormat="1" x14ac:dyDescent="0.25">
      <c r="A635" s="6">
        <v>626</v>
      </c>
      <c r="B635" s="1" t="s">
        <v>8</v>
      </c>
      <c r="D635" s="1">
        <v>313</v>
      </c>
      <c r="E635" s="1">
        <v>16</v>
      </c>
      <c r="F635" s="1">
        <v>216</v>
      </c>
      <c r="G635" s="3">
        <v>0</v>
      </c>
      <c r="H635" s="2">
        <f t="shared" si="38"/>
        <v>0</v>
      </c>
      <c r="I635" s="2"/>
      <c r="J635" s="2"/>
      <c r="K635" s="2"/>
      <c r="L635" s="2"/>
      <c r="M635" s="1">
        <f t="shared" si="36"/>
        <v>0</v>
      </c>
      <c r="N635" s="1">
        <f t="shared" si="37"/>
        <v>0</v>
      </c>
      <c r="R635" s="4">
        <f>E635/Parameters_Base!$B$6</f>
        <v>0.53333333333333333</v>
      </c>
      <c r="S635" s="11">
        <f>F635/Parameters_Base!$C$6</f>
        <v>0.9</v>
      </c>
      <c r="T635" s="1">
        <f t="shared" si="39"/>
        <v>0</v>
      </c>
    </row>
    <row r="636" spans="1:20" s="1" customFormat="1" x14ac:dyDescent="0.25">
      <c r="A636" s="6">
        <v>627</v>
      </c>
      <c r="B636" s="1" t="s">
        <v>8</v>
      </c>
      <c r="D636" s="1">
        <v>314</v>
      </c>
      <c r="E636" s="1">
        <v>21</v>
      </c>
      <c r="F636" s="1">
        <v>167</v>
      </c>
      <c r="G636" s="3">
        <v>0</v>
      </c>
      <c r="H636" s="2">
        <f t="shared" si="38"/>
        <v>0</v>
      </c>
      <c r="I636" s="2"/>
      <c r="J636" s="2"/>
      <c r="K636" s="2"/>
      <c r="L636" s="2"/>
      <c r="M636" s="1">
        <f t="shared" si="36"/>
        <v>0</v>
      </c>
      <c r="N636" s="1">
        <f t="shared" si="37"/>
        <v>0</v>
      </c>
      <c r="R636" s="4">
        <f>E636/Parameters_Base!$B$6</f>
        <v>0.7</v>
      </c>
      <c r="S636" s="11">
        <f>F636/Parameters_Base!$C$6</f>
        <v>0.6958333333333333</v>
      </c>
      <c r="T636" s="1">
        <f t="shared" si="39"/>
        <v>1</v>
      </c>
    </row>
    <row r="637" spans="1:20" s="1" customFormat="1" x14ac:dyDescent="0.25">
      <c r="A637" s="6">
        <v>628</v>
      </c>
      <c r="B637" s="1" t="s">
        <v>8</v>
      </c>
      <c r="D637" s="1">
        <v>314</v>
      </c>
      <c r="E637" s="1">
        <v>18</v>
      </c>
      <c r="F637" s="1">
        <v>210</v>
      </c>
      <c r="G637" s="3">
        <v>1</v>
      </c>
      <c r="H637" s="2" t="str">
        <f t="shared" si="38"/>
        <v>Pos</v>
      </c>
      <c r="I637" s="2"/>
      <c r="J637" s="2"/>
      <c r="K637" s="2"/>
      <c r="L637" s="2"/>
      <c r="M637" s="1">
        <f t="shared" si="36"/>
        <v>0</v>
      </c>
      <c r="N637" s="1">
        <f t="shared" si="37"/>
        <v>0</v>
      </c>
      <c r="R637" s="4">
        <f>E637/Parameters_Base!$B$6</f>
        <v>0.6</v>
      </c>
      <c r="S637" s="11">
        <f>F637/Parameters_Base!$C$6</f>
        <v>0.875</v>
      </c>
      <c r="T637" s="1">
        <f t="shared" si="39"/>
        <v>0</v>
      </c>
    </row>
    <row r="638" spans="1:20" s="1" customFormat="1" x14ac:dyDescent="0.25">
      <c r="A638" s="6">
        <v>629</v>
      </c>
      <c r="B638" s="1" t="s">
        <v>8</v>
      </c>
      <c r="D638" s="1">
        <v>315</v>
      </c>
      <c r="E638" s="1">
        <v>15</v>
      </c>
      <c r="F638" s="1">
        <v>155</v>
      </c>
      <c r="G638" s="3">
        <v>-1</v>
      </c>
      <c r="H638" s="2" t="str">
        <f t="shared" si="38"/>
        <v>Neg</v>
      </c>
      <c r="I638" s="2"/>
      <c r="J638" s="2"/>
      <c r="K638" s="2"/>
      <c r="L638" s="2"/>
      <c r="M638" s="1">
        <f t="shared" si="36"/>
        <v>0</v>
      </c>
      <c r="N638" s="1">
        <f t="shared" si="37"/>
        <v>0</v>
      </c>
      <c r="R638" s="4">
        <f>E638/Parameters_Base!$B$6</f>
        <v>0.5</v>
      </c>
      <c r="S638" s="11">
        <f>F638/Parameters_Base!$C$6</f>
        <v>0.64583333333333337</v>
      </c>
      <c r="T638" s="1">
        <f t="shared" si="39"/>
        <v>0</v>
      </c>
    </row>
    <row r="639" spans="1:20" s="1" customFormat="1" x14ac:dyDescent="0.25">
      <c r="A639" s="6">
        <v>630</v>
      </c>
      <c r="B639" s="1" t="s">
        <v>8</v>
      </c>
      <c r="D639" s="1">
        <v>315</v>
      </c>
      <c r="E639" s="1">
        <v>14</v>
      </c>
      <c r="F639" s="1">
        <v>153</v>
      </c>
      <c r="G639" s="3">
        <v>2</v>
      </c>
      <c r="H639" s="2" t="str">
        <f t="shared" si="38"/>
        <v>Pos</v>
      </c>
      <c r="I639" s="2"/>
      <c r="J639" s="2"/>
      <c r="K639" s="2"/>
      <c r="L639" s="2"/>
      <c r="M639" s="1">
        <f t="shared" si="36"/>
        <v>0</v>
      </c>
      <c r="N639" s="1">
        <f t="shared" si="37"/>
        <v>0</v>
      </c>
      <c r="R639" s="4">
        <f>E639/Parameters_Base!$B$6</f>
        <v>0.46666666666666667</v>
      </c>
      <c r="S639" s="11">
        <f>F639/Parameters_Base!$C$6</f>
        <v>0.63749999999999996</v>
      </c>
      <c r="T639" s="1">
        <f t="shared" si="39"/>
        <v>0</v>
      </c>
    </row>
    <row r="640" spans="1:20" s="1" customFormat="1" x14ac:dyDescent="0.25">
      <c r="A640" s="6">
        <v>631</v>
      </c>
      <c r="B640" s="1" t="s">
        <v>8</v>
      </c>
      <c r="D640" s="1">
        <v>316</v>
      </c>
      <c r="E640" s="1">
        <v>15</v>
      </c>
      <c r="F640" s="1">
        <v>186</v>
      </c>
      <c r="G640" s="3">
        <v>-1</v>
      </c>
      <c r="H640" s="2" t="str">
        <f t="shared" si="38"/>
        <v>Neg</v>
      </c>
      <c r="I640" s="2"/>
      <c r="J640" s="2"/>
      <c r="K640" s="2"/>
      <c r="L640" s="2"/>
      <c r="M640" s="1">
        <f t="shared" si="36"/>
        <v>0</v>
      </c>
      <c r="N640" s="1">
        <f t="shared" si="37"/>
        <v>0</v>
      </c>
      <c r="R640" s="4">
        <f>E640/Parameters_Base!$B$6</f>
        <v>0.5</v>
      </c>
      <c r="S640" s="11">
        <f>F640/Parameters_Base!$C$6</f>
        <v>0.77500000000000002</v>
      </c>
      <c r="T640" s="1">
        <f t="shared" si="39"/>
        <v>0</v>
      </c>
    </row>
    <row r="641" spans="1:20" s="1" customFormat="1" x14ac:dyDescent="0.25">
      <c r="A641" s="6">
        <v>632</v>
      </c>
      <c r="B641" s="1" t="s">
        <v>8</v>
      </c>
      <c r="D641" s="1">
        <v>316</v>
      </c>
      <c r="E641" s="1">
        <v>17</v>
      </c>
      <c r="F641" s="1">
        <v>200</v>
      </c>
      <c r="G641" s="3">
        <v>2</v>
      </c>
      <c r="H641" s="2" t="str">
        <f t="shared" si="38"/>
        <v>Pos</v>
      </c>
      <c r="I641" s="2"/>
      <c r="J641" s="2"/>
      <c r="K641" s="2"/>
      <c r="L641" s="2"/>
      <c r="M641" s="1">
        <f t="shared" si="36"/>
        <v>0</v>
      </c>
      <c r="N641" s="1">
        <f t="shared" si="37"/>
        <v>0</v>
      </c>
      <c r="R641" s="4">
        <f>E641/Parameters_Base!$B$6</f>
        <v>0.56666666666666665</v>
      </c>
      <c r="S641" s="11">
        <f>F641/Parameters_Base!$C$6</f>
        <v>0.83333333333333337</v>
      </c>
      <c r="T641" s="1">
        <f t="shared" si="39"/>
        <v>0</v>
      </c>
    </row>
    <row r="642" spans="1:20" s="1" customFormat="1" x14ac:dyDescent="0.25">
      <c r="A642" s="6">
        <v>633</v>
      </c>
      <c r="B642" s="1" t="s">
        <v>8</v>
      </c>
      <c r="D642" s="1">
        <v>317</v>
      </c>
      <c r="E642" s="1">
        <v>12</v>
      </c>
      <c r="F642" s="1">
        <v>163</v>
      </c>
      <c r="G642" s="3">
        <v>-1</v>
      </c>
      <c r="H642" s="2" t="str">
        <f t="shared" si="38"/>
        <v>Neg</v>
      </c>
      <c r="I642" s="2"/>
      <c r="J642" s="2"/>
      <c r="K642" s="2"/>
      <c r="L642" s="2"/>
      <c r="M642" s="1">
        <f t="shared" si="36"/>
        <v>0</v>
      </c>
      <c r="N642" s="1">
        <f t="shared" si="37"/>
        <v>0</v>
      </c>
      <c r="R642" s="4">
        <f>E642/Parameters_Base!$B$6</f>
        <v>0.4</v>
      </c>
      <c r="S642" s="11">
        <f>F642/Parameters_Base!$C$6</f>
        <v>0.6791666666666667</v>
      </c>
      <c r="T642" s="1">
        <f t="shared" si="39"/>
        <v>0</v>
      </c>
    </row>
    <row r="643" spans="1:20" s="1" customFormat="1" x14ac:dyDescent="0.25">
      <c r="A643" s="6">
        <v>634</v>
      </c>
      <c r="B643" s="1" t="s">
        <v>8</v>
      </c>
      <c r="D643" s="1">
        <v>317</v>
      </c>
      <c r="E643" s="1">
        <v>20</v>
      </c>
      <c r="F643" s="1">
        <v>156</v>
      </c>
      <c r="G643" s="3">
        <v>2</v>
      </c>
      <c r="H643" s="2" t="str">
        <f t="shared" si="38"/>
        <v>Pos</v>
      </c>
      <c r="I643" s="2"/>
      <c r="J643" s="2"/>
      <c r="K643" s="2"/>
      <c r="L643" s="2"/>
      <c r="M643" s="1">
        <f t="shared" si="36"/>
        <v>0</v>
      </c>
      <c r="N643" s="1">
        <f t="shared" si="37"/>
        <v>0</v>
      </c>
      <c r="R643" s="4">
        <f>E643/Parameters_Base!$B$6</f>
        <v>0.66666666666666663</v>
      </c>
      <c r="S643" s="11">
        <f>F643/Parameters_Base!$C$6</f>
        <v>0.65</v>
      </c>
      <c r="T643" s="1">
        <f t="shared" si="39"/>
        <v>1</v>
      </c>
    </row>
    <row r="644" spans="1:20" s="1" customFormat="1" x14ac:dyDescent="0.25">
      <c r="A644" s="6">
        <v>635</v>
      </c>
      <c r="B644" s="1" t="s">
        <v>8</v>
      </c>
      <c r="D644" s="1">
        <v>318</v>
      </c>
      <c r="E644" s="1">
        <v>15</v>
      </c>
      <c r="F644" s="1">
        <v>185</v>
      </c>
      <c r="G644" s="3">
        <v>-2</v>
      </c>
      <c r="H644" s="2" t="str">
        <f t="shared" si="38"/>
        <v>Neg</v>
      </c>
      <c r="I644" s="2"/>
      <c r="J644" s="2"/>
      <c r="K644" s="2"/>
      <c r="L644" s="2"/>
      <c r="M644" s="1">
        <f t="shared" si="36"/>
        <v>0</v>
      </c>
      <c r="N644" s="1">
        <f t="shared" si="37"/>
        <v>0</v>
      </c>
      <c r="R644" s="4">
        <f>E644/Parameters_Base!$B$6</f>
        <v>0.5</v>
      </c>
      <c r="S644" s="11">
        <f>F644/Parameters_Base!$C$6</f>
        <v>0.77083333333333337</v>
      </c>
      <c r="T644" s="1">
        <f t="shared" si="39"/>
        <v>0</v>
      </c>
    </row>
    <row r="645" spans="1:20" s="1" customFormat="1" x14ac:dyDescent="0.25">
      <c r="A645" s="6">
        <v>636</v>
      </c>
      <c r="B645" s="1" t="s">
        <v>8</v>
      </c>
      <c r="D645" s="1">
        <v>318</v>
      </c>
      <c r="E645" s="1">
        <v>17</v>
      </c>
      <c r="F645" s="1">
        <v>192</v>
      </c>
      <c r="G645" s="3">
        <v>2</v>
      </c>
      <c r="H645" s="2" t="str">
        <f t="shared" si="38"/>
        <v>Pos</v>
      </c>
      <c r="I645" s="2"/>
      <c r="J645" s="2"/>
      <c r="K645" s="2"/>
      <c r="L645" s="2"/>
      <c r="M645" s="1">
        <f t="shared" si="36"/>
        <v>0</v>
      </c>
      <c r="N645" s="1">
        <f t="shared" si="37"/>
        <v>0</v>
      </c>
      <c r="R645" s="4">
        <f>E645/Parameters_Base!$B$6</f>
        <v>0.56666666666666665</v>
      </c>
      <c r="S645" s="11">
        <f>F645/Parameters_Base!$C$6</f>
        <v>0.8</v>
      </c>
      <c r="T645" s="1">
        <f t="shared" si="39"/>
        <v>0</v>
      </c>
    </row>
    <row r="646" spans="1:20" s="1" customFormat="1" x14ac:dyDescent="0.25">
      <c r="A646" s="6">
        <v>637</v>
      </c>
      <c r="B646" s="1" t="s">
        <v>8</v>
      </c>
      <c r="D646" s="1">
        <v>319</v>
      </c>
      <c r="E646" s="1">
        <v>23</v>
      </c>
      <c r="F646" s="1">
        <v>163</v>
      </c>
      <c r="G646" s="3">
        <v>0</v>
      </c>
      <c r="H646" s="2">
        <f t="shared" si="38"/>
        <v>0</v>
      </c>
      <c r="I646" s="2"/>
      <c r="J646" s="2"/>
      <c r="K646" s="2"/>
      <c r="L646" s="2"/>
      <c r="M646" s="1">
        <f t="shared" si="36"/>
        <v>0</v>
      </c>
      <c r="N646" s="1">
        <f t="shared" si="37"/>
        <v>0</v>
      </c>
      <c r="R646" s="4">
        <f>E646/Parameters_Base!$B$6</f>
        <v>0.76666666666666672</v>
      </c>
      <c r="S646" s="11">
        <f>F646/Parameters_Base!$C$6</f>
        <v>0.6791666666666667</v>
      </c>
      <c r="T646" s="1">
        <f t="shared" si="39"/>
        <v>1</v>
      </c>
    </row>
    <row r="647" spans="1:20" s="1" customFormat="1" x14ac:dyDescent="0.25">
      <c r="A647" s="6">
        <v>638</v>
      </c>
      <c r="B647" s="1" t="s">
        <v>8</v>
      </c>
      <c r="D647" s="1">
        <v>319</v>
      </c>
      <c r="E647" s="1">
        <v>21</v>
      </c>
      <c r="F647" s="1">
        <v>138</v>
      </c>
      <c r="G647" s="3">
        <v>0</v>
      </c>
      <c r="H647" s="2">
        <f t="shared" si="38"/>
        <v>0</v>
      </c>
      <c r="I647" s="2"/>
      <c r="J647" s="2"/>
      <c r="K647" s="2"/>
      <c r="L647" s="2"/>
      <c r="M647" s="1">
        <f t="shared" si="36"/>
        <v>0</v>
      </c>
      <c r="N647" s="1">
        <f t="shared" si="37"/>
        <v>0</v>
      </c>
      <c r="R647" s="4">
        <f>E647/Parameters_Base!$B$6</f>
        <v>0.7</v>
      </c>
      <c r="S647" s="11">
        <f>F647/Parameters_Base!$C$6</f>
        <v>0.57499999999999996</v>
      </c>
      <c r="T647" s="1">
        <f t="shared" si="39"/>
        <v>1</v>
      </c>
    </row>
    <row r="648" spans="1:20" s="1" customFormat="1" x14ac:dyDescent="0.25">
      <c r="A648" s="6">
        <v>639</v>
      </c>
      <c r="B648" s="1" t="s">
        <v>8</v>
      </c>
      <c r="D648" s="1">
        <v>320</v>
      </c>
      <c r="E648" s="1">
        <v>15</v>
      </c>
      <c r="F648" s="1">
        <v>222</v>
      </c>
      <c r="G648" s="3">
        <v>0</v>
      </c>
      <c r="H648" s="2">
        <f t="shared" si="38"/>
        <v>0</v>
      </c>
      <c r="I648" s="2"/>
      <c r="J648" s="2"/>
      <c r="K648" s="2"/>
      <c r="L648" s="2"/>
      <c r="M648" s="1">
        <f t="shared" si="36"/>
        <v>0</v>
      </c>
      <c r="N648" s="1">
        <f t="shared" si="37"/>
        <v>0</v>
      </c>
      <c r="R648" s="4">
        <f>E648/Parameters_Base!$B$6</f>
        <v>0.5</v>
      </c>
      <c r="S648" s="11">
        <f>F648/Parameters_Base!$C$6</f>
        <v>0.92500000000000004</v>
      </c>
      <c r="T648" s="1">
        <f t="shared" si="39"/>
        <v>0</v>
      </c>
    </row>
    <row r="649" spans="1:20" s="1" customFormat="1" x14ac:dyDescent="0.25">
      <c r="A649" s="6">
        <v>640</v>
      </c>
      <c r="B649" s="1" t="s">
        <v>8</v>
      </c>
      <c r="D649" s="1">
        <v>320</v>
      </c>
      <c r="E649" s="1">
        <v>23</v>
      </c>
      <c r="F649" s="1">
        <v>226</v>
      </c>
      <c r="G649" s="3">
        <v>1</v>
      </c>
      <c r="H649" s="2" t="str">
        <f t="shared" si="38"/>
        <v>Pos</v>
      </c>
      <c r="I649" s="2"/>
      <c r="J649" s="2"/>
      <c r="K649" s="2"/>
      <c r="L649" s="2"/>
      <c r="M649" s="1">
        <f t="shared" si="36"/>
        <v>0</v>
      </c>
      <c r="N649" s="1">
        <f t="shared" si="37"/>
        <v>0</v>
      </c>
      <c r="R649" s="4">
        <f>E649/Parameters_Base!$B$6</f>
        <v>0.76666666666666672</v>
      </c>
      <c r="S649" s="11">
        <f>F649/Parameters_Base!$C$6</f>
        <v>0.94166666666666665</v>
      </c>
      <c r="T649" s="1">
        <f t="shared" si="39"/>
        <v>0</v>
      </c>
    </row>
    <row r="650" spans="1:20" s="1" customFormat="1" x14ac:dyDescent="0.25">
      <c r="A650" s="6">
        <v>641</v>
      </c>
      <c r="B650" s="1" t="s">
        <v>8</v>
      </c>
      <c r="D650" s="1">
        <v>321</v>
      </c>
      <c r="E650" s="1">
        <v>11</v>
      </c>
      <c r="F650" s="1">
        <v>189</v>
      </c>
      <c r="G650" s="3">
        <v>0</v>
      </c>
      <c r="H650" s="2">
        <f t="shared" si="38"/>
        <v>0</v>
      </c>
      <c r="I650" s="2"/>
      <c r="J650" s="2"/>
      <c r="K650" s="2"/>
      <c r="L650" s="2"/>
      <c r="M650" s="1">
        <f t="shared" ref="M650:M713" si="40">IF(E650&lt;=30,0,1)</f>
        <v>0</v>
      </c>
      <c r="N650" s="1">
        <f t="shared" ref="N650:N713" si="41">IF(F650&lt;=240,0,1)</f>
        <v>0</v>
      </c>
      <c r="R650" s="4">
        <f>E650/Parameters_Base!$B$6</f>
        <v>0.36666666666666664</v>
      </c>
      <c r="S650" s="11">
        <f>F650/Parameters_Base!$C$6</f>
        <v>0.78749999999999998</v>
      </c>
      <c r="T650" s="1">
        <f t="shared" si="39"/>
        <v>0</v>
      </c>
    </row>
    <row r="651" spans="1:20" s="1" customFormat="1" x14ac:dyDescent="0.25">
      <c r="A651" s="6">
        <v>642</v>
      </c>
      <c r="B651" s="1" t="s">
        <v>8</v>
      </c>
      <c r="D651" s="1">
        <v>321</v>
      </c>
      <c r="E651" s="1">
        <v>17</v>
      </c>
      <c r="F651" s="1">
        <v>239</v>
      </c>
      <c r="G651" s="3">
        <v>2</v>
      </c>
      <c r="H651" s="2" t="str">
        <f t="shared" ref="H651:H714" si="42">IF(G651&lt;0,"Neg",IF(G651=0,0,"Pos"))</f>
        <v>Pos</v>
      </c>
      <c r="I651" s="2"/>
      <c r="J651" s="2"/>
      <c r="K651" s="2"/>
      <c r="L651" s="2"/>
      <c r="M651" s="1">
        <f t="shared" si="40"/>
        <v>0</v>
      </c>
      <c r="N651" s="1">
        <f t="shared" si="41"/>
        <v>0</v>
      </c>
      <c r="R651" s="4">
        <f>E651/Parameters_Base!$B$6</f>
        <v>0.56666666666666665</v>
      </c>
      <c r="S651" s="11">
        <f>F651/Parameters_Base!$C$6</f>
        <v>0.99583333333333335</v>
      </c>
      <c r="T651" s="1">
        <f t="shared" ref="T651:T714" si="43">IF(S651&gt;R651,0,1)</f>
        <v>0</v>
      </c>
    </row>
    <row r="652" spans="1:20" s="1" customFormat="1" x14ac:dyDescent="0.25">
      <c r="A652" s="6">
        <v>643</v>
      </c>
      <c r="B652" s="1" t="s">
        <v>8</v>
      </c>
      <c r="D652" s="1">
        <v>322</v>
      </c>
      <c r="E652" s="1">
        <v>17</v>
      </c>
      <c r="F652" s="1">
        <v>188</v>
      </c>
      <c r="G652" s="3">
        <v>-2</v>
      </c>
      <c r="H652" s="2" t="str">
        <f t="shared" si="42"/>
        <v>Neg</v>
      </c>
      <c r="I652" s="2"/>
      <c r="J652" s="2"/>
      <c r="K652" s="2"/>
      <c r="L652" s="2"/>
      <c r="M652" s="1">
        <f t="shared" si="40"/>
        <v>0</v>
      </c>
      <c r="N652" s="1">
        <f t="shared" si="41"/>
        <v>0</v>
      </c>
      <c r="R652" s="4">
        <f>E652/Parameters_Base!$B$6</f>
        <v>0.56666666666666665</v>
      </c>
      <c r="S652" s="11">
        <f>F652/Parameters_Base!$C$6</f>
        <v>0.78333333333333333</v>
      </c>
      <c r="T652" s="1">
        <f t="shared" si="43"/>
        <v>0</v>
      </c>
    </row>
    <row r="653" spans="1:20" s="1" customFormat="1" x14ac:dyDescent="0.25">
      <c r="A653" s="6">
        <v>644</v>
      </c>
      <c r="B653" s="1" t="s">
        <v>8</v>
      </c>
      <c r="D653" s="1">
        <v>322</v>
      </c>
      <c r="E653" s="1">
        <v>21</v>
      </c>
      <c r="F653" s="1">
        <v>200</v>
      </c>
      <c r="G653" s="3">
        <v>2</v>
      </c>
      <c r="H653" s="2" t="str">
        <f t="shared" si="42"/>
        <v>Pos</v>
      </c>
      <c r="I653" s="2"/>
      <c r="J653" s="2"/>
      <c r="K653" s="2"/>
      <c r="L653" s="2"/>
      <c r="M653" s="1">
        <f t="shared" si="40"/>
        <v>0</v>
      </c>
      <c r="N653" s="1">
        <f t="shared" si="41"/>
        <v>0</v>
      </c>
      <c r="R653" s="4">
        <f>E653/Parameters_Base!$B$6</f>
        <v>0.7</v>
      </c>
      <c r="S653" s="11">
        <f>F653/Parameters_Base!$C$6</f>
        <v>0.83333333333333337</v>
      </c>
      <c r="T653" s="1">
        <f t="shared" si="43"/>
        <v>0</v>
      </c>
    </row>
    <row r="654" spans="1:20" s="1" customFormat="1" x14ac:dyDescent="0.25">
      <c r="A654" s="6">
        <v>645</v>
      </c>
      <c r="B654" s="1" t="s">
        <v>8</v>
      </c>
      <c r="D654" s="1">
        <v>323</v>
      </c>
      <c r="E654" s="1">
        <v>10</v>
      </c>
      <c r="F654" s="1">
        <v>236</v>
      </c>
      <c r="G654" s="3">
        <v>-2</v>
      </c>
      <c r="H654" s="2" t="str">
        <f t="shared" si="42"/>
        <v>Neg</v>
      </c>
      <c r="I654" s="2"/>
      <c r="J654" s="2"/>
      <c r="K654" s="2"/>
      <c r="L654" s="2"/>
      <c r="M654" s="1">
        <f t="shared" si="40"/>
        <v>0</v>
      </c>
      <c r="N654" s="1">
        <f t="shared" si="41"/>
        <v>0</v>
      </c>
      <c r="R654" s="4">
        <f>E654/Parameters_Base!$B$6</f>
        <v>0.33333333333333331</v>
      </c>
      <c r="S654" s="11">
        <f>F654/Parameters_Base!$C$6</f>
        <v>0.98333333333333328</v>
      </c>
      <c r="T654" s="1">
        <f t="shared" si="43"/>
        <v>0</v>
      </c>
    </row>
    <row r="655" spans="1:20" s="1" customFormat="1" x14ac:dyDescent="0.25">
      <c r="A655" s="6">
        <v>646</v>
      </c>
      <c r="B655" s="1" t="s">
        <v>8</v>
      </c>
      <c r="D655" s="1">
        <v>323</v>
      </c>
      <c r="E655" s="1">
        <v>17</v>
      </c>
      <c r="F655" s="1">
        <v>143</v>
      </c>
      <c r="G655" s="3">
        <v>1</v>
      </c>
      <c r="H655" s="2" t="str">
        <f t="shared" si="42"/>
        <v>Pos</v>
      </c>
      <c r="I655" s="2"/>
      <c r="J655" s="2"/>
      <c r="K655" s="2"/>
      <c r="L655" s="2"/>
      <c r="M655" s="1">
        <f t="shared" si="40"/>
        <v>0</v>
      </c>
      <c r="N655" s="1">
        <f t="shared" si="41"/>
        <v>0</v>
      </c>
      <c r="R655" s="4">
        <f>E655/Parameters_Base!$B$6</f>
        <v>0.56666666666666665</v>
      </c>
      <c r="S655" s="11">
        <f>F655/Parameters_Base!$C$6</f>
        <v>0.59583333333333333</v>
      </c>
      <c r="T655" s="1">
        <f t="shared" si="43"/>
        <v>0</v>
      </c>
    </row>
    <row r="656" spans="1:20" s="1" customFormat="1" x14ac:dyDescent="0.25">
      <c r="A656" s="6">
        <v>647</v>
      </c>
      <c r="B656" s="1" t="s">
        <v>8</v>
      </c>
      <c r="D656" s="1">
        <v>324</v>
      </c>
      <c r="E656" s="1">
        <v>18</v>
      </c>
      <c r="F656" s="1">
        <v>147</v>
      </c>
      <c r="G656" s="3">
        <v>0</v>
      </c>
      <c r="H656" s="2">
        <f t="shared" si="42"/>
        <v>0</v>
      </c>
      <c r="I656" s="2"/>
      <c r="J656" s="2"/>
      <c r="K656" s="2"/>
      <c r="L656" s="2"/>
      <c r="M656" s="1">
        <f t="shared" si="40"/>
        <v>0</v>
      </c>
      <c r="N656" s="1">
        <f t="shared" si="41"/>
        <v>0</v>
      </c>
      <c r="R656" s="4">
        <f>E656/Parameters_Base!$B$6</f>
        <v>0.6</v>
      </c>
      <c r="S656" s="11">
        <f>F656/Parameters_Base!$C$6</f>
        <v>0.61250000000000004</v>
      </c>
      <c r="T656" s="1">
        <f t="shared" si="43"/>
        <v>0</v>
      </c>
    </row>
    <row r="657" spans="1:20" s="1" customFormat="1" x14ac:dyDescent="0.25">
      <c r="A657" s="6">
        <v>648</v>
      </c>
      <c r="B657" s="1" t="s">
        <v>8</v>
      </c>
      <c r="D657" s="1">
        <v>324</v>
      </c>
      <c r="E657" s="1">
        <v>12</v>
      </c>
      <c r="F657" s="1">
        <v>152</v>
      </c>
      <c r="G657" s="3">
        <v>2</v>
      </c>
      <c r="H657" s="2" t="str">
        <f t="shared" si="42"/>
        <v>Pos</v>
      </c>
      <c r="I657" s="2"/>
      <c r="J657" s="2"/>
      <c r="K657" s="2"/>
      <c r="L657" s="2"/>
      <c r="M657" s="1">
        <f t="shared" si="40"/>
        <v>0</v>
      </c>
      <c r="N657" s="1">
        <f t="shared" si="41"/>
        <v>0</v>
      </c>
      <c r="R657" s="4">
        <f>E657/Parameters_Base!$B$6</f>
        <v>0.4</v>
      </c>
      <c r="S657" s="11">
        <f>F657/Parameters_Base!$C$6</f>
        <v>0.6333333333333333</v>
      </c>
      <c r="T657" s="1">
        <f t="shared" si="43"/>
        <v>0</v>
      </c>
    </row>
    <row r="658" spans="1:20" s="1" customFormat="1" x14ac:dyDescent="0.25">
      <c r="A658" s="6">
        <v>649</v>
      </c>
      <c r="B658" s="1" t="s">
        <v>8</v>
      </c>
      <c r="D658" s="1">
        <v>325</v>
      </c>
      <c r="E658" s="1">
        <v>28</v>
      </c>
      <c r="F658" s="1">
        <v>206</v>
      </c>
      <c r="G658" s="3">
        <v>-2</v>
      </c>
      <c r="H658" s="2" t="str">
        <f t="shared" si="42"/>
        <v>Neg</v>
      </c>
      <c r="I658" s="2"/>
      <c r="J658" s="2"/>
      <c r="K658" s="2"/>
      <c r="L658" s="2"/>
      <c r="M658" s="1">
        <f t="shared" si="40"/>
        <v>0</v>
      </c>
      <c r="N658" s="1">
        <f t="shared" si="41"/>
        <v>0</v>
      </c>
      <c r="R658" s="4">
        <f>E658/Parameters_Base!$B$6</f>
        <v>0.93333333333333335</v>
      </c>
      <c r="S658" s="11">
        <f>F658/Parameters_Base!$C$6</f>
        <v>0.85833333333333328</v>
      </c>
      <c r="T658" s="1">
        <f t="shared" si="43"/>
        <v>1</v>
      </c>
    </row>
    <row r="659" spans="1:20" s="1" customFormat="1" x14ac:dyDescent="0.25">
      <c r="A659" s="6">
        <v>650</v>
      </c>
      <c r="B659" s="1" t="s">
        <v>8</v>
      </c>
      <c r="D659" s="1">
        <v>325</v>
      </c>
      <c r="E659" s="1">
        <v>10</v>
      </c>
      <c r="F659" s="1">
        <v>209</v>
      </c>
      <c r="G659" s="3">
        <v>1</v>
      </c>
      <c r="H659" s="2" t="str">
        <f t="shared" si="42"/>
        <v>Pos</v>
      </c>
      <c r="I659" s="2"/>
      <c r="J659" s="2"/>
      <c r="K659" s="2"/>
      <c r="L659" s="2"/>
      <c r="M659" s="1">
        <f t="shared" si="40"/>
        <v>0</v>
      </c>
      <c r="N659" s="1">
        <f t="shared" si="41"/>
        <v>0</v>
      </c>
      <c r="R659" s="4">
        <f>E659/Parameters_Base!$B$6</f>
        <v>0.33333333333333331</v>
      </c>
      <c r="S659" s="11">
        <f>F659/Parameters_Base!$C$6</f>
        <v>0.87083333333333335</v>
      </c>
      <c r="T659" s="1">
        <f t="shared" si="43"/>
        <v>0</v>
      </c>
    </row>
    <row r="660" spans="1:20" s="1" customFormat="1" x14ac:dyDescent="0.25">
      <c r="A660" s="6">
        <v>651</v>
      </c>
      <c r="B660" s="1" t="s">
        <v>8</v>
      </c>
      <c r="D660" s="1">
        <v>326</v>
      </c>
      <c r="E660" s="1">
        <v>17</v>
      </c>
      <c r="F660" s="1">
        <v>185</v>
      </c>
      <c r="G660" s="3">
        <v>-1</v>
      </c>
      <c r="H660" s="2" t="str">
        <f t="shared" si="42"/>
        <v>Neg</v>
      </c>
      <c r="I660" s="2"/>
      <c r="J660" s="2"/>
      <c r="K660" s="2"/>
      <c r="L660" s="2"/>
      <c r="M660" s="1">
        <f t="shared" si="40"/>
        <v>0</v>
      </c>
      <c r="N660" s="1">
        <f t="shared" si="41"/>
        <v>0</v>
      </c>
      <c r="R660" s="4">
        <f>E660/Parameters_Base!$B$6</f>
        <v>0.56666666666666665</v>
      </c>
      <c r="S660" s="11">
        <f>F660/Parameters_Base!$C$6</f>
        <v>0.77083333333333337</v>
      </c>
      <c r="T660" s="1">
        <f t="shared" si="43"/>
        <v>0</v>
      </c>
    </row>
    <row r="661" spans="1:20" s="1" customFormat="1" x14ac:dyDescent="0.25">
      <c r="A661" s="6">
        <v>652</v>
      </c>
      <c r="B661" s="1" t="s">
        <v>8</v>
      </c>
      <c r="D661" s="1">
        <v>326</v>
      </c>
      <c r="E661" s="1">
        <v>14</v>
      </c>
      <c r="F661" s="1">
        <v>206</v>
      </c>
      <c r="G661" s="3">
        <v>2</v>
      </c>
      <c r="H661" s="2" t="str">
        <f t="shared" si="42"/>
        <v>Pos</v>
      </c>
      <c r="I661" s="2"/>
      <c r="J661" s="2"/>
      <c r="K661" s="2"/>
      <c r="L661" s="2"/>
      <c r="M661" s="1">
        <f t="shared" si="40"/>
        <v>0</v>
      </c>
      <c r="N661" s="1">
        <f t="shared" si="41"/>
        <v>0</v>
      </c>
      <c r="R661" s="4">
        <f>E661/Parameters_Base!$B$6</f>
        <v>0.46666666666666667</v>
      </c>
      <c r="S661" s="11">
        <f>F661/Parameters_Base!$C$6</f>
        <v>0.85833333333333328</v>
      </c>
      <c r="T661" s="1">
        <f t="shared" si="43"/>
        <v>0</v>
      </c>
    </row>
    <row r="662" spans="1:20" s="1" customFormat="1" x14ac:dyDescent="0.25">
      <c r="A662" s="6">
        <v>653</v>
      </c>
      <c r="B662" s="1" t="s">
        <v>8</v>
      </c>
      <c r="D662" s="1">
        <v>327</v>
      </c>
      <c r="E662" s="1">
        <v>19</v>
      </c>
      <c r="F662" s="1">
        <v>153</v>
      </c>
      <c r="G662" s="3">
        <v>-1</v>
      </c>
      <c r="H662" s="2" t="str">
        <f t="shared" si="42"/>
        <v>Neg</v>
      </c>
      <c r="I662" s="2"/>
      <c r="J662" s="2"/>
      <c r="K662" s="2"/>
      <c r="L662" s="2"/>
      <c r="M662" s="1">
        <f t="shared" si="40"/>
        <v>0</v>
      </c>
      <c r="N662" s="1">
        <f t="shared" si="41"/>
        <v>0</v>
      </c>
      <c r="R662" s="4">
        <f>E662/Parameters_Base!$B$6</f>
        <v>0.6333333333333333</v>
      </c>
      <c r="S662" s="11">
        <f>F662/Parameters_Base!$C$6</f>
        <v>0.63749999999999996</v>
      </c>
      <c r="T662" s="1">
        <f t="shared" si="43"/>
        <v>0</v>
      </c>
    </row>
    <row r="663" spans="1:20" s="1" customFormat="1" x14ac:dyDescent="0.25">
      <c r="A663" s="6">
        <v>654</v>
      </c>
      <c r="B663" s="1" t="s">
        <v>8</v>
      </c>
      <c r="D663" s="1">
        <v>327</v>
      </c>
      <c r="E663" s="1">
        <v>24</v>
      </c>
      <c r="F663" s="1">
        <v>155</v>
      </c>
      <c r="G663" s="3">
        <v>0</v>
      </c>
      <c r="H663" s="2">
        <f t="shared" si="42"/>
        <v>0</v>
      </c>
      <c r="I663" s="2"/>
      <c r="J663" s="2"/>
      <c r="K663" s="2"/>
      <c r="L663" s="2"/>
      <c r="M663" s="1">
        <f t="shared" si="40"/>
        <v>0</v>
      </c>
      <c r="N663" s="1">
        <f t="shared" si="41"/>
        <v>0</v>
      </c>
      <c r="R663" s="4">
        <f>E663/Parameters_Base!$B$6</f>
        <v>0.8</v>
      </c>
      <c r="S663" s="11">
        <f>F663/Parameters_Base!$C$6</f>
        <v>0.64583333333333337</v>
      </c>
      <c r="T663" s="1">
        <f t="shared" si="43"/>
        <v>1</v>
      </c>
    </row>
    <row r="664" spans="1:20" s="1" customFormat="1" x14ac:dyDescent="0.25">
      <c r="A664" s="6">
        <v>655</v>
      </c>
      <c r="B664" s="1" t="s">
        <v>8</v>
      </c>
      <c r="D664" s="1">
        <v>328</v>
      </c>
      <c r="E664" s="1">
        <v>16</v>
      </c>
      <c r="F664" s="1">
        <v>155</v>
      </c>
      <c r="G664" s="3">
        <v>-2</v>
      </c>
      <c r="H664" s="2" t="str">
        <f t="shared" si="42"/>
        <v>Neg</v>
      </c>
      <c r="I664" s="2"/>
      <c r="J664" s="2"/>
      <c r="K664" s="2"/>
      <c r="L664" s="2"/>
      <c r="M664" s="1">
        <f t="shared" si="40"/>
        <v>0</v>
      </c>
      <c r="N664" s="1">
        <f t="shared" si="41"/>
        <v>0</v>
      </c>
      <c r="R664" s="4">
        <f>E664/Parameters_Base!$B$6</f>
        <v>0.53333333333333333</v>
      </c>
      <c r="S664" s="11">
        <f>F664/Parameters_Base!$C$6</f>
        <v>0.64583333333333337</v>
      </c>
      <c r="T664" s="1">
        <f t="shared" si="43"/>
        <v>0</v>
      </c>
    </row>
    <row r="665" spans="1:20" s="1" customFormat="1" x14ac:dyDescent="0.25">
      <c r="A665" s="6">
        <v>656</v>
      </c>
      <c r="B665" s="1" t="s">
        <v>8</v>
      </c>
      <c r="D665" s="1">
        <v>328</v>
      </c>
      <c r="E665" s="1">
        <v>24</v>
      </c>
      <c r="F665" s="1">
        <v>207</v>
      </c>
      <c r="G665" s="3">
        <v>1</v>
      </c>
      <c r="H665" s="2" t="str">
        <f t="shared" si="42"/>
        <v>Pos</v>
      </c>
      <c r="I665" s="2"/>
      <c r="J665" s="2"/>
      <c r="K665" s="2"/>
      <c r="L665" s="2"/>
      <c r="M665" s="1">
        <f t="shared" si="40"/>
        <v>0</v>
      </c>
      <c r="N665" s="1">
        <f t="shared" si="41"/>
        <v>0</v>
      </c>
      <c r="R665" s="4">
        <f>E665/Parameters_Base!$B$6</f>
        <v>0.8</v>
      </c>
      <c r="S665" s="11">
        <f>F665/Parameters_Base!$C$6</f>
        <v>0.86250000000000004</v>
      </c>
      <c r="T665" s="1">
        <f t="shared" si="43"/>
        <v>0</v>
      </c>
    </row>
    <row r="666" spans="1:20" s="1" customFormat="1" x14ac:dyDescent="0.25">
      <c r="A666" s="6">
        <v>657</v>
      </c>
      <c r="B666" s="1" t="s">
        <v>8</v>
      </c>
      <c r="D666" s="1">
        <v>329</v>
      </c>
      <c r="E666" s="1">
        <v>25</v>
      </c>
      <c r="F666" s="1">
        <v>182</v>
      </c>
      <c r="G666" s="3">
        <v>-2</v>
      </c>
      <c r="H666" s="2" t="str">
        <f t="shared" si="42"/>
        <v>Neg</v>
      </c>
      <c r="I666" s="2"/>
      <c r="J666" s="2"/>
      <c r="K666" s="2"/>
      <c r="L666" s="2"/>
      <c r="M666" s="1">
        <f t="shared" si="40"/>
        <v>0</v>
      </c>
      <c r="N666" s="1">
        <f t="shared" si="41"/>
        <v>0</v>
      </c>
      <c r="R666" s="4">
        <f>E666/Parameters_Base!$B$6</f>
        <v>0.83333333333333337</v>
      </c>
      <c r="S666" s="11">
        <f>F666/Parameters_Base!$C$6</f>
        <v>0.7583333333333333</v>
      </c>
      <c r="T666" s="1">
        <f t="shared" si="43"/>
        <v>1</v>
      </c>
    </row>
    <row r="667" spans="1:20" s="1" customFormat="1" x14ac:dyDescent="0.25">
      <c r="A667" s="6">
        <v>658</v>
      </c>
      <c r="B667" s="1" t="s">
        <v>8</v>
      </c>
      <c r="D667" s="1">
        <v>329</v>
      </c>
      <c r="E667" s="1">
        <v>24</v>
      </c>
      <c r="F667" s="1">
        <v>142</v>
      </c>
      <c r="G667" s="3">
        <v>0</v>
      </c>
      <c r="H667" s="2">
        <f t="shared" si="42"/>
        <v>0</v>
      </c>
      <c r="I667" s="2"/>
      <c r="J667" s="2"/>
      <c r="K667" s="2"/>
      <c r="L667" s="2"/>
      <c r="M667" s="1">
        <f t="shared" si="40"/>
        <v>0</v>
      </c>
      <c r="N667" s="1">
        <f t="shared" si="41"/>
        <v>0</v>
      </c>
      <c r="R667" s="4">
        <f>E667/Parameters_Base!$B$6</f>
        <v>0.8</v>
      </c>
      <c r="S667" s="11">
        <f>F667/Parameters_Base!$C$6</f>
        <v>0.59166666666666667</v>
      </c>
      <c r="T667" s="1">
        <f t="shared" si="43"/>
        <v>1</v>
      </c>
    </row>
    <row r="668" spans="1:20" s="1" customFormat="1" x14ac:dyDescent="0.25">
      <c r="A668" s="6">
        <v>659</v>
      </c>
      <c r="B668" s="1" t="s">
        <v>8</v>
      </c>
      <c r="D668" s="1">
        <v>330</v>
      </c>
      <c r="E668" s="1">
        <v>27</v>
      </c>
      <c r="F668" s="1">
        <v>210</v>
      </c>
      <c r="G668" s="3">
        <v>-2</v>
      </c>
      <c r="H668" s="2" t="str">
        <f t="shared" si="42"/>
        <v>Neg</v>
      </c>
      <c r="I668" s="2"/>
      <c r="J668" s="2"/>
      <c r="K668" s="2"/>
      <c r="L668" s="2"/>
      <c r="M668" s="1">
        <f t="shared" si="40"/>
        <v>0</v>
      </c>
      <c r="N668" s="1">
        <f t="shared" si="41"/>
        <v>0</v>
      </c>
      <c r="R668" s="4">
        <f>E668/Parameters_Base!$B$6</f>
        <v>0.9</v>
      </c>
      <c r="S668" s="11">
        <f>F668/Parameters_Base!$C$6</f>
        <v>0.875</v>
      </c>
      <c r="T668" s="1">
        <f t="shared" si="43"/>
        <v>1</v>
      </c>
    </row>
    <row r="669" spans="1:20" s="1" customFormat="1" x14ac:dyDescent="0.25">
      <c r="A669" s="6">
        <v>660</v>
      </c>
      <c r="B669" s="1" t="s">
        <v>8</v>
      </c>
      <c r="D669" s="1">
        <v>330</v>
      </c>
      <c r="E669" s="1">
        <v>19</v>
      </c>
      <c r="F669" s="1">
        <v>128</v>
      </c>
      <c r="G669" s="3">
        <v>1</v>
      </c>
      <c r="H669" s="2" t="str">
        <f t="shared" si="42"/>
        <v>Pos</v>
      </c>
      <c r="I669" s="2"/>
      <c r="J669" s="2"/>
      <c r="K669" s="2"/>
      <c r="L669" s="2"/>
      <c r="M669" s="1">
        <f t="shared" si="40"/>
        <v>0</v>
      </c>
      <c r="N669" s="1">
        <f t="shared" si="41"/>
        <v>0</v>
      </c>
      <c r="R669" s="4">
        <f>E669/Parameters_Base!$B$6</f>
        <v>0.6333333333333333</v>
      </c>
      <c r="S669" s="11">
        <f>F669/Parameters_Base!$C$6</f>
        <v>0.53333333333333333</v>
      </c>
      <c r="T669" s="1">
        <f t="shared" si="43"/>
        <v>1</v>
      </c>
    </row>
    <row r="670" spans="1:20" s="1" customFormat="1" x14ac:dyDescent="0.25">
      <c r="A670" s="6">
        <v>661</v>
      </c>
      <c r="B670" s="1" t="s">
        <v>8</v>
      </c>
      <c r="D670" s="1">
        <v>331</v>
      </c>
      <c r="E670" s="1">
        <v>20</v>
      </c>
      <c r="F670" s="1">
        <v>162</v>
      </c>
      <c r="G670" s="3">
        <v>-1</v>
      </c>
      <c r="H670" s="2" t="str">
        <f t="shared" si="42"/>
        <v>Neg</v>
      </c>
      <c r="I670" s="2"/>
      <c r="J670" s="2"/>
      <c r="K670" s="2"/>
      <c r="L670" s="2"/>
      <c r="M670" s="1">
        <f t="shared" si="40"/>
        <v>0</v>
      </c>
      <c r="N670" s="1">
        <f t="shared" si="41"/>
        <v>0</v>
      </c>
      <c r="R670" s="4">
        <f>E670/Parameters_Base!$B$6</f>
        <v>0.66666666666666663</v>
      </c>
      <c r="S670" s="11">
        <f>F670/Parameters_Base!$C$6</f>
        <v>0.67500000000000004</v>
      </c>
      <c r="T670" s="1">
        <f t="shared" si="43"/>
        <v>0</v>
      </c>
    </row>
    <row r="671" spans="1:20" s="1" customFormat="1" x14ac:dyDescent="0.25">
      <c r="A671" s="6">
        <v>662</v>
      </c>
      <c r="B671" s="1" t="s">
        <v>8</v>
      </c>
      <c r="D671" s="1">
        <v>331</v>
      </c>
      <c r="E671" s="1">
        <v>27</v>
      </c>
      <c r="F671" s="1">
        <v>134</v>
      </c>
      <c r="G671" s="3">
        <v>0</v>
      </c>
      <c r="H671" s="2">
        <f t="shared" si="42"/>
        <v>0</v>
      </c>
      <c r="I671" s="2"/>
      <c r="J671" s="2"/>
      <c r="K671" s="2"/>
      <c r="L671" s="2"/>
      <c r="M671" s="1">
        <f t="shared" si="40"/>
        <v>0</v>
      </c>
      <c r="N671" s="1">
        <f t="shared" si="41"/>
        <v>0</v>
      </c>
      <c r="R671" s="4">
        <f>E671/Parameters_Base!$B$6</f>
        <v>0.9</v>
      </c>
      <c r="S671" s="11">
        <f>F671/Parameters_Base!$C$6</f>
        <v>0.55833333333333335</v>
      </c>
      <c r="T671" s="1">
        <f t="shared" si="43"/>
        <v>1</v>
      </c>
    </row>
    <row r="672" spans="1:20" s="1" customFormat="1" x14ac:dyDescent="0.25">
      <c r="A672" s="6">
        <v>663</v>
      </c>
      <c r="B672" s="1" t="s">
        <v>8</v>
      </c>
      <c r="D672" s="1">
        <v>332</v>
      </c>
      <c r="E672" s="1">
        <v>25</v>
      </c>
      <c r="F672" s="1">
        <v>147</v>
      </c>
      <c r="G672" s="3">
        <v>-1</v>
      </c>
      <c r="H672" s="2" t="str">
        <f t="shared" si="42"/>
        <v>Neg</v>
      </c>
      <c r="I672" s="2"/>
      <c r="J672" s="2"/>
      <c r="K672" s="2"/>
      <c r="L672" s="2"/>
      <c r="M672" s="1">
        <f t="shared" si="40"/>
        <v>0</v>
      </c>
      <c r="N672" s="1">
        <f t="shared" si="41"/>
        <v>0</v>
      </c>
      <c r="R672" s="4">
        <f>E672/Parameters_Base!$B$6</f>
        <v>0.83333333333333337</v>
      </c>
      <c r="S672" s="11">
        <f>F672/Parameters_Base!$C$6</f>
        <v>0.61250000000000004</v>
      </c>
      <c r="T672" s="1">
        <f t="shared" si="43"/>
        <v>1</v>
      </c>
    </row>
    <row r="673" spans="1:20" s="1" customFormat="1" x14ac:dyDescent="0.25">
      <c r="A673" s="6">
        <v>664</v>
      </c>
      <c r="B673" s="1" t="s">
        <v>8</v>
      </c>
      <c r="D673" s="1">
        <v>332</v>
      </c>
      <c r="E673" s="1">
        <v>21</v>
      </c>
      <c r="F673" s="1">
        <v>175</v>
      </c>
      <c r="G673" s="3">
        <v>1</v>
      </c>
      <c r="H673" s="2" t="str">
        <f t="shared" si="42"/>
        <v>Pos</v>
      </c>
      <c r="I673" s="2"/>
      <c r="J673" s="2"/>
      <c r="K673" s="2"/>
      <c r="L673" s="2"/>
      <c r="M673" s="1">
        <f t="shared" si="40"/>
        <v>0</v>
      </c>
      <c r="N673" s="1">
        <f t="shared" si="41"/>
        <v>0</v>
      </c>
      <c r="R673" s="4">
        <f>E673/Parameters_Base!$B$6</f>
        <v>0.7</v>
      </c>
      <c r="S673" s="11">
        <f>F673/Parameters_Base!$C$6</f>
        <v>0.72916666666666663</v>
      </c>
      <c r="T673" s="1">
        <f t="shared" si="43"/>
        <v>0</v>
      </c>
    </row>
    <row r="674" spans="1:20" s="1" customFormat="1" x14ac:dyDescent="0.25">
      <c r="A674" s="6">
        <v>665</v>
      </c>
      <c r="B674" s="1" t="s">
        <v>8</v>
      </c>
      <c r="D674" s="1">
        <v>333</v>
      </c>
      <c r="E674" s="1">
        <v>17</v>
      </c>
      <c r="F674" s="1">
        <v>230</v>
      </c>
      <c r="G674" s="3">
        <v>0</v>
      </c>
      <c r="H674" s="2">
        <f t="shared" si="42"/>
        <v>0</v>
      </c>
      <c r="I674" s="2"/>
      <c r="J674" s="2"/>
      <c r="K674" s="2"/>
      <c r="L674" s="2"/>
      <c r="M674" s="1">
        <f t="shared" si="40"/>
        <v>0</v>
      </c>
      <c r="N674" s="1">
        <f t="shared" si="41"/>
        <v>0</v>
      </c>
      <c r="R674" s="4">
        <f>E674/Parameters_Base!$B$6</f>
        <v>0.56666666666666665</v>
      </c>
      <c r="S674" s="11">
        <f>F674/Parameters_Base!$C$6</f>
        <v>0.95833333333333337</v>
      </c>
      <c r="T674" s="1">
        <f t="shared" si="43"/>
        <v>0</v>
      </c>
    </row>
    <row r="675" spans="1:20" s="1" customFormat="1" x14ac:dyDescent="0.25">
      <c r="A675" s="6">
        <v>666</v>
      </c>
      <c r="B675" s="1" t="s">
        <v>8</v>
      </c>
      <c r="D675" s="1">
        <v>333</v>
      </c>
      <c r="E675" s="1">
        <v>10</v>
      </c>
      <c r="F675" s="1">
        <v>231</v>
      </c>
      <c r="G675" s="3">
        <v>0</v>
      </c>
      <c r="H675" s="2">
        <f t="shared" si="42"/>
        <v>0</v>
      </c>
      <c r="I675" s="2"/>
      <c r="J675" s="2"/>
      <c r="K675" s="2"/>
      <c r="L675" s="2"/>
      <c r="M675" s="1">
        <f t="shared" si="40"/>
        <v>0</v>
      </c>
      <c r="N675" s="1">
        <f t="shared" si="41"/>
        <v>0</v>
      </c>
      <c r="R675" s="4">
        <f>E675/Parameters_Base!$B$6</f>
        <v>0.33333333333333331</v>
      </c>
      <c r="S675" s="11">
        <f>F675/Parameters_Base!$C$6</f>
        <v>0.96250000000000002</v>
      </c>
      <c r="T675" s="1">
        <f t="shared" si="43"/>
        <v>0</v>
      </c>
    </row>
    <row r="676" spans="1:20" s="1" customFormat="1" x14ac:dyDescent="0.25">
      <c r="A676" s="6">
        <v>667</v>
      </c>
      <c r="B676" s="1" t="s">
        <v>8</v>
      </c>
      <c r="D676" s="1">
        <v>334</v>
      </c>
      <c r="E676" s="1">
        <v>15</v>
      </c>
      <c r="F676" s="1">
        <v>146</v>
      </c>
      <c r="G676" s="3">
        <v>-1</v>
      </c>
      <c r="H676" s="2" t="str">
        <f t="shared" si="42"/>
        <v>Neg</v>
      </c>
      <c r="I676" s="2"/>
      <c r="J676" s="2"/>
      <c r="K676" s="2"/>
      <c r="L676" s="2"/>
      <c r="M676" s="1">
        <f t="shared" si="40"/>
        <v>0</v>
      </c>
      <c r="N676" s="1">
        <f t="shared" si="41"/>
        <v>0</v>
      </c>
      <c r="R676" s="4">
        <f>E676/Parameters_Base!$B$6</f>
        <v>0.5</v>
      </c>
      <c r="S676" s="11">
        <f>F676/Parameters_Base!$C$6</f>
        <v>0.60833333333333328</v>
      </c>
      <c r="T676" s="1">
        <f t="shared" si="43"/>
        <v>0</v>
      </c>
    </row>
    <row r="677" spans="1:20" s="1" customFormat="1" x14ac:dyDescent="0.25">
      <c r="A677" s="6">
        <v>668</v>
      </c>
      <c r="B677" s="1" t="s">
        <v>8</v>
      </c>
      <c r="D677" s="1">
        <v>334</v>
      </c>
      <c r="E677" s="1">
        <v>12</v>
      </c>
      <c r="F677" s="1">
        <v>158</v>
      </c>
      <c r="G677" s="3">
        <v>2</v>
      </c>
      <c r="H677" s="2" t="str">
        <f t="shared" si="42"/>
        <v>Pos</v>
      </c>
      <c r="I677" s="2"/>
      <c r="J677" s="2"/>
      <c r="K677" s="2"/>
      <c r="L677" s="2"/>
      <c r="M677" s="1">
        <f t="shared" si="40"/>
        <v>0</v>
      </c>
      <c r="N677" s="1">
        <f t="shared" si="41"/>
        <v>0</v>
      </c>
      <c r="R677" s="4">
        <f>E677/Parameters_Base!$B$6</f>
        <v>0.4</v>
      </c>
      <c r="S677" s="11">
        <f>F677/Parameters_Base!$C$6</f>
        <v>0.65833333333333333</v>
      </c>
      <c r="T677" s="1">
        <f t="shared" si="43"/>
        <v>0</v>
      </c>
    </row>
    <row r="678" spans="1:20" s="1" customFormat="1" x14ac:dyDescent="0.25">
      <c r="A678" s="6">
        <v>669</v>
      </c>
      <c r="B678" s="1" t="s">
        <v>8</v>
      </c>
      <c r="D678" s="1">
        <v>335</v>
      </c>
      <c r="E678" s="1">
        <v>14</v>
      </c>
      <c r="F678" s="1">
        <v>224</v>
      </c>
      <c r="G678" s="3">
        <v>0</v>
      </c>
      <c r="H678" s="2">
        <f t="shared" si="42"/>
        <v>0</v>
      </c>
      <c r="I678" s="2"/>
      <c r="J678" s="2"/>
      <c r="K678" s="2"/>
      <c r="L678" s="2"/>
      <c r="M678" s="1">
        <f t="shared" si="40"/>
        <v>0</v>
      </c>
      <c r="N678" s="1">
        <f t="shared" si="41"/>
        <v>0</v>
      </c>
      <c r="R678" s="4">
        <f>E678/Parameters_Base!$B$6</f>
        <v>0.46666666666666667</v>
      </c>
      <c r="S678" s="11">
        <f>F678/Parameters_Base!$C$6</f>
        <v>0.93333333333333335</v>
      </c>
      <c r="T678" s="1">
        <f t="shared" si="43"/>
        <v>0</v>
      </c>
    </row>
    <row r="679" spans="1:20" s="1" customFormat="1" x14ac:dyDescent="0.25">
      <c r="A679" s="6">
        <v>670</v>
      </c>
      <c r="B679" s="1" t="s">
        <v>8</v>
      </c>
      <c r="D679" s="1">
        <v>335</v>
      </c>
      <c r="E679" s="1">
        <v>26</v>
      </c>
      <c r="F679" s="1">
        <v>175</v>
      </c>
      <c r="G679" s="3">
        <v>2</v>
      </c>
      <c r="H679" s="2" t="str">
        <f t="shared" si="42"/>
        <v>Pos</v>
      </c>
      <c r="I679" s="2"/>
      <c r="J679" s="2"/>
      <c r="K679" s="2"/>
      <c r="L679" s="2"/>
      <c r="M679" s="1">
        <f t="shared" si="40"/>
        <v>0</v>
      </c>
      <c r="N679" s="1">
        <f t="shared" si="41"/>
        <v>0</v>
      </c>
      <c r="R679" s="4">
        <f>E679/Parameters_Base!$B$6</f>
        <v>0.8666666666666667</v>
      </c>
      <c r="S679" s="11">
        <f>F679/Parameters_Base!$C$6</f>
        <v>0.72916666666666663</v>
      </c>
      <c r="T679" s="1">
        <f t="shared" si="43"/>
        <v>1</v>
      </c>
    </row>
    <row r="680" spans="1:20" s="1" customFormat="1" x14ac:dyDescent="0.25">
      <c r="A680" s="6">
        <v>671</v>
      </c>
      <c r="B680" s="1" t="s">
        <v>8</v>
      </c>
      <c r="D680" s="1">
        <v>336</v>
      </c>
      <c r="E680" s="1">
        <v>25</v>
      </c>
      <c r="F680" s="1">
        <v>148</v>
      </c>
      <c r="G680" s="3">
        <v>-1</v>
      </c>
      <c r="H680" s="2" t="str">
        <f t="shared" si="42"/>
        <v>Neg</v>
      </c>
      <c r="I680" s="2"/>
      <c r="J680" s="2"/>
      <c r="K680" s="2"/>
      <c r="L680" s="2"/>
      <c r="M680" s="1">
        <f t="shared" si="40"/>
        <v>0</v>
      </c>
      <c r="N680" s="1">
        <f t="shared" si="41"/>
        <v>0</v>
      </c>
      <c r="R680" s="4">
        <f>E680/Parameters_Base!$B$6</f>
        <v>0.83333333333333337</v>
      </c>
      <c r="S680" s="11">
        <f>F680/Parameters_Base!$C$6</f>
        <v>0.6166666666666667</v>
      </c>
      <c r="T680" s="1">
        <f t="shared" si="43"/>
        <v>1</v>
      </c>
    </row>
    <row r="681" spans="1:20" s="1" customFormat="1" x14ac:dyDescent="0.25">
      <c r="A681" s="6">
        <v>672</v>
      </c>
      <c r="B681" s="1" t="s">
        <v>8</v>
      </c>
      <c r="D681" s="1">
        <v>336</v>
      </c>
      <c r="E681" s="1">
        <v>20</v>
      </c>
      <c r="F681" s="1">
        <v>176</v>
      </c>
      <c r="G681" s="3">
        <v>0</v>
      </c>
      <c r="H681" s="2">
        <f t="shared" si="42"/>
        <v>0</v>
      </c>
      <c r="I681" s="2"/>
      <c r="J681" s="2"/>
      <c r="K681" s="2"/>
      <c r="L681" s="2"/>
      <c r="M681" s="1">
        <f t="shared" si="40"/>
        <v>0</v>
      </c>
      <c r="N681" s="1">
        <f t="shared" si="41"/>
        <v>0</v>
      </c>
      <c r="R681" s="4">
        <f>E681/Parameters_Base!$B$6</f>
        <v>0.66666666666666663</v>
      </c>
      <c r="S681" s="11">
        <f>F681/Parameters_Base!$C$6</f>
        <v>0.73333333333333328</v>
      </c>
      <c r="T681" s="1">
        <f t="shared" si="43"/>
        <v>0</v>
      </c>
    </row>
    <row r="682" spans="1:20" s="1" customFormat="1" x14ac:dyDescent="0.25">
      <c r="A682" s="6">
        <v>673</v>
      </c>
      <c r="B682" s="1" t="s">
        <v>8</v>
      </c>
      <c r="D682" s="1">
        <v>337</v>
      </c>
      <c r="E682" s="1">
        <v>25</v>
      </c>
      <c r="F682" s="1">
        <v>124</v>
      </c>
      <c r="G682" s="3">
        <v>0</v>
      </c>
      <c r="H682" s="2">
        <f t="shared" si="42"/>
        <v>0</v>
      </c>
      <c r="I682" s="2"/>
      <c r="J682" s="2"/>
      <c r="K682" s="2"/>
      <c r="L682" s="2"/>
      <c r="M682" s="1">
        <f t="shared" si="40"/>
        <v>0</v>
      </c>
      <c r="N682" s="1">
        <f t="shared" si="41"/>
        <v>0</v>
      </c>
      <c r="R682" s="4">
        <f>E682/Parameters_Base!$B$6</f>
        <v>0.83333333333333337</v>
      </c>
      <c r="S682" s="11">
        <f>F682/Parameters_Base!$C$6</f>
        <v>0.51666666666666672</v>
      </c>
      <c r="T682" s="1">
        <f t="shared" si="43"/>
        <v>1</v>
      </c>
    </row>
    <row r="683" spans="1:20" s="1" customFormat="1" x14ac:dyDescent="0.25">
      <c r="A683" s="6">
        <v>674</v>
      </c>
      <c r="B683" s="1" t="s">
        <v>8</v>
      </c>
      <c r="D683" s="1">
        <v>337</v>
      </c>
      <c r="E683" s="1">
        <v>14</v>
      </c>
      <c r="F683" s="1">
        <v>143</v>
      </c>
      <c r="G683" s="3">
        <v>0</v>
      </c>
      <c r="H683" s="2">
        <f t="shared" si="42"/>
        <v>0</v>
      </c>
      <c r="I683" s="2"/>
      <c r="J683" s="2"/>
      <c r="K683" s="2"/>
      <c r="L683" s="2"/>
      <c r="M683" s="1">
        <f t="shared" si="40"/>
        <v>0</v>
      </c>
      <c r="N683" s="1">
        <f t="shared" si="41"/>
        <v>0</v>
      </c>
      <c r="R683" s="4">
        <f>E683/Parameters_Base!$B$6</f>
        <v>0.46666666666666667</v>
      </c>
      <c r="S683" s="11">
        <f>F683/Parameters_Base!$C$6</f>
        <v>0.59583333333333333</v>
      </c>
      <c r="T683" s="1">
        <f t="shared" si="43"/>
        <v>0</v>
      </c>
    </row>
    <row r="684" spans="1:20" s="1" customFormat="1" x14ac:dyDescent="0.25">
      <c r="A684" s="6">
        <v>675</v>
      </c>
      <c r="B684" s="1" t="s">
        <v>8</v>
      </c>
      <c r="D684" s="1">
        <v>338</v>
      </c>
      <c r="E684" s="1">
        <v>25</v>
      </c>
      <c r="F684" s="1">
        <v>201</v>
      </c>
      <c r="G684" s="3">
        <v>-1</v>
      </c>
      <c r="H684" s="2" t="str">
        <f t="shared" si="42"/>
        <v>Neg</v>
      </c>
      <c r="I684" s="2"/>
      <c r="J684" s="2"/>
      <c r="K684" s="2"/>
      <c r="L684" s="2"/>
      <c r="M684" s="1">
        <f t="shared" si="40"/>
        <v>0</v>
      </c>
      <c r="N684" s="1">
        <f t="shared" si="41"/>
        <v>0</v>
      </c>
      <c r="R684" s="4">
        <f>E684/Parameters_Base!$B$6</f>
        <v>0.83333333333333337</v>
      </c>
      <c r="S684" s="11">
        <f>F684/Parameters_Base!$C$6</f>
        <v>0.83750000000000002</v>
      </c>
      <c r="T684" s="1">
        <f t="shared" si="43"/>
        <v>0</v>
      </c>
    </row>
    <row r="685" spans="1:20" s="1" customFormat="1" x14ac:dyDescent="0.25">
      <c r="A685" s="6">
        <v>676</v>
      </c>
      <c r="B685" s="1" t="s">
        <v>8</v>
      </c>
      <c r="D685" s="1">
        <v>338</v>
      </c>
      <c r="E685" s="1">
        <v>28</v>
      </c>
      <c r="F685" s="1">
        <v>199</v>
      </c>
      <c r="G685" s="3">
        <v>1</v>
      </c>
      <c r="H685" s="2" t="str">
        <f t="shared" si="42"/>
        <v>Pos</v>
      </c>
      <c r="I685" s="2"/>
      <c r="J685" s="2"/>
      <c r="K685" s="2"/>
      <c r="L685" s="2"/>
      <c r="M685" s="1">
        <f t="shared" si="40"/>
        <v>0</v>
      </c>
      <c r="N685" s="1">
        <f t="shared" si="41"/>
        <v>0</v>
      </c>
      <c r="R685" s="4">
        <f>E685/Parameters_Base!$B$6</f>
        <v>0.93333333333333335</v>
      </c>
      <c r="S685" s="11">
        <f>F685/Parameters_Base!$C$6</f>
        <v>0.82916666666666672</v>
      </c>
      <c r="T685" s="1">
        <f t="shared" si="43"/>
        <v>1</v>
      </c>
    </row>
    <row r="686" spans="1:20" s="1" customFormat="1" x14ac:dyDescent="0.25">
      <c r="A686" s="6">
        <v>677</v>
      </c>
      <c r="B686" s="1" t="s">
        <v>8</v>
      </c>
      <c r="D686" s="1">
        <v>339</v>
      </c>
      <c r="E686" s="1">
        <v>11</v>
      </c>
      <c r="F686" s="1">
        <v>221</v>
      </c>
      <c r="G686" s="3">
        <v>0</v>
      </c>
      <c r="H686" s="2">
        <f t="shared" si="42"/>
        <v>0</v>
      </c>
      <c r="I686" s="2"/>
      <c r="J686" s="2"/>
      <c r="K686" s="2"/>
      <c r="L686" s="2"/>
      <c r="M686" s="1">
        <f t="shared" si="40"/>
        <v>0</v>
      </c>
      <c r="N686" s="1">
        <f t="shared" si="41"/>
        <v>0</v>
      </c>
      <c r="R686" s="4">
        <f>E686/Parameters_Base!$B$6</f>
        <v>0.36666666666666664</v>
      </c>
      <c r="S686" s="11">
        <f>F686/Parameters_Base!$C$6</f>
        <v>0.92083333333333328</v>
      </c>
      <c r="T686" s="1">
        <f t="shared" si="43"/>
        <v>0</v>
      </c>
    </row>
    <row r="687" spans="1:20" s="1" customFormat="1" x14ac:dyDescent="0.25">
      <c r="A687" s="6">
        <v>678</v>
      </c>
      <c r="B687" s="1" t="s">
        <v>8</v>
      </c>
      <c r="D687" s="1">
        <v>339</v>
      </c>
      <c r="E687" s="1">
        <v>19</v>
      </c>
      <c r="F687" s="1">
        <v>135</v>
      </c>
      <c r="G687" s="3">
        <v>2</v>
      </c>
      <c r="H687" s="2" t="str">
        <f t="shared" si="42"/>
        <v>Pos</v>
      </c>
      <c r="I687" s="2"/>
      <c r="J687" s="2"/>
      <c r="K687" s="2"/>
      <c r="L687" s="2"/>
      <c r="M687" s="1">
        <f t="shared" si="40"/>
        <v>0</v>
      </c>
      <c r="N687" s="1">
        <f t="shared" si="41"/>
        <v>0</v>
      </c>
      <c r="R687" s="4">
        <f>E687/Parameters_Base!$B$6</f>
        <v>0.6333333333333333</v>
      </c>
      <c r="S687" s="11">
        <f>F687/Parameters_Base!$C$6</f>
        <v>0.5625</v>
      </c>
      <c r="T687" s="1">
        <f t="shared" si="43"/>
        <v>1</v>
      </c>
    </row>
    <row r="688" spans="1:20" s="1" customFormat="1" x14ac:dyDescent="0.25">
      <c r="A688" s="6">
        <v>679</v>
      </c>
      <c r="B688" s="1" t="s">
        <v>8</v>
      </c>
      <c r="D688" s="1">
        <v>340</v>
      </c>
      <c r="E688" s="1">
        <v>14</v>
      </c>
      <c r="F688" s="1">
        <v>153</v>
      </c>
      <c r="G688" s="3">
        <v>0</v>
      </c>
      <c r="H688" s="2">
        <f t="shared" si="42"/>
        <v>0</v>
      </c>
      <c r="I688" s="2"/>
      <c r="J688" s="2"/>
      <c r="K688" s="2"/>
      <c r="L688" s="2"/>
      <c r="M688" s="1">
        <f t="shared" si="40"/>
        <v>0</v>
      </c>
      <c r="N688" s="1">
        <f t="shared" si="41"/>
        <v>0</v>
      </c>
      <c r="R688" s="4">
        <f>E688/Parameters_Base!$B$6</f>
        <v>0.46666666666666667</v>
      </c>
      <c r="S688" s="11">
        <f>F688/Parameters_Base!$C$6</f>
        <v>0.63749999999999996</v>
      </c>
      <c r="T688" s="1">
        <f t="shared" si="43"/>
        <v>0</v>
      </c>
    </row>
    <row r="689" spans="1:20" s="1" customFormat="1" x14ac:dyDescent="0.25">
      <c r="A689" s="6">
        <v>680</v>
      </c>
      <c r="B689" s="1" t="s">
        <v>8</v>
      </c>
      <c r="D689" s="1">
        <v>340</v>
      </c>
      <c r="E689" s="1">
        <v>12</v>
      </c>
      <c r="F689" s="1">
        <v>221</v>
      </c>
      <c r="G689" s="3">
        <v>1</v>
      </c>
      <c r="H689" s="2" t="str">
        <f t="shared" si="42"/>
        <v>Pos</v>
      </c>
      <c r="I689" s="2"/>
      <c r="J689" s="2"/>
      <c r="K689" s="2"/>
      <c r="L689" s="2"/>
      <c r="M689" s="1">
        <f t="shared" si="40"/>
        <v>0</v>
      </c>
      <c r="N689" s="1">
        <f t="shared" si="41"/>
        <v>0</v>
      </c>
      <c r="R689" s="4">
        <f>E689/Parameters_Base!$B$6</f>
        <v>0.4</v>
      </c>
      <c r="S689" s="11">
        <f>F689/Parameters_Base!$C$6</f>
        <v>0.92083333333333328</v>
      </c>
      <c r="T689" s="1">
        <f t="shared" si="43"/>
        <v>0</v>
      </c>
    </row>
    <row r="690" spans="1:20" s="1" customFormat="1" x14ac:dyDescent="0.25">
      <c r="A690" s="6">
        <v>681</v>
      </c>
      <c r="B690" s="1" t="s">
        <v>8</v>
      </c>
      <c r="D690" s="1">
        <v>341</v>
      </c>
      <c r="E690" s="1">
        <v>28</v>
      </c>
      <c r="F690" s="1">
        <v>136</v>
      </c>
      <c r="G690" s="3">
        <v>-2</v>
      </c>
      <c r="H690" s="2" t="str">
        <f t="shared" si="42"/>
        <v>Neg</v>
      </c>
      <c r="I690" s="2"/>
      <c r="J690" s="2"/>
      <c r="K690" s="2"/>
      <c r="L690" s="2"/>
      <c r="M690" s="1">
        <f t="shared" si="40"/>
        <v>0</v>
      </c>
      <c r="N690" s="1">
        <f t="shared" si="41"/>
        <v>0</v>
      </c>
      <c r="R690" s="4">
        <f>E690/Parameters_Base!$B$6</f>
        <v>0.93333333333333335</v>
      </c>
      <c r="S690" s="11">
        <f>F690/Parameters_Base!$C$6</f>
        <v>0.56666666666666665</v>
      </c>
      <c r="T690" s="1">
        <f t="shared" si="43"/>
        <v>1</v>
      </c>
    </row>
    <row r="691" spans="1:20" s="1" customFormat="1" x14ac:dyDescent="0.25">
      <c r="A691" s="6">
        <v>682</v>
      </c>
      <c r="B691" s="1" t="s">
        <v>8</v>
      </c>
      <c r="D691" s="1">
        <v>341</v>
      </c>
      <c r="E691" s="1">
        <v>18</v>
      </c>
      <c r="F691" s="1">
        <v>158</v>
      </c>
      <c r="G691" s="3">
        <v>0</v>
      </c>
      <c r="H691" s="2">
        <f t="shared" si="42"/>
        <v>0</v>
      </c>
      <c r="I691" s="2"/>
      <c r="J691" s="2"/>
      <c r="K691" s="2"/>
      <c r="L691" s="2"/>
      <c r="M691" s="1">
        <f t="shared" si="40"/>
        <v>0</v>
      </c>
      <c r="N691" s="1">
        <f t="shared" si="41"/>
        <v>0</v>
      </c>
      <c r="R691" s="4">
        <f>E691/Parameters_Base!$B$6</f>
        <v>0.6</v>
      </c>
      <c r="S691" s="11">
        <f>F691/Parameters_Base!$C$6</f>
        <v>0.65833333333333333</v>
      </c>
      <c r="T691" s="1">
        <f t="shared" si="43"/>
        <v>0</v>
      </c>
    </row>
    <row r="692" spans="1:20" s="1" customFormat="1" x14ac:dyDescent="0.25">
      <c r="A692" s="6">
        <v>683</v>
      </c>
      <c r="B692" s="1" t="s">
        <v>8</v>
      </c>
      <c r="D692" s="1">
        <v>342</v>
      </c>
      <c r="E692" s="1">
        <v>23</v>
      </c>
      <c r="F692" s="1">
        <v>120</v>
      </c>
      <c r="G692" s="3">
        <v>0</v>
      </c>
      <c r="H692" s="2">
        <f t="shared" si="42"/>
        <v>0</v>
      </c>
      <c r="I692" s="2"/>
      <c r="J692" s="2"/>
      <c r="K692" s="2"/>
      <c r="L692" s="2"/>
      <c r="M692" s="1">
        <f t="shared" si="40"/>
        <v>0</v>
      </c>
      <c r="N692" s="1">
        <f t="shared" si="41"/>
        <v>0</v>
      </c>
      <c r="R692" s="4">
        <f>E692/Parameters_Base!$B$6</f>
        <v>0.76666666666666672</v>
      </c>
      <c r="S692" s="11">
        <f>F692/Parameters_Base!$C$6</f>
        <v>0.5</v>
      </c>
      <c r="T692" s="1">
        <f t="shared" si="43"/>
        <v>1</v>
      </c>
    </row>
    <row r="693" spans="1:20" s="1" customFormat="1" x14ac:dyDescent="0.25">
      <c r="A693" s="6">
        <v>684</v>
      </c>
      <c r="B693" s="1" t="s">
        <v>8</v>
      </c>
      <c r="D693" s="1">
        <v>342</v>
      </c>
      <c r="E693" s="1">
        <v>18</v>
      </c>
      <c r="F693" s="1">
        <v>191</v>
      </c>
      <c r="G693" s="3">
        <v>1</v>
      </c>
      <c r="H693" s="2" t="str">
        <f t="shared" si="42"/>
        <v>Pos</v>
      </c>
      <c r="I693" s="2"/>
      <c r="J693" s="2"/>
      <c r="K693" s="2"/>
      <c r="L693" s="2"/>
      <c r="M693" s="1">
        <f t="shared" si="40"/>
        <v>0</v>
      </c>
      <c r="N693" s="1">
        <f t="shared" si="41"/>
        <v>0</v>
      </c>
      <c r="R693" s="4">
        <f>E693/Parameters_Base!$B$6</f>
        <v>0.6</v>
      </c>
      <c r="S693" s="11">
        <f>F693/Parameters_Base!$C$6</f>
        <v>0.79583333333333328</v>
      </c>
      <c r="T693" s="1">
        <f t="shared" si="43"/>
        <v>0</v>
      </c>
    </row>
    <row r="694" spans="1:20" s="1" customFormat="1" x14ac:dyDescent="0.25">
      <c r="A694" s="6">
        <v>685</v>
      </c>
      <c r="B694" s="1" t="s">
        <v>8</v>
      </c>
      <c r="D694" s="1">
        <v>343</v>
      </c>
      <c r="E694" s="1">
        <v>18</v>
      </c>
      <c r="F694" s="1">
        <v>205</v>
      </c>
      <c r="G694" s="3">
        <v>-1</v>
      </c>
      <c r="H694" s="2" t="str">
        <f t="shared" si="42"/>
        <v>Neg</v>
      </c>
      <c r="I694" s="2"/>
      <c r="J694" s="2"/>
      <c r="K694" s="2"/>
      <c r="L694" s="2"/>
      <c r="M694" s="1">
        <f t="shared" si="40"/>
        <v>0</v>
      </c>
      <c r="N694" s="1">
        <f t="shared" si="41"/>
        <v>0</v>
      </c>
      <c r="R694" s="4">
        <f>E694/Parameters_Base!$B$6</f>
        <v>0.6</v>
      </c>
      <c r="S694" s="11">
        <f>F694/Parameters_Base!$C$6</f>
        <v>0.85416666666666663</v>
      </c>
      <c r="T694" s="1">
        <f t="shared" si="43"/>
        <v>0</v>
      </c>
    </row>
    <row r="695" spans="1:20" s="1" customFormat="1" x14ac:dyDescent="0.25">
      <c r="A695" s="6">
        <v>686</v>
      </c>
      <c r="B695" s="1" t="s">
        <v>8</v>
      </c>
      <c r="D695" s="1">
        <v>343</v>
      </c>
      <c r="E695" s="1">
        <v>22</v>
      </c>
      <c r="F695" s="1">
        <v>201</v>
      </c>
      <c r="G695" s="3">
        <v>0</v>
      </c>
      <c r="H695" s="2">
        <f t="shared" si="42"/>
        <v>0</v>
      </c>
      <c r="I695" s="2"/>
      <c r="J695" s="2"/>
      <c r="K695" s="2"/>
      <c r="L695" s="2"/>
      <c r="M695" s="1">
        <f t="shared" si="40"/>
        <v>0</v>
      </c>
      <c r="N695" s="1">
        <f t="shared" si="41"/>
        <v>0</v>
      </c>
      <c r="R695" s="4">
        <f>E695/Parameters_Base!$B$6</f>
        <v>0.73333333333333328</v>
      </c>
      <c r="S695" s="11">
        <f>F695/Parameters_Base!$C$6</f>
        <v>0.83750000000000002</v>
      </c>
      <c r="T695" s="1">
        <f t="shared" si="43"/>
        <v>0</v>
      </c>
    </row>
    <row r="696" spans="1:20" s="1" customFormat="1" x14ac:dyDescent="0.25">
      <c r="A696" s="6">
        <v>687</v>
      </c>
      <c r="B696" s="1" t="s">
        <v>8</v>
      </c>
      <c r="D696" s="1">
        <v>344</v>
      </c>
      <c r="E696" s="1">
        <v>27</v>
      </c>
      <c r="F696" s="1">
        <v>120</v>
      </c>
      <c r="G696" s="3">
        <v>-2</v>
      </c>
      <c r="H696" s="2" t="str">
        <f t="shared" si="42"/>
        <v>Neg</v>
      </c>
      <c r="I696" s="2"/>
      <c r="J696" s="2"/>
      <c r="K696" s="2"/>
      <c r="L696" s="2"/>
      <c r="M696" s="1">
        <f t="shared" si="40"/>
        <v>0</v>
      </c>
      <c r="N696" s="1">
        <f t="shared" si="41"/>
        <v>0</v>
      </c>
      <c r="R696" s="4">
        <f>E696/Parameters_Base!$B$6</f>
        <v>0.9</v>
      </c>
      <c r="S696" s="11">
        <f>F696/Parameters_Base!$C$6</f>
        <v>0.5</v>
      </c>
      <c r="T696" s="1">
        <f t="shared" si="43"/>
        <v>1</v>
      </c>
    </row>
    <row r="697" spans="1:20" s="1" customFormat="1" x14ac:dyDescent="0.25">
      <c r="A697" s="6">
        <v>688</v>
      </c>
      <c r="B697" s="1" t="s">
        <v>8</v>
      </c>
      <c r="D697" s="1">
        <v>344</v>
      </c>
      <c r="E697" s="1">
        <v>16</v>
      </c>
      <c r="F697" s="1">
        <v>237</v>
      </c>
      <c r="G697" s="3">
        <v>2</v>
      </c>
      <c r="H697" s="2" t="str">
        <f t="shared" si="42"/>
        <v>Pos</v>
      </c>
      <c r="I697" s="2"/>
      <c r="J697" s="2"/>
      <c r="K697" s="2"/>
      <c r="L697" s="2"/>
      <c r="M697" s="1">
        <f t="shared" si="40"/>
        <v>0</v>
      </c>
      <c r="N697" s="1">
        <f t="shared" si="41"/>
        <v>0</v>
      </c>
      <c r="R697" s="4">
        <f>E697/Parameters_Base!$B$6</f>
        <v>0.53333333333333333</v>
      </c>
      <c r="S697" s="11">
        <f>F697/Parameters_Base!$C$6</f>
        <v>0.98750000000000004</v>
      </c>
      <c r="T697" s="1">
        <f t="shared" si="43"/>
        <v>0</v>
      </c>
    </row>
    <row r="698" spans="1:20" s="1" customFormat="1" x14ac:dyDescent="0.25">
      <c r="A698" s="6">
        <v>689</v>
      </c>
      <c r="B698" s="1" t="s">
        <v>8</v>
      </c>
      <c r="D698" s="1">
        <v>345</v>
      </c>
      <c r="E698" s="1">
        <v>22</v>
      </c>
      <c r="F698" s="1">
        <v>149</v>
      </c>
      <c r="G698" s="3">
        <v>-2</v>
      </c>
      <c r="H698" s="2" t="str">
        <f t="shared" si="42"/>
        <v>Neg</v>
      </c>
      <c r="I698" s="2"/>
      <c r="J698" s="2"/>
      <c r="K698" s="2"/>
      <c r="L698" s="2"/>
      <c r="M698" s="1">
        <f t="shared" si="40"/>
        <v>0</v>
      </c>
      <c r="N698" s="1">
        <f t="shared" si="41"/>
        <v>0</v>
      </c>
      <c r="R698" s="4">
        <f>E698/Parameters_Base!$B$6</f>
        <v>0.73333333333333328</v>
      </c>
      <c r="S698" s="11">
        <f>F698/Parameters_Base!$C$6</f>
        <v>0.62083333333333335</v>
      </c>
      <c r="T698" s="1">
        <f t="shared" si="43"/>
        <v>1</v>
      </c>
    </row>
    <row r="699" spans="1:20" s="1" customFormat="1" x14ac:dyDescent="0.25">
      <c r="A699" s="6">
        <v>690</v>
      </c>
      <c r="B699" s="1" t="s">
        <v>8</v>
      </c>
      <c r="D699" s="1">
        <v>345</v>
      </c>
      <c r="E699" s="1">
        <v>15</v>
      </c>
      <c r="F699" s="1">
        <v>193</v>
      </c>
      <c r="G699" s="3">
        <v>1</v>
      </c>
      <c r="H699" s="2" t="str">
        <f t="shared" si="42"/>
        <v>Pos</v>
      </c>
      <c r="I699" s="2"/>
      <c r="J699" s="2"/>
      <c r="K699" s="2"/>
      <c r="L699" s="2"/>
      <c r="M699" s="1">
        <f t="shared" si="40"/>
        <v>0</v>
      </c>
      <c r="N699" s="1">
        <f t="shared" si="41"/>
        <v>0</v>
      </c>
      <c r="R699" s="4">
        <f>E699/Parameters_Base!$B$6</f>
        <v>0.5</v>
      </c>
      <c r="S699" s="11">
        <f>F699/Parameters_Base!$C$6</f>
        <v>0.8041666666666667</v>
      </c>
      <c r="T699" s="1">
        <f t="shared" si="43"/>
        <v>0</v>
      </c>
    </row>
    <row r="700" spans="1:20" s="1" customFormat="1" x14ac:dyDescent="0.25">
      <c r="A700" s="6">
        <v>691</v>
      </c>
      <c r="B700" s="1" t="s">
        <v>8</v>
      </c>
      <c r="D700" s="1">
        <v>346</v>
      </c>
      <c r="E700" s="1">
        <v>27</v>
      </c>
      <c r="F700" s="1">
        <v>146</v>
      </c>
      <c r="G700" s="3">
        <v>-1</v>
      </c>
      <c r="H700" s="2" t="str">
        <f t="shared" si="42"/>
        <v>Neg</v>
      </c>
      <c r="I700" s="2"/>
      <c r="J700" s="2"/>
      <c r="K700" s="2"/>
      <c r="L700" s="2"/>
      <c r="M700" s="1">
        <f t="shared" si="40"/>
        <v>0</v>
      </c>
      <c r="N700" s="1">
        <f t="shared" si="41"/>
        <v>0</v>
      </c>
      <c r="R700" s="4">
        <f>E700/Parameters_Base!$B$6</f>
        <v>0.9</v>
      </c>
      <c r="S700" s="11">
        <f>F700/Parameters_Base!$C$6</f>
        <v>0.60833333333333328</v>
      </c>
      <c r="T700" s="1">
        <f t="shared" si="43"/>
        <v>1</v>
      </c>
    </row>
    <row r="701" spans="1:20" s="1" customFormat="1" x14ac:dyDescent="0.25">
      <c r="A701" s="6">
        <v>692</v>
      </c>
      <c r="B701" s="1" t="s">
        <v>8</v>
      </c>
      <c r="D701" s="1">
        <v>346</v>
      </c>
      <c r="E701" s="1">
        <v>17</v>
      </c>
      <c r="F701" s="1">
        <v>179</v>
      </c>
      <c r="G701" s="3">
        <v>1</v>
      </c>
      <c r="H701" s="2" t="str">
        <f t="shared" si="42"/>
        <v>Pos</v>
      </c>
      <c r="I701" s="2"/>
      <c r="J701" s="2"/>
      <c r="K701" s="2"/>
      <c r="L701" s="2"/>
      <c r="M701" s="1">
        <f t="shared" si="40"/>
        <v>0</v>
      </c>
      <c r="N701" s="1">
        <f t="shared" si="41"/>
        <v>0</v>
      </c>
      <c r="R701" s="4">
        <f>E701/Parameters_Base!$B$6</f>
        <v>0.56666666666666665</v>
      </c>
      <c r="S701" s="11">
        <f>F701/Parameters_Base!$C$6</f>
        <v>0.74583333333333335</v>
      </c>
      <c r="T701" s="1">
        <f t="shared" si="43"/>
        <v>0</v>
      </c>
    </row>
    <row r="702" spans="1:20" s="1" customFormat="1" x14ac:dyDescent="0.25">
      <c r="A702" s="6">
        <v>693</v>
      </c>
      <c r="B702" s="1" t="s">
        <v>8</v>
      </c>
      <c r="D702" s="1">
        <v>347</v>
      </c>
      <c r="E702" s="1">
        <v>20</v>
      </c>
      <c r="F702" s="1">
        <v>207</v>
      </c>
      <c r="G702" s="3">
        <v>-1</v>
      </c>
      <c r="H702" s="2" t="str">
        <f t="shared" si="42"/>
        <v>Neg</v>
      </c>
      <c r="I702" s="2"/>
      <c r="J702" s="2"/>
      <c r="K702" s="2"/>
      <c r="L702" s="2"/>
      <c r="M702" s="1">
        <f t="shared" si="40"/>
        <v>0</v>
      </c>
      <c r="N702" s="1">
        <f t="shared" si="41"/>
        <v>0</v>
      </c>
      <c r="R702" s="4">
        <f>E702/Parameters_Base!$B$6</f>
        <v>0.66666666666666663</v>
      </c>
      <c r="S702" s="11">
        <f>F702/Parameters_Base!$C$6</f>
        <v>0.86250000000000004</v>
      </c>
      <c r="T702" s="1">
        <f t="shared" si="43"/>
        <v>0</v>
      </c>
    </row>
    <row r="703" spans="1:20" s="1" customFormat="1" x14ac:dyDescent="0.25">
      <c r="A703" s="6">
        <v>694</v>
      </c>
      <c r="B703" s="1" t="s">
        <v>8</v>
      </c>
      <c r="D703" s="1">
        <v>347</v>
      </c>
      <c r="E703" s="1">
        <v>15</v>
      </c>
      <c r="F703" s="1">
        <v>195</v>
      </c>
      <c r="G703" s="3">
        <v>0</v>
      </c>
      <c r="H703" s="2">
        <f t="shared" si="42"/>
        <v>0</v>
      </c>
      <c r="I703" s="2"/>
      <c r="J703" s="2"/>
      <c r="K703" s="2"/>
      <c r="L703" s="2"/>
      <c r="M703" s="1">
        <f t="shared" si="40"/>
        <v>0</v>
      </c>
      <c r="N703" s="1">
        <f t="shared" si="41"/>
        <v>0</v>
      </c>
      <c r="R703" s="4">
        <f>E703/Parameters_Base!$B$6</f>
        <v>0.5</v>
      </c>
      <c r="S703" s="11">
        <f>F703/Parameters_Base!$C$6</f>
        <v>0.8125</v>
      </c>
      <c r="T703" s="1">
        <f t="shared" si="43"/>
        <v>0</v>
      </c>
    </row>
    <row r="704" spans="1:20" s="1" customFormat="1" x14ac:dyDescent="0.25">
      <c r="A704" s="6">
        <v>695</v>
      </c>
      <c r="B704" s="1" t="s">
        <v>8</v>
      </c>
      <c r="D704" s="1">
        <v>348</v>
      </c>
      <c r="E704" s="1">
        <v>16</v>
      </c>
      <c r="F704" s="1">
        <v>131</v>
      </c>
      <c r="G704" s="3">
        <v>-1</v>
      </c>
      <c r="H704" s="2" t="str">
        <f t="shared" si="42"/>
        <v>Neg</v>
      </c>
      <c r="I704" s="2"/>
      <c r="J704" s="2"/>
      <c r="K704" s="2"/>
      <c r="L704" s="2"/>
      <c r="M704" s="1">
        <f t="shared" si="40"/>
        <v>0</v>
      </c>
      <c r="N704" s="1">
        <f t="shared" si="41"/>
        <v>0</v>
      </c>
      <c r="R704" s="4">
        <f>E704/Parameters_Base!$B$6</f>
        <v>0.53333333333333333</v>
      </c>
      <c r="S704" s="11">
        <f>F704/Parameters_Base!$C$6</f>
        <v>0.54583333333333328</v>
      </c>
      <c r="T704" s="1">
        <f t="shared" si="43"/>
        <v>0</v>
      </c>
    </row>
    <row r="705" spans="1:20" s="1" customFormat="1" x14ac:dyDescent="0.25">
      <c r="A705" s="6">
        <v>696</v>
      </c>
      <c r="B705" s="1" t="s">
        <v>8</v>
      </c>
      <c r="D705" s="1">
        <v>348</v>
      </c>
      <c r="E705" s="1">
        <v>14</v>
      </c>
      <c r="F705" s="1">
        <v>160</v>
      </c>
      <c r="G705" s="3">
        <v>0</v>
      </c>
      <c r="H705" s="2">
        <f t="shared" si="42"/>
        <v>0</v>
      </c>
      <c r="I705" s="2"/>
      <c r="J705" s="2"/>
      <c r="K705" s="2"/>
      <c r="L705" s="2"/>
      <c r="M705" s="1">
        <f t="shared" si="40"/>
        <v>0</v>
      </c>
      <c r="N705" s="1">
        <f t="shared" si="41"/>
        <v>0</v>
      </c>
      <c r="R705" s="4">
        <f>E705/Parameters_Base!$B$6</f>
        <v>0.46666666666666667</v>
      </c>
      <c r="S705" s="11">
        <f>F705/Parameters_Base!$C$6</f>
        <v>0.66666666666666663</v>
      </c>
      <c r="T705" s="1">
        <f t="shared" si="43"/>
        <v>0</v>
      </c>
    </row>
    <row r="706" spans="1:20" s="1" customFormat="1" x14ac:dyDescent="0.25">
      <c r="A706" s="6">
        <v>697</v>
      </c>
      <c r="B706" s="1" t="s">
        <v>8</v>
      </c>
      <c r="D706" s="1">
        <v>349</v>
      </c>
      <c r="E706" s="1">
        <v>21</v>
      </c>
      <c r="F706" s="1">
        <v>184</v>
      </c>
      <c r="G706" s="3">
        <v>-1</v>
      </c>
      <c r="H706" s="2" t="str">
        <f t="shared" si="42"/>
        <v>Neg</v>
      </c>
      <c r="I706" s="2"/>
      <c r="J706" s="2"/>
      <c r="K706" s="2"/>
      <c r="L706" s="2"/>
      <c r="M706" s="1">
        <f t="shared" si="40"/>
        <v>0</v>
      </c>
      <c r="N706" s="1">
        <f t="shared" si="41"/>
        <v>0</v>
      </c>
      <c r="R706" s="4">
        <f>E706/Parameters_Base!$B$6</f>
        <v>0.7</v>
      </c>
      <c r="S706" s="11">
        <f>F706/Parameters_Base!$C$6</f>
        <v>0.76666666666666672</v>
      </c>
      <c r="T706" s="1">
        <f t="shared" si="43"/>
        <v>0</v>
      </c>
    </row>
    <row r="707" spans="1:20" s="1" customFormat="1" x14ac:dyDescent="0.25">
      <c r="A707" s="6">
        <v>698</v>
      </c>
      <c r="B707" s="1" t="s">
        <v>8</v>
      </c>
      <c r="D707" s="1">
        <v>349</v>
      </c>
      <c r="E707" s="1">
        <v>18</v>
      </c>
      <c r="F707" s="1">
        <v>194</v>
      </c>
      <c r="G707" s="3">
        <v>1</v>
      </c>
      <c r="H707" s="2" t="str">
        <f t="shared" si="42"/>
        <v>Pos</v>
      </c>
      <c r="I707" s="2"/>
      <c r="J707" s="2"/>
      <c r="K707" s="2"/>
      <c r="L707" s="2"/>
      <c r="M707" s="1">
        <f t="shared" si="40"/>
        <v>0</v>
      </c>
      <c r="N707" s="1">
        <f t="shared" si="41"/>
        <v>0</v>
      </c>
      <c r="R707" s="4">
        <f>E707/Parameters_Base!$B$6</f>
        <v>0.6</v>
      </c>
      <c r="S707" s="11">
        <f>F707/Parameters_Base!$C$6</f>
        <v>0.80833333333333335</v>
      </c>
      <c r="T707" s="1">
        <f t="shared" si="43"/>
        <v>0</v>
      </c>
    </row>
    <row r="708" spans="1:20" s="1" customFormat="1" x14ac:dyDescent="0.25">
      <c r="A708" s="6">
        <v>699</v>
      </c>
      <c r="B708" s="1" t="s">
        <v>8</v>
      </c>
      <c r="D708" s="1">
        <v>350</v>
      </c>
      <c r="E708" s="1">
        <v>12</v>
      </c>
      <c r="F708" s="1">
        <v>149</v>
      </c>
      <c r="G708" s="3">
        <v>-2</v>
      </c>
      <c r="H708" s="2" t="str">
        <f t="shared" si="42"/>
        <v>Neg</v>
      </c>
      <c r="I708" s="2"/>
      <c r="J708" s="2"/>
      <c r="K708" s="2"/>
      <c r="L708" s="2"/>
      <c r="M708" s="1">
        <f t="shared" si="40"/>
        <v>0</v>
      </c>
      <c r="N708" s="1">
        <f t="shared" si="41"/>
        <v>0</v>
      </c>
      <c r="R708" s="4">
        <f>E708/Parameters_Base!$B$6</f>
        <v>0.4</v>
      </c>
      <c r="S708" s="11">
        <f>F708/Parameters_Base!$C$6</f>
        <v>0.62083333333333335</v>
      </c>
      <c r="T708" s="1">
        <f t="shared" si="43"/>
        <v>0</v>
      </c>
    </row>
    <row r="709" spans="1:20" s="1" customFormat="1" x14ac:dyDescent="0.25">
      <c r="A709" s="6">
        <v>700</v>
      </c>
      <c r="B709" s="1" t="s">
        <v>8</v>
      </c>
      <c r="D709" s="1">
        <v>350</v>
      </c>
      <c r="E709" s="1">
        <v>16</v>
      </c>
      <c r="F709" s="1">
        <v>232</v>
      </c>
      <c r="G709" s="3">
        <v>2</v>
      </c>
      <c r="H709" s="2" t="str">
        <f t="shared" si="42"/>
        <v>Pos</v>
      </c>
      <c r="I709" s="2"/>
      <c r="J709" s="2"/>
      <c r="K709" s="2"/>
      <c r="L709" s="2"/>
      <c r="M709" s="1">
        <f t="shared" si="40"/>
        <v>0</v>
      </c>
      <c r="N709" s="1">
        <f t="shared" si="41"/>
        <v>0</v>
      </c>
      <c r="R709" s="4">
        <f>E709/Parameters_Base!$B$6</f>
        <v>0.53333333333333333</v>
      </c>
      <c r="S709" s="11">
        <f>F709/Parameters_Base!$C$6</f>
        <v>0.96666666666666667</v>
      </c>
      <c r="T709" s="1">
        <f t="shared" si="43"/>
        <v>0</v>
      </c>
    </row>
    <row r="710" spans="1:20" s="1" customFormat="1" x14ac:dyDescent="0.25">
      <c r="A710" s="6">
        <v>701</v>
      </c>
      <c r="B710" s="1" t="s">
        <v>8</v>
      </c>
      <c r="D710" s="1">
        <v>351</v>
      </c>
      <c r="E710" s="1">
        <v>12</v>
      </c>
      <c r="F710" s="1">
        <v>136</v>
      </c>
      <c r="G710" s="3">
        <v>0</v>
      </c>
      <c r="H710" s="2">
        <f t="shared" si="42"/>
        <v>0</v>
      </c>
      <c r="I710" s="2"/>
      <c r="J710" s="2"/>
      <c r="K710" s="2"/>
      <c r="L710" s="2"/>
      <c r="M710" s="1">
        <f t="shared" si="40"/>
        <v>0</v>
      </c>
      <c r="N710" s="1">
        <f t="shared" si="41"/>
        <v>0</v>
      </c>
      <c r="R710" s="4">
        <f>E710/Parameters_Base!$B$6</f>
        <v>0.4</v>
      </c>
      <c r="S710" s="11">
        <f>F710/Parameters_Base!$C$6</f>
        <v>0.56666666666666665</v>
      </c>
      <c r="T710" s="1">
        <f t="shared" si="43"/>
        <v>0</v>
      </c>
    </row>
    <row r="711" spans="1:20" s="1" customFormat="1" x14ac:dyDescent="0.25">
      <c r="A711" s="6">
        <v>702</v>
      </c>
      <c r="B711" s="1" t="s">
        <v>8</v>
      </c>
      <c r="D711" s="1">
        <v>351</v>
      </c>
      <c r="E711" s="1">
        <v>13</v>
      </c>
      <c r="F711" s="1">
        <v>196</v>
      </c>
      <c r="G711" s="3">
        <v>1</v>
      </c>
      <c r="H711" s="2" t="str">
        <f t="shared" si="42"/>
        <v>Pos</v>
      </c>
      <c r="I711" s="2"/>
      <c r="J711" s="2"/>
      <c r="K711" s="2"/>
      <c r="L711" s="2"/>
      <c r="M711" s="1">
        <f t="shared" si="40"/>
        <v>0</v>
      </c>
      <c r="N711" s="1">
        <f t="shared" si="41"/>
        <v>0</v>
      </c>
      <c r="R711" s="4">
        <f>E711/Parameters_Base!$B$6</f>
        <v>0.43333333333333335</v>
      </c>
      <c r="S711" s="11">
        <f>F711/Parameters_Base!$C$6</f>
        <v>0.81666666666666665</v>
      </c>
      <c r="T711" s="1">
        <f t="shared" si="43"/>
        <v>0</v>
      </c>
    </row>
    <row r="712" spans="1:20" s="1" customFormat="1" x14ac:dyDescent="0.25">
      <c r="A712" s="6">
        <v>703</v>
      </c>
      <c r="B712" s="1" t="s">
        <v>8</v>
      </c>
      <c r="D712" s="1">
        <v>352</v>
      </c>
      <c r="E712" s="1">
        <v>26</v>
      </c>
      <c r="F712" s="1">
        <v>223</v>
      </c>
      <c r="G712" s="3">
        <v>-1</v>
      </c>
      <c r="H712" s="2" t="str">
        <f t="shared" si="42"/>
        <v>Neg</v>
      </c>
      <c r="I712" s="2"/>
      <c r="J712" s="2"/>
      <c r="K712" s="2"/>
      <c r="L712" s="2"/>
      <c r="M712" s="1">
        <f t="shared" si="40"/>
        <v>0</v>
      </c>
      <c r="N712" s="1">
        <f t="shared" si="41"/>
        <v>0</v>
      </c>
      <c r="R712" s="4">
        <f>E712/Parameters_Base!$B$6</f>
        <v>0.8666666666666667</v>
      </c>
      <c r="S712" s="11">
        <f>F712/Parameters_Base!$C$6</f>
        <v>0.9291666666666667</v>
      </c>
      <c r="T712" s="1">
        <f t="shared" si="43"/>
        <v>0</v>
      </c>
    </row>
    <row r="713" spans="1:20" s="1" customFormat="1" x14ac:dyDescent="0.25">
      <c r="A713" s="6">
        <v>704</v>
      </c>
      <c r="B713" s="1" t="s">
        <v>8</v>
      </c>
      <c r="D713" s="1">
        <v>352</v>
      </c>
      <c r="E713" s="1">
        <v>13</v>
      </c>
      <c r="F713" s="1">
        <v>168</v>
      </c>
      <c r="G713" s="3">
        <v>0</v>
      </c>
      <c r="H713" s="2">
        <f t="shared" si="42"/>
        <v>0</v>
      </c>
      <c r="I713" s="2"/>
      <c r="J713" s="2"/>
      <c r="K713" s="2"/>
      <c r="L713" s="2"/>
      <c r="M713" s="1">
        <f t="shared" si="40"/>
        <v>0</v>
      </c>
      <c r="N713" s="1">
        <f t="shared" si="41"/>
        <v>0</v>
      </c>
      <c r="R713" s="4">
        <f>E713/Parameters_Base!$B$6</f>
        <v>0.43333333333333335</v>
      </c>
      <c r="S713" s="11">
        <f>F713/Parameters_Base!$C$6</f>
        <v>0.7</v>
      </c>
      <c r="T713" s="1">
        <f t="shared" si="43"/>
        <v>0</v>
      </c>
    </row>
    <row r="714" spans="1:20" s="1" customFormat="1" x14ac:dyDescent="0.25">
      <c r="A714" s="6">
        <v>705</v>
      </c>
      <c r="B714" s="1" t="s">
        <v>8</v>
      </c>
      <c r="D714" s="1">
        <v>353</v>
      </c>
      <c r="E714" s="1">
        <v>18</v>
      </c>
      <c r="F714" s="1">
        <v>164</v>
      </c>
      <c r="G714" s="3">
        <v>0</v>
      </c>
      <c r="H714" s="2">
        <f t="shared" si="42"/>
        <v>0</v>
      </c>
      <c r="I714" s="2"/>
      <c r="J714" s="2"/>
      <c r="K714" s="2"/>
      <c r="L714" s="2"/>
      <c r="M714" s="1">
        <f t="shared" ref="M714:M729" si="44">IF(E714&lt;=30,0,1)</f>
        <v>0</v>
      </c>
      <c r="N714" s="1">
        <f t="shared" ref="N714:N729" si="45">IF(F714&lt;=240,0,1)</f>
        <v>0</v>
      </c>
      <c r="R714" s="4">
        <f>E714/Parameters_Base!$B$6</f>
        <v>0.6</v>
      </c>
      <c r="S714" s="11">
        <f>F714/Parameters_Base!$C$6</f>
        <v>0.68333333333333335</v>
      </c>
      <c r="T714" s="1">
        <f t="shared" si="43"/>
        <v>0</v>
      </c>
    </row>
    <row r="715" spans="1:20" s="1" customFormat="1" x14ac:dyDescent="0.25">
      <c r="A715" s="6">
        <v>706</v>
      </c>
      <c r="B715" s="1" t="s">
        <v>8</v>
      </c>
      <c r="D715" s="1">
        <v>353</v>
      </c>
      <c r="E715" s="1">
        <v>28</v>
      </c>
      <c r="F715" s="1">
        <v>221</v>
      </c>
      <c r="G715" s="3">
        <v>2</v>
      </c>
      <c r="H715" s="2" t="str">
        <f t="shared" ref="H715:H729" si="46">IF(G715&lt;0,"Neg",IF(G715=0,0,"Pos"))</f>
        <v>Pos</v>
      </c>
      <c r="I715" s="2"/>
      <c r="J715" s="2"/>
      <c r="K715" s="2"/>
      <c r="L715" s="2"/>
      <c r="M715" s="1">
        <f t="shared" si="44"/>
        <v>0</v>
      </c>
      <c r="N715" s="1">
        <f t="shared" si="45"/>
        <v>0</v>
      </c>
      <c r="R715" s="4">
        <f>E715/Parameters_Base!$B$6</f>
        <v>0.93333333333333335</v>
      </c>
      <c r="S715" s="11">
        <f>F715/Parameters_Base!$C$6</f>
        <v>0.92083333333333328</v>
      </c>
      <c r="T715" s="1">
        <f t="shared" ref="T715:T729" si="47">IF(S715&gt;R715,0,1)</f>
        <v>1</v>
      </c>
    </row>
    <row r="716" spans="1:20" s="1" customFormat="1" x14ac:dyDescent="0.25">
      <c r="A716" s="6">
        <v>707</v>
      </c>
      <c r="B716" s="1" t="s">
        <v>8</v>
      </c>
      <c r="D716" s="1">
        <v>354</v>
      </c>
      <c r="E716" s="1">
        <v>16</v>
      </c>
      <c r="F716" s="1">
        <v>236</v>
      </c>
      <c r="G716" s="3">
        <v>-2</v>
      </c>
      <c r="H716" s="2" t="str">
        <f t="shared" si="46"/>
        <v>Neg</v>
      </c>
      <c r="I716" s="2"/>
      <c r="J716" s="2"/>
      <c r="K716" s="2"/>
      <c r="L716" s="2"/>
      <c r="M716" s="1">
        <f t="shared" si="44"/>
        <v>0</v>
      </c>
      <c r="N716" s="1">
        <f t="shared" si="45"/>
        <v>0</v>
      </c>
      <c r="R716" s="4">
        <f>E716/Parameters_Base!$B$6</f>
        <v>0.53333333333333333</v>
      </c>
      <c r="S716" s="11">
        <f>F716/Parameters_Base!$C$6</f>
        <v>0.98333333333333328</v>
      </c>
      <c r="T716" s="1">
        <f t="shared" si="47"/>
        <v>0</v>
      </c>
    </row>
    <row r="717" spans="1:20" s="1" customFormat="1" x14ac:dyDescent="0.25">
      <c r="A717" s="6">
        <v>708</v>
      </c>
      <c r="B717" s="1" t="s">
        <v>8</v>
      </c>
      <c r="D717" s="1">
        <v>354</v>
      </c>
      <c r="E717" s="1">
        <v>20</v>
      </c>
      <c r="F717" s="1">
        <v>156</v>
      </c>
      <c r="G717" s="3">
        <v>1</v>
      </c>
      <c r="H717" s="2" t="str">
        <f t="shared" si="46"/>
        <v>Pos</v>
      </c>
      <c r="I717" s="2"/>
      <c r="J717" s="2"/>
      <c r="K717" s="2"/>
      <c r="L717" s="2"/>
      <c r="M717" s="1">
        <f t="shared" si="44"/>
        <v>0</v>
      </c>
      <c r="N717" s="1">
        <f t="shared" si="45"/>
        <v>0</v>
      </c>
      <c r="R717" s="4">
        <f>E717/Parameters_Base!$B$6</f>
        <v>0.66666666666666663</v>
      </c>
      <c r="S717" s="11">
        <f>F717/Parameters_Base!$C$6</f>
        <v>0.65</v>
      </c>
      <c r="T717" s="1">
        <f t="shared" si="47"/>
        <v>1</v>
      </c>
    </row>
    <row r="718" spans="1:20" s="1" customFormat="1" x14ac:dyDescent="0.25">
      <c r="A718" s="6">
        <v>709</v>
      </c>
      <c r="B718" s="1" t="s">
        <v>8</v>
      </c>
      <c r="D718" s="1">
        <v>355</v>
      </c>
      <c r="E718" s="1">
        <v>18</v>
      </c>
      <c r="F718" s="1">
        <v>179</v>
      </c>
      <c r="G718" s="3">
        <v>-2</v>
      </c>
      <c r="H718" s="2" t="str">
        <f t="shared" si="46"/>
        <v>Neg</v>
      </c>
      <c r="I718" s="2"/>
      <c r="J718" s="2"/>
      <c r="K718" s="2"/>
      <c r="L718" s="2"/>
      <c r="M718" s="1">
        <f t="shared" si="44"/>
        <v>0</v>
      </c>
      <c r="N718" s="1">
        <f t="shared" si="45"/>
        <v>0</v>
      </c>
      <c r="R718" s="4">
        <f>E718/Parameters_Base!$B$6</f>
        <v>0.6</v>
      </c>
      <c r="S718" s="11">
        <f>F718/Parameters_Base!$C$6</f>
        <v>0.74583333333333335</v>
      </c>
      <c r="T718" s="1">
        <f t="shared" si="47"/>
        <v>0</v>
      </c>
    </row>
    <row r="719" spans="1:20" s="1" customFormat="1" x14ac:dyDescent="0.25">
      <c r="A719" s="6">
        <v>710</v>
      </c>
      <c r="B719" s="1" t="s">
        <v>8</v>
      </c>
      <c r="D719" s="1">
        <v>355</v>
      </c>
      <c r="E719" s="1">
        <v>13</v>
      </c>
      <c r="F719" s="1">
        <v>200</v>
      </c>
      <c r="G719" s="3">
        <v>1</v>
      </c>
      <c r="H719" s="2" t="str">
        <f t="shared" si="46"/>
        <v>Pos</v>
      </c>
      <c r="I719" s="2"/>
      <c r="J719" s="2"/>
      <c r="K719" s="2"/>
      <c r="L719" s="2"/>
      <c r="M719" s="1">
        <f t="shared" si="44"/>
        <v>0</v>
      </c>
      <c r="N719" s="1">
        <f t="shared" si="45"/>
        <v>0</v>
      </c>
      <c r="R719" s="4">
        <f>E719/Parameters_Base!$B$6</f>
        <v>0.43333333333333335</v>
      </c>
      <c r="S719" s="11">
        <f>F719/Parameters_Base!$C$6</f>
        <v>0.83333333333333337</v>
      </c>
      <c r="T719" s="1">
        <f t="shared" si="47"/>
        <v>0</v>
      </c>
    </row>
    <row r="720" spans="1:20" s="1" customFormat="1" x14ac:dyDescent="0.25">
      <c r="A720" s="6">
        <v>711</v>
      </c>
      <c r="B720" s="1" t="s">
        <v>8</v>
      </c>
      <c r="D720" s="1">
        <v>356</v>
      </c>
      <c r="E720" s="1">
        <v>22</v>
      </c>
      <c r="F720" s="1">
        <v>203</v>
      </c>
      <c r="G720" s="3">
        <v>-1</v>
      </c>
      <c r="H720" s="2" t="str">
        <f t="shared" si="46"/>
        <v>Neg</v>
      </c>
      <c r="I720" s="2"/>
      <c r="J720" s="2"/>
      <c r="K720" s="2"/>
      <c r="L720" s="2"/>
      <c r="M720" s="1">
        <f t="shared" si="44"/>
        <v>0</v>
      </c>
      <c r="N720" s="1">
        <f t="shared" si="45"/>
        <v>0</v>
      </c>
      <c r="R720" s="4">
        <f>E720/Parameters_Base!$B$6</f>
        <v>0.73333333333333328</v>
      </c>
      <c r="S720" s="11">
        <f>F720/Parameters_Base!$C$6</f>
        <v>0.84583333333333333</v>
      </c>
      <c r="T720" s="1">
        <f t="shared" si="47"/>
        <v>0</v>
      </c>
    </row>
    <row r="721" spans="1:20" s="1" customFormat="1" x14ac:dyDescent="0.25">
      <c r="A721" s="6">
        <v>712</v>
      </c>
      <c r="B721" s="1" t="s">
        <v>8</v>
      </c>
      <c r="D721" s="1">
        <v>356</v>
      </c>
      <c r="E721" s="1">
        <v>13</v>
      </c>
      <c r="F721" s="1">
        <v>185</v>
      </c>
      <c r="G721" s="3">
        <v>0</v>
      </c>
      <c r="H721" s="2">
        <f t="shared" si="46"/>
        <v>0</v>
      </c>
      <c r="I721" s="2"/>
      <c r="J721" s="2"/>
      <c r="K721" s="2"/>
      <c r="L721" s="2"/>
      <c r="M721" s="1">
        <f t="shared" si="44"/>
        <v>0</v>
      </c>
      <c r="N721" s="1">
        <f t="shared" si="45"/>
        <v>0</v>
      </c>
      <c r="R721" s="4">
        <f>E721/Parameters_Base!$B$6</f>
        <v>0.43333333333333335</v>
      </c>
      <c r="S721" s="11">
        <f>F721/Parameters_Base!$C$6</f>
        <v>0.77083333333333337</v>
      </c>
      <c r="T721" s="1">
        <f t="shared" si="47"/>
        <v>0</v>
      </c>
    </row>
    <row r="722" spans="1:20" s="1" customFormat="1" x14ac:dyDescent="0.25">
      <c r="A722" s="6">
        <v>713</v>
      </c>
      <c r="B722" s="1" t="s">
        <v>8</v>
      </c>
      <c r="D722" s="1">
        <v>357</v>
      </c>
      <c r="E722" s="1">
        <v>11</v>
      </c>
      <c r="F722" s="1">
        <v>122</v>
      </c>
      <c r="G722" s="3">
        <v>-2</v>
      </c>
      <c r="H722" s="2" t="str">
        <f t="shared" si="46"/>
        <v>Neg</v>
      </c>
      <c r="I722" s="2"/>
      <c r="J722" s="2"/>
      <c r="K722" s="2"/>
      <c r="L722" s="2"/>
      <c r="M722" s="1">
        <f t="shared" si="44"/>
        <v>0</v>
      </c>
      <c r="N722" s="1">
        <f t="shared" si="45"/>
        <v>0</v>
      </c>
      <c r="R722" s="4">
        <f>E722/Parameters_Base!$B$6</f>
        <v>0.36666666666666664</v>
      </c>
      <c r="S722" s="11">
        <f>F722/Parameters_Base!$C$6</f>
        <v>0.5083333333333333</v>
      </c>
      <c r="T722" s="1">
        <f t="shared" si="47"/>
        <v>0</v>
      </c>
    </row>
    <row r="723" spans="1:20" s="1" customFormat="1" x14ac:dyDescent="0.25">
      <c r="A723" s="6">
        <v>714</v>
      </c>
      <c r="B723" s="1" t="s">
        <v>8</v>
      </c>
      <c r="D723" s="1">
        <v>357</v>
      </c>
      <c r="E723" s="1">
        <v>22</v>
      </c>
      <c r="F723" s="1">
        <v>183</v>
      </c>
      <c r="G723" s="3">
        <v>0</v>
      </c>
      <c r="H723" s="2">
        <f t="shared" si="46"/>
        <v>0</v>
      </c>
      <c r="I723" s="2"/>
      <c r="J723" s="2"/>
      <c r="K723" s="2"/>
      <c r="L723" s="2"/>
      <c r="M723" s="1">
        <f t="shared" si="44"/>
        <v>0</v>
      </c>
      <c r="N723" s="1">
        <f t="shared" si="45"/>
        <v>0</v>
      </c>
      <c r="R723" s="4">
        <f>E723/Parameters_Base!$B$6</f>
        <v>0.73333333333333328</v>
      </c>
      <c r="S723" s="11">
        <f>F723/Parameters_Base!$C$6</f>
        <v>0.76249999999999996</v>
      </c>
      <c r="T723" s="1">
        <f t="shared" si="47"/>
        <v>0</v>
      </c>
    </row>
    <row r="724" spans="1:20" s="1" customFormat="1" x14ac:dyDescent="0.25">
      <c r="A724" s="6">
        <v>715</v>
      </c>
      <c r="B724" s="1" t="s">
        <v>8</v>
      </c>
      <c r="D724" s="1">
        <v>358</v>
      </c>
      <c r="E724" s="1">
        <v>22</v>
      </c>
      <c r="F724" s="1">
        <v>149</v>
      </c>
      <c r="G724" s="3">
        <v>-2</v>
      </c>
      <c r="H724" s="2" t="str">
        <f t="shared" si="46"/>
        <v>Neg</v>
      </c>
      <c r="I724" s="2"/>
      <c r="J724" s="2"/>
      <c r="K724" s="2"/>
      <c r="L724" s="2"/>
      <c r="M724" s="1">
        <f t="shared" si="44"/>
        <v>0</v>
      </c>
      <c r="N724" s="1">
        <f t="shared" si="45"/>
        <v>0</v>
      </c>
      <c r="R724" s="4">
        <f>E724/Parameters_Base!$B$6</f>
        <v>0.73333333333333328</v>
      </c>
      <c r="S724" s="11">
        <f>F724/Parameters_Base!$C$6</f>
        <v>0.62083333333333335</v>
      </c>
      <c r="T724" s="1">
        <f t="shared" si="47"/>
        <v>1</v>
      </c>
    </row>
    <row r="725" spans="1:20" s="1" customFormat="1" x14ac:dyDescent="0.25">
      <c r="A725" s="6">
        <v>716</v>
      </c>
      <c r="B725" s="1" t="s">
        <v>8</v>
      </c>
      <c r="D725" s="1">
        <v>358</v>
      </c>
      <c r="E725" s="1">
        <v>16</v>
      </c>
      <c r="F725" s="1">
        <v>193</v>
      </c>
      <c r="G725" s="3">
        <v>1</v>
      </c>
      <c r="H725" s="2" t="str">
        <f t="shared" si="46"/>
        <v>Pos</v>
      </c>
      <c r="I725" s="2"/>
      <c r="J725" s="2"/>
      <c r="K725" s="2"/>
      <c r="L725" s="2"/>
      <c r="M725" s="1">
        <f t="shared" si="44"/>
        <v>0</v>
      </c>
      <c r="N725" s="1">
        <f t="shared" si="45"/>
        <v>0</v>
      </c>
      <c r="R725" s="4">
        <f>E725/Parameters_Base!$B$6</f>
        <v>0.53333333333333333</v>
      </c>
      <c r="S725" s="11">
        <f>F725/Parameters_Base!$C$6</f>
        <v>0.8041666666666667</v>
      </c>
      <c r="T725" s="1">
        <f t="shared" si="47"/>
        <v>0</v>
      </c>
    </row>
    <row r="726" spans="1:20" s="1" customFormat="1" x14ac:dyDescent="0.25">
      <c r="A726" s="6">
        <v>717</v>
      </c>
      <c r="B726" s="1" t="s">
        <v>8</v>
      </c>
      <c r="D726" s="1">
        <v>359</v>
      </c>
      <c r="E726" s="1">
        <v>23</v>
      </c>
      <c r="F726" s="1">
        <v>224</v>
      </c>
      <c r="G726" s="3">
        <v>0</v>
      </c>
      <c r="H726" s="2">
        <f t="shared" si="46"/>
        <v>0</v>
      </c>
      <c r="I726" s="2"/>
      <c r="J726" s="2"/>
      <c r="K726" s="2"/>
      <c r="L726" s="2"/>
      <c r="M726" s="1">
        <f t="shared" si="44"/>
        <v>0</v>
      </c>
      <c r="N726" s="1">
        <f t="shared" si="45"/>
        <v>0</v>
      </c>
      <c r="R726" s="4">
        <f>E726/Parameters_Base!$B$6</f>
        <v>0.76666666666666672</v>
      </c>
      <c r="S726" s="11">
        <f>F726/Parameters_Base!$C$6</f>
        <v>0.93333333333333335</v>
      </c>
      <c r="T726" s="1">
        <f t="shared" si="47"/>
        <v>0</v>
      </c>
    </row>
    <row r="727" spans="1:20" s="1" customFormat="1" x14ac:dyDescent="0.25">
      <c r="A727" s="6">
        <v>718</v>
      </c>
      <c r="B727" s="1" t="s">
        <v>8</v>
      </c>
      <c r="D727" s="1">
        <v>359</v>
      </c>
      <c r="E727" s="1">
        <v>10</v>
      </c>
      <c r="F727" s="1">
        <v>232</v>
      </c>
      <c r="G727" s="3">
        <v>2</v>
      </c>
      <c r="H727" s="2" t="str">
        <f t="shared" si="46"/>
        <v>Pos</v>
      </c>
      <c r="I727" s="2"/>
      <c r="J727" s="2"/>
      <c r="K727" s="2"/>
      <c r="L727" s="2"/>
      <c r="M727" s="1">
        <f t="shared" si="44"/>
        <v>0</v>
      </c>
      <c r="N727" s="1">
        <f t="shared" si="45"/>
        <v>0</v>
      </c>
      <c r="R727" s="4">
        <f>E727/Parameters_Base!$B$6</f>
        <v>0.33333333333333331</v>
      </c>
      <c r="S727" s="11">
        <f>F727/Parameters_Base!$C$6</f>
        <v>0.96666666666666667</v>
      </c>
      <c r="T727" s="1">
        <f t="shared" si="47"/>
        <v>0</v>
      </c>
    </row>
    <row r="728" spans="1:20" s="1" customFormat="1" x14ac:dyDescent="0.25">
      <c r="A728" s="6">
        <v>719</v>
      </c>
      <c r="B728" s="1" t="s">
        <v>8</v>
      </c>
      <c r="D728" s="1">
        <v>360</v>
      </c>
      <c r="E728" s="1">
        <v>28</v>
      </c>
      <c r="F728" s="1">
        <v>171</v>
      </c>
      <c r="G728" s="3">
        <v>-2</v>
      </c>
      <c r="H728" s="2" t="str">
        <f t="shared" si="46"/>
        <v>Neg</v>
      </c>
      <c r="I728" s="2"/>
      <c r="J728" s="2"/>
      <c r="K728" s="2"/>
      <c r="L728" s="2"/>
      <c r="M728" s="1">
        <f t="shared" si="44"/>
        <v>0</v>
      </c>
      <c r="N728" s="1">
        <f t="shared" si="45"/>
        <v>0</v>
      </c>
      <c r="R728" s="4">
        <f>E728/Parameters_Base!$B$6</f>
        <v>0.93333333333333335</v>
      </c>
      <c r="S728" s="11">
        <f>F728/Parameters_Base!$C$6</f>
        <v>0.71250000000000002</v>
      </c>
      <c r="T728" s="1">
        <f t="shared" si="47"/>
        <v>1</v>
      </c>
    </row>
    <row r="729" spans="1:20" s="1" customFormat="1" x14ac:dyDescent="0.25">
      <c r="A729" s="6">
        <v>720</v>
      </c>
      <c r="B729" s="1" t="s">
        <v>8</v>
      </c>
      <c r="D729" s="1">
        <v>360</v>
      </c>
      <c r="E729" s="1">
        <v>20</v>
      </c>
      <c r="F729" s="1">
        <v>199</v>
      </c>
      <c r="G729" s="3">
        <v>1</v>
      </c>
      <c r="H729" s="2" t="str">
        <f t="shared" si="46"/>
        <v>Pos</v>
      </c>
      <c r="I729" s="2"/>
      <c r="J729" s="2"/>
      <c r="K729" s="2"/>
      <c r="L729" s="2"/>
      <c r="M729" s="1">
        <f t="shared" si="44"/>
        <v>0</v>
      </c>
      <c r="N729" s="1">
        <f t="shared" si="45"/>
        <v>0</v>
      </c>
      <c r="R729" s="4">
        <f>E729/Parameters_Base!$B$6</f>
        <v>0.66666666666666663</v>
      </c>
      <c r="S729" s="11">
        <f>F729/Parameters_Base!$C$6</f>
        <v>0.82916666666666672</v>
      </c>
      <c r="T729" s="1">
        <f t="shared" si="47"/>
        <v>0</v>
      </c>
    </row>
    <row r="730" spans="1:20" s="1" customFormat="1" x14ac:dyDescent="0.25">
      <c r="A730" s="6"/>
      <c r="H730" s="2"/>
      <c r="I730" s="2"/>
      <c r="J730" s="2"/>
      <c r="K730" s="2"/>
      <c r="L730" s="2"/>
    </row>
    <row r="731" spans="1:20" s="1" customFormat="1" x14ac:dyDescent="0.25">
      <c r="H731" s="2"/>
      <c r="I731" s="2"/>
      <c r="J731" s="2"/>
      <c r="K731" s="2"/>
      <c r="L731" s="2"/>
    </row>
    <row r="732" spans="1:20" s="1" customFormat="1" x14ac:dyDescent="0.25">
      <c r="H732" s="2"/>
      <c r="I732" s="2"/>
      <c r="J732" s="2"/>
      <c r="K732" s="2"/>
      <c r="L732" s="2"/>
    </row>
  </sheetData>
  <mergeCells count="7">
    <mergeCell ref="J13:K17"/>
    <mergeCell ref="O7:P8"/>
    <mergeCell ref="V7:X8"/>
    <mergeCell ref="E7:F7"/>
    <mergeCell ref="M7:N7"/>
    <mergeCell ref="R7:S7"/>
    <mergeCell ref="J9:K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BF4B-8A0E-493D-87D3-BE3FFA79E862}">
  <dimension ref="A2:S10"/>
  <sheetViews>
    <sheetView workbookViewId="0">
      <selection activeCell="F15" sqref="F15"/>
    </sheetView>
  </sheetViews>
  <sheetFormatPr defaultRowHeight="12.5" x14ac:dyDescent="0.25"/>
  <cols>
    <col min="1" max="1" width="22.1796875" customWidth="1"/>
    <col min="2" max="2" width="11.1796875" bestFit="1" customWidth="1"/>
    <col min="3" max="3" width="10.1796875" bestFit="1" customWidth="1"/>
    <col min="6" max="6" width="23.6328125" customWidth="1"/>
    <col min="9" max="9" width="11.26953125" customWidth="1"/>
    <col min="12" max="12" width="25.6328125" customWidth="1"/>
    <col min="13" max="13" width="14.81640625" bestFit="1" customWidth="1"/>
    <col min="14" max="14" width="17.453125" bestFit="1" customWidth="1"/>
    <col min="15" max="15" width="11.1796875" bestFit="1" customWidth="1"/>
    <col min="17" max="17" width="16.36328125" customWidth="1"/>
    <col min="18" max="18" width="17.7265625" customWidth="1"/>
    <col min="19" max="19" width="17.90625" customWidth="1"/>
  </cols>
  <sheetData>
    <row r="2" spans="1:19" x14ac:dyDescent="0.25">
      <c r="A2" s="53"/>
      <c r="B2" s="88" t="s">
        <v>38</v>
      </c>
      <c r="C2" s="88"/>
      <c r="D2" s="45"/>
      <c r="F2" s="53" t="s">
        <v>27</v>
      </c>
      <c r="G2" s="45">
        <v>1300</v>
      </c>
      <c r="I2" s="53" t="s">
        <v>12</v>
      </c>
      <c r="J2" s="60" t="s">
        <v>7</v>
      </c>
      <c r="L2" s="53" t="s">
        <v>30</v>
      </c>
      <c r="M2" s="62"/>
      <c r="N2" s="62"/>
      <c r="O2" s="45"/>
      <c r="Q2" s="53"/>
      <c r="R2" s="62" t="s">
        <v>32</v>
      </c>
      <c r="S2" s="45" t="s">
        <v>33</v>
      </c>
    </row>
    <row r="3" spans="1:19" x14ac:dyDescent="0.25">
      <c r="A3" s="34"/>
      <c r="B3" s="1" t="s">
        <v>18</v>
      </c>
      <c r="C3" s="1" t="s">
        <v>6</v>
      </c>
      <c r="D3" s="54" t="s">
        <v>39</v>
      </c>
      <c r="F3" s="34" t="s">
        <v>24</v>
      </c>
      <c r="G3" s="54">
        <v>3470</v>
      </c>
      <c r="I3" s="34">
        <v>-2</v>
      </c>
      <c r="J3" s="59">
        <v>-0.3</v>
      </c>
      <c r="L3" s="34"/>
      <c r="M3" s="1" t="s">
        <v>28</v>
      </c>
      <c r="N3" s="1" t="s">
        <v>29</v>
      </c>
      <c r="O3" s="54" t="s">
        <v>61</v>
      </c>
      <c r="Q3" s="34" t="s">
        <v>93</v>
      </c>
      <c r="R3" s="63">
        <f>200000000*2</f>
        <v>400000000</v>
      </c>
      <c r="S3" s="66">
        <f>R3*100</f>
        <v>40000000000</v>
      </c>
    </row>
    <row r="4" spans="1:19" x14ac:dyDescent="0.25">
      <c r="A4" s="34" t="s">
        <v>19</v>
      </c>
      <c r="B4" s="13">
        <v>200000</v>
      </c>
      <c r="C4" s="13">
        <v>50000</v>
      </c>
      <c r="D4" s="54" t="s">
        <v>22</v>
      </c>
      <c r="F4" s="34" t="s">
        <v>25</v>
      </c>
      <c r="G4" s="54">
        <v>4</v>
      </c>
      <c r="I4" s="34">
        <v>-1</v>
      </c>
      <c r="J4" s="59">
        <v>-0.15</v>
      </c>
      <c r="L4" s="34" t="s">
        <v>31</v>
      </c>
      <c r="M4" s="1">
        <v>2</v>
      </c>
      <c r="N4" s="1">
        <v>8</v>
      </c>
      <c r="O4" s="54">
        <f>M4+N4</f>
        <v>10</v>
      </c>
      <c r="Q4" s="34" t="s">
        <v>74</v>
      </c>
      <c r="R4" s="4">
        <v>0.05</v>
      </c>
      <c r="S4" s="54"/>
    </row>
    <row r="5" spans="1:19" x14ac:dyDescent="0.25">
      <c r="A5" s="34" t="s">
        <v>20</v>
      </c>
      <c r="B5" s="55">
        <f>B4*(1+0.15)</f>
        <v>229999.99999999997</v>
      </c>
      <c r="C5" s="55">
        <f>C4*(1+0.35)</f>
        <v>67500</v>
      </c>
      <c r="D5" s="54" t="s">
        <v>21</v>
      </c>
      <c r="F5" s="34" t="s">
        <v>26</v>
      </c>
      <c r="G5" s="54">
        <f>G4*G3</f>
        <v>13880</v>
      </c>
      <c r="I5" s="34">
        <v>0</v>
      </c>
      <c r="J5" s="59">
        <v>0</v>
      </c>
      <c r="L5" s="34" t="s">
        <v>73</v>
      </c>
      <c r="M5" s="63">
        <v>10000000</v>
      </c>
      <c r="N5" s="63">
        <v>2000000</v>
      </c>
      <c r="O5" s="54"/>
      <c r="Q5" s="34" t="s">
        <v>75</v>
      </c>
      <c r="R5" s="1">
        <v>25</v>
      </c>
      <c r="S5" s="54"/>
    </row>
    <row r="6" spans="1:19" x14ac:dyDescent="0.25">
      <c r="A6" s="34" t="s">
        <v>23</v>
      </c>
      <c r="B6" s="1">
        <v>30</v>
      </c>
      <c r="C6" s="1">
        <v>240</v>
      </c>
      <c r="D6" s="54"/>
      <c r="F6" s="34"/>
      <c r="G6" s="54"/>
      <c r="I6" s="34">
        <v>1</v>
      </c>
      <c r="J6" s="59">
        <v>0.15</v>
      </c>
      <c r="L6" s="34" t="s">
        <v>59</v>
      </c>
      <c r="M6" s="64">
        <f>M5/120</f>
        <v>83333.333333333328</v>
      </c>
      <c r="N6" s="64">
        <f>N5/120</f>
        <v>16666.666666666668</v>
      </c>
      <c r="O6" s="65">
        <f>M6*M4+N6*N4</f>
        <v>300000</v>
      </c>
      <c r="Q6" s="34" t="s">
        <v>77</v>
      </c>
      <c r="R6" s="67">
        <f>1/(1+R4)</f>
        <v>0.95238095238095233</v>
      </c>
      <c r="S6" s="54"/>
    </row>
    <row r="7" spans="1:19" x14ac:dyDescent="0.25">
      <c r="A7" s="34" t="s">
        <v>60</v>
      </c>
      <c r="B7" s="1">
        <v>360</v>
      </c>
      <c r="C7" s="1"/>
      <c r="D7" s="54"/>
      <c r="F7" s="34" t="s">
        <v>56</v>
      </c>
      <c r="G7" s="59">
        <v>0.25</v>
      </c>
      <c r="I7" s="56">
        <v>2</v>
      </c>
      <c r="J7" s="61">
        <v>0.3</v>
      </c>
      <c r="L7" s="56"/>
      <c r="M7" s="57"/>
      <c r="N7" s="57"/>
      <c r="O7" s="58"/>
      <c r="Q7" s="34" t="s">
        <v>78</v>
      </c>
      <c r="R7" s="67">
        <f>1-R6</f>
        <v>4.7619047619047672E-2</v>
      </c>
      <c r="S7" s="54"/>
    </row>
    <row r="8" spans="1:19" x14ac:dyDescent="0.25">
      <c r="A8" s="34"/>
      <c r="B8" s="1"/>
      <c r="C8" s="1"/>
      <c r="D8" s="54"/>
      <c r="F8" s="56" t="s">
        <v>57</v>
      </c>
      <c r="G8" s="58">
        <v>2000000</v>
      </c>
      <c r="Q8" s="34" t="s">
        <v>90</v>
      </c>
      <c r="R8" s="1">
        <f>(1-R6^R5)/R7</f>
        <v>14.798641794346985</v>
      </c>
      <c r="S8" s="65"/>
    </row>
    <row r="9" spans="1:19" x14ac:dyDescent="0.25">
      <c r="A9" s="56"/>
      <c r="B9" s="57"/>
      <c r="C9" s="57"/>
      <c r="D9" s="58"/>
      <c r="Q9" s="34" t="s">
        <v>76</v>
      </c>
      <c r="R9" s="64">
        <f>S3/R8</f>
        <v>2702950754.2563686</v>
      </c>
      <c r="S9" s="54"/>
    </row>
    <row r="10" spans="1:19" x14ac:dyDescent="0.25">
      <c r="Q10" s="56" t="s">
        <v>91</v>
      </c>
      <c r="R10" s="68">
        <f>R9/720</f>
        <v>3754098.2698005121</v>
      </c>
      <c r="S10" s="58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39AD-4774-469A-8AEC-2BE151BB9504}">
  <dimension ref="A1:AS730"/>
  <sheetViews>
    <sheetView zoomScale="70" zoomScaleNormal="70" workbookViewId="0">
      <selection activeCell="AV12" sqref="AV12"/>
    </sheetView>
  </sheetViews>
  <sheetFormatPr defaultRowHeight="12.5" x14ac:dyDescent="0.25"/>
  <cols>
    <col min="5" max="5" width="11.1796875" style="14" bestFit="1" customWidth="1"/>
    <col min="6" max="6" width="8.7265625" style="14"/>
    <col min="13" max="13" width="10.81640625" customWidth="1"/>
    <col min="14" max="15" width="12.1796875" customWidth="1"/>
    <col min="19" max="19" width="13.81640625" bestFit="1" customWidth="1"/>
    <col min="21" max="21" width="10.81640625" customWidth="1"/>
    <col min="22" max="22" width="14.26953125" bestFit="1" customWidth="1"/>
    <col min="23" max="23" width="15.54296875" customWidth="1"/>
    <col min="24" max="24" width="11.36328125" customWidth="1"/>
    <col min="25" max="25" width="15.36328125" customWidth="1"/>
    <col min="26" max="26" width="13.90625" customWidth="1"/>
    <col min="27" max="27" width="17" customWidth="1"/>
    <col min="29" max="29" width="14.54296875" customWidth="1"/>
    <col min="30" max="30" width="16.26953125" customWidth="1"/>
    <col min="31" max="31" width="16.7265625" customWidth="1"/>
    <col min="32" max="36" width="13.453125" customWidth="1"/>
    <col min="38" max="38" width="15.81640625" customWidth="1"/>
    <col min="39" max="39" width="14.26953125" customWidth="1"/>
    <col min="40" max="40" width="12.7265625" customWidth="1"/>
    <col min="41" max="41" width="15.08984375" customWidth="1"/>
    <col min="42" max="42" width="15" customWidth="1"/>
    <col min="43" max="43" width="11.08984375" customWidth="1"/>
  </cols>
  <sheetData>
    <row r="1" spans="1:45" s="1" customFormat="1" ht="13" x14ac:dyDescent="0.3">
      <c r="A1" s="7" t="s">
        <v>10</v>
      </c>
      <c r="B1" s="28"/>
      <c r="C1" s="5"/>
      <c r="D1" s="5"/>
      <c r="E1" s="5"/>
      <c r="F1" s="5"/>
      <c r="G1" s="5"/>
      <c r="H1" s="5"/>
      <c r="I1" s="5"/>
      <c r="J1" s="5"/>
      <c r="L1"/>
      <c r="M1"/>
      <c r="N1"/>
      <c r="O1"/>
      <c r="P1"/>
      <c r="Q1"/>
      <c r="R1"/>
      <c r="S1"/>
    </row>
    <row r="2" spans="1:45" s="1" customFormat="1" x14ac:dyDescent="0.25">
      <c r="A2" s="6"/>
      <c r="L2"/>
      <c r="M2"/>
      <c r="N2"/>
      <c r="O2"/>
      <c r="P2"/>
      <c r="Q2"/>
      <c r="R2"/>
      <c r="S2"/>
    </row>
    <row r="3" spans="1:45" s="1" customFormat="1" x14ac:dyDescent="0.25">
      <c r="A3" s="6" t="s">
        <v>13</v>
      </c>
      <c r="L3"/>
      <c r="M3"/>
      <c r="N3"/>
      <c r="O3"/>
      <c r="P3"/>
      <c r="Q3"/>
      <c r="R3"/>
      <c r="S3"/>
    </row>
    <row r="4" spans="1:45" s="1" customFormat="1" x14ac:dyDescent="0.25">
      <c r="A4" s="6"/>
      <c r="L4"/>
      <c r="M4"/>
      <c r="N4"/>
      <c r="O4"/>
      <c r="P4"/>
      <c r="Q4"/>
      <c r="R4"/>
      <c r="S4"/>
    </row>
    <row r="5" spans="1:45" s="1" customFormat="1" ht="26.25" customHeight="1" x14ac:dyDescent="0.3">
      <c r="A5" s="6"/>
      <c r="E5" s="89" t="s">
        <v>46</v>
      </c>
      <c r="F5" s="90"/>
      <c r="G5" s="9"/>
      <c r="I5" s="93" t="s">
        <v>11</v>
      </c>
      <c r="J5" s="94"/>
      <c r="K5" s="26"/>
      <c r="L5"/>
      <c r="M5" s="89" t="s">
        <v>38</v>
      </c>
      <c r="N5" s="97"/>
      <c r="O5" s="90"/>
      <c r="P5"/>
      <c r="Q5" s="101" t="s">
        <v>44</v>
      </c>
      <c r="R5" s="102"/>
      <c r="S5" s="102"/>
      <c r="T5" s="102"/>
      <c r="U5" s="102"/>
      <c r="V5" s="102"/>
      <c r="W5" s="102"/>
      <c r="X5" s="103"/>
      <c r="AC5" s="89" t="s">
        <v>65</v>
      </c>
      <c r="AD5" s="97"/>
      <c r="AE5" s="90"/>
      <c r="AF5" s="32"/>
      <c r="AG5" s="108" t="s">
        <v>81</v>
      </c>
      <c r="AH5" s="112"/>
      <c r="AI5" s="112"/>
      <c r="AJ5" s="109"/>
      <c r="AK5" s="30"/>
      <c r="AL5" s="108" t="s">
        <v>86</v>
      </c>
      <c r="AM5" s="109"/>
      <c r="AN5" s="41"/>
      <c r="AO5" s="108" t="s">
        <v>85</v>
      </c>
      <c r="AP5" s="109"/>
      <c r="AQ5" s="41"/>
      <c r="AR5" s="108" t="s">
        <v>79</v>
      </c>
      <c r="AS5" s="109"/>
    </row>
    <row r="6" spans="1:45" s="1" customFormat="1" ht="26.25" customHeight="1" x14ac:dyDescent="0.3">
      <c r="A6" s="6"/>
      <c r="E6" s="91"/>
      <c r="F6" s="92"/>
      <c r="G6" s="10"/>
      <c r="I6" s="95"/>
      <c r="J6" s="96"/>
      <c r="K6" s="26"/>
      <c r="L6"/>
      <c r="M6" s="91"/>
      <c r="N6" s="98"/>
      <c r="O6" s="92"/>
      <c r="P6"/>
      <c r="Q6" s="114" t="s">
        <v>54</v>
      </c>
      <c r="R6" s="115"/>
      <c r="S6" s="115"/>
      <c r="T6" s="99" t="s">
        <v>47</v>
      </c>
      <c r="U6" s="104" t="s">
        <v>48</v>
      </c>
      <c r="V6" s="104" t="s">
        <v>49</v>
      </c>
      <c r="W6" s="104" t="s">
        <v>55</v>
      </c>
      <c r="X6" s="106" t="s">
        <v>52</v>
      </c>
      <c r="AC6" s="91"/>
      <c r="AD6" s="98"/>
      <c r="AE6" s="92"/>
      <c r="AF6" s="32"/>
      <c r="AG6" s="110"/>
      <c r="AH6" s="113"/>
      <c r="AI6" s="113"/>
      <c r="AJ6" s="111"/>
      <c r="AL6" s="110"/>
      <c r="AM6" s="111"/>
      <c r="AN6" s="41"/>
      <c r="AO6" s="110"/>
      <c r="AP6" s="111"/>
      <c r="AQ6" s="41"/>
      <c r="AR6" s="110"/>
      <c r="AS6" s="111"/>
    </row>
    <row r="7" spans="1:45" s="1" customFormat="1" ht="37.5" x14ac:dyDescent="0.25">
      <c r="A7" s="6" t="s">
        <v>9</v>
      </c>
      <c r="B7" s="1" t="s">
        <v>58</v>
      </c>
      <c r="C7" s="1" t="s">
        <v>3</v>
      </c>
      <c r="D7" s="1" t="s">
        <v>45</v>
      </c>
      <c r="E7" s="1" t="s">
        <v>5</v>
      </c>
      <c r="F7" s="2" t="s">
        <v>34</v>
      </c>
      <c r="G7" s="2"/>
      <c r="H7" s="1" t="s">
        <v>4</v>
      </c>
      <c r="I7" s="1" t="s">
        <v>5</v>
      </c>
      <c r="J7" s="1" t="s">
        <v>6</v>
      </c>
      <c r="K7" s="22" t="s">
        <v>12</v>
      </c>
      <c r="L7"/>
      <c r="M7" t="s">
        <v>5</v>
      </c>
      <c r="N7" t="s">
        <v>6</v>
      </c>
      <c r="O7" t="s">
        <v>35</v>
      </c>
      <c r="P7"/>
      <c r="Q7" s="39" t="s">
        <v>50</v>
      </c>
      <c r="R7" s="40" t="s">
        <v>51</v>
      </c>
      <c r="S7" s="40" t="s">
        <v>53</v>
      </c>
      <c r="T7" s="100"/>
      <c r="U7" s="105"/>
      <c r="V7" s="105"/>
      <c r="W7" s="105"/>
      <c r="X7" s="107"/>
      <c r="Y7" s="1" t="s">
        <v>62</v>
      </c>
      <c r="Z7" s="22" t="s">
        <v>63</v>
      </c>
      <c r="AA7" s="22" t="s">
        <v>64</v>
      </c>
      <c r="AC7" s="22" t="s">
        <v>66</v>
      </c>
      <c r="AD7" s="25" t="s">
        <v>67</v>
      </c>
      <c r="AE7" s="25" t="s">
        <v>15</v>
      </c>
      <c r="AF7" s="25"/>
      <c r="AG7" s="47" t="s">
        <v>87</v>
      </c>
      <c r="AH7" s="48" t="s">
        <v>88</v>
      </c>
      <c r="AI7" s="48" t="s">
        <v>89</v>
      </c>
      <c r="AJ7" s="49" t="s">
        <v>88</v>
      </c>
      <c r="AL7" s="22" t="s">
        <v>66</v>
      </c>
      <c r="AM7" s="25" t="s">
        <v>67</v>
      </c>
      <c r="AN7" s="25"/>
      <c r="AO7" s="22" t="s">
        <v>66</v>
      </c>
      <c r="AP7" s="25" t="s">
        <v>67</v>
      </c>
      <c r="AR7" s="25" t="s">
        <v>66</v>
      </c>
      <c r="AS7" s="25" t="s">
        <v>67</v>
      </c>
    </row>
    <row r="8" spans="1:45" x14ac:dyDescent="0.25">
      <c r="A8" s="6">
        <v>1</v>
      </c>
      <c r="B8" s="1" t="str">
        <f>IF(ISODD(A8),"New York","Mumbai")</f>
        <v>New York</v>
      </c>
      <c r="C8" s="1" t="s">
        <v>0</v>
      </c>
      <c r="D8" s="1" t="str">
        <f>IF(C8="Q1","non-peak",IF('Base Scenario'!C8="Q4","non-peak","peak"))</f>
        <v>non-peak</v>
      </c>
      <c r="E8" s="13">
        <f>IF(D8="non-peak",Parameters_Base!$B$4,Parameters_Base!$B$5)</f>
        <v>200000</v>
      </c>
      <c r="F8" s="13">
        <f>IF(D8="non-peak",Parameters_Base!$C$4,Parameters_Base!$C$5)</f>
        <v>50000</v>
      </c>
      <c r="G8" s="1"/>
      <c r="H8" s="1">
        <v>1</v>
      </c>
      <c r="I8" s="1">
        <v>16</v>
      </c>
      <c r="J8" s="1">
        <v>155</v>
      </c>
      <c r="K8" s="3">
        <v>-1</v>
      </c>
      <c r="M8" s="15">
        <f>E8*I8</f>
        <v>3200000</v>
      </c>
      <c r="N8" s="15">
        <f>J8*F8</f>
        <v>7750000</v>
      </c>
      <c r="O8" s="15">
        <f>M8+N8</f>
        <v>10950000</v>
      </c>
      <c r="Q8">
        <f>Parameters_Base!$G$5</f>
        <v>13880</v>
      </c>
      <c r="R8">
        <f>Q8*(1+VLOOKUP(K8,Parameters_Base!$I$3:$J$7,2,FALSE))</f>
        <v>11798</v>
      </c>
      <c r="S8" s="14">
        <f>R8*Parameters_Base!$G$2</f>
        <v>15337400</v>
      </c>
      <c r="T8" s="14">
        <f>Parameters_Base!$O$6</f>
        <v>300000</v>
      </c>
      <c r="U8" s="14">
        <f>IF(B8="Mumbai",1500000,2500000)</f>
        <v>2500000</v>
      </c>
      <c r="V8" s="14">
        <f>Parameters_Base!$R$10</f>
        <v>3754098.2698005121</v>
      </c>
      <c r="W8" s="14">
        <f>Parameters_Base!$G$7*'Base Scenario'!O8</f>
        <v>2737500</v>
      </c>
      <c r="X8" s="14">
        <f>Parameters_Base!$G$8</f>
        <v>2000000</v>
      </c>
      <c r="Y8" s="15">
        <f>SUM(S8:X8)</f>
        <v>26628998.269800514</v>
      </c>
      <c r="Z8" s="29">
        <f>0.2*Y8</f>
        <v>5325799.6539601032</v>
      </c>
      <c r="AA8" s="29">
        <f>Y8-Z8</f>
        <v>21303198.615840413</v>
      </c>
      <c r="AC8" s="29">
        <f>M8-Z8</f>
        <v>-2125799.6539601032</v>
      </c>
      <c r="AD8" s="29">
        <f>N8-AA8</f>
        <v>-13553198.615840413</v>
      </c>
      <c r="AE8" s="29">
        <f>O8-Y8</f>
        <v>-15678998.269800514</v>
      </c>
      <c r="AF8" s="29"/>
      <c r="AG8" s="29" t="str">
        <f>IF(AC8&gt;0,"Profit","Loss")</f>
        <v>Loss</v>
      </c>
      <c r="AH8" s="43">
        <f>COUNTIF(AG8:AG727,"Profit")/720</f>
        <v>0.12777777777777777</v>
      </c>
      <c r="AI8" s="29" t="str">
        <f>IF(AD8&gt;0,"Profit","Loss")</f>
        <v>Loss</v>
      </c>
      <c r="AJ8" s="51">
        <f>COUNTIF(AI8:AI727,"Profit")/720</f>
        <v>0</v>
      </c>
      <c r="AL8" s="12">
        <f>AC8/I8</f>
        <v>-132862.47837250645</v>
      </c>
      <c r="AM8" s="12">
        <f>AD8/J8</f>
        <v>-87439.991069938143</v>
      </c>
      <c r="AN8" s="12"/>
      <c r="AO8" s="12">
        <f>AVERAGE(AL8:AL727)</f>
        <v>-100320.18533864508</v>
      </c>
      <c r="AP8" s="12">
        <f>AVERAGE(AM8:AM727)</f>
        <v>-70567.779993952819</v>
      </c>
      <c r="AQ8" s="12"/>
      <c r="AR8" s="12">
        <f>AO8/AVERAGE(Parameters_Base!B4,Parameters_Base!B5)</f>
        <v>-0.46660551320300037</v>
      </c>
      <c r="AS8" s="12">
        <f>AP8/AVERAGE(Parameters_Base!C4,Parameters_Base!C5)</f>
        <v>-1.2011537020247289</v>
      </c>
    </row>
    <row r="9" spans="1:45" x14ac:dyDescent="0.25">
      <c r="A9" s="6">
        <v>2</v>
      </c>
      <c r="B9" s="1" t="str">
        <f t="shared" ref="B9:B72" si="0">IF(ISODD(A9),"New York","Mumbai")</f>
        <v>Mumbai</v>
      </c>
      <c r="C9" s="1" t="s">
        <v>0</v>
      </c>
      <c r="D9" s="1" t="str">
        <f>IF(C9="Q1","non-peak",IF('Base Scenario'!C9="Q4","non-peak","peak"))</f>
        <v>non-peak</v>
      </c>
      <c r="E9" s="13">
        <f>IF(D9="non-peak",Parameters_Base!$B$4,Parameters_Base!$B$5)</f>
        <v>200000</v>
      </c>
      <c r="F9" s="13">
        <f>IF(D9="non-peak",Parameters_Base!$C$4,Parameters_Base!$C$5)</f>
        <v>50000</v>
      </c>
      <c r="G9" s="1"/>
      <c r="H9" s="1">
        <v>1</v>
      </c>
      <c r="I9" s="1">
        <v>16</v>
      </c>
      <c r="J9" s="1">
        <v>141</v>
      </c>
      <c r="K9" s="3">
        <v>0</v>
      </c>
      <c r="M9" s="15">
        <f t="shared" ref="M9:M72" si="1">E9*I9</f>
        <v>3200000</v>
      </c>
      <c r="N9" s="15">
        <f t="shared" ref="N9:N72" si="2">J9*F9</f>
        <v>7050000</v>
      </c>
      <c r="O9" s="15">
        <f t="shared" ref="O9:O72" si="3">M9+N9</f>
        <v>10250000</v>
      </c>
      <c r="Q9">
        <f>Parameters_Base!$G$5</f>
        <v>13880</v>
      </c>
      <c r="R9">
        <f>Q9*(1+VLOOKUP(K9,Parameters_Base!$I$3:$J$7,2,FALSE))</f>
        <v>13880</v>
      </c>
      <c r="S9" s="14">
        <f>R9*Parameters_Base!$G$2</f>
        <v>18044000</v>
      </c>
      <c r="T9" s="14">
        <f>Parameters_Base!$O$6</f>
        <v>300000</v>
      </c>
      <c r="U9" s="14">
        <f t="shared" ref="U9:U72" si="4">IF(B9="Mumbai",1500000,2500000)</f>
        <v>1500000</v>
      </c>
      <c r="V9" s="14">
        <f>Parameters_Base!$R$10</f>
        <v>3754098.2698005121</v>
      </c>
      <c r="W9" s="14">
        <f>Parameters_Base!$G$7*'Base Scenario'!O9</f>
        <v>2562500</v>
      </c>
      <c r="X9" s="14">
        <f>Parameters_Base!$G$8</f>
        <v>2000000</v>
      </c>
      <c r="Y9" s="15">
        <f t="shared" ref="Y9:Y72" si="5">SUM(S9:X9)</f>
        <v>28160598.269800514</v>
      </c>
      <c r="Z9" s="29">
        <f t="shared" ref="Z9:Z72" si="6">0.2*Y9</f>
        <v>5632119.6539601032</v>
      </c>
      <c r="AA9" s="29">
        <f t="shared" ref="AA9:AA72" si="7">Y9-Z9</f>
        <v>22528478.615840413</v>
      </c>
      <c r="AC9" s="29">
        <f>M9-Z9</f>
        <v>-2432119.6539601032</v>
      </c>
      <c r="AD9" s="29">
        <f t="shared" ref="AD9:AD72" si="8">N9-AA9</f>
        <v>-15478478.615840413</v>
      </c>
      <c r="AE9" s="29">
        <f t="shared" ref="AE9:AE72" si="9">O9-Y9</f>
        <v>-17910598.269800514</v>
      </c>
      <c r="AF9" s="29"/>
      <c r="AG9" s="29" t="str">
        <f t="shared" ref="AG9:AG72" si="10">IF(AC9&gt;0,"Profit","Loss")</f>
        <v>Loss</v>
      </c>
      <c r="AH9" s="29"/>
      <c r="AI9" s="29" t="str">
        <f t="shared" ref="AI9:AI72" si="11">IF(AD9&gt;0,"Profit","Loss")</f>
        <v>Loss</v>
      </c>
      <c r="AJ9" s="29"/>
      <c r="AL9" s="12">
        <f>AC9/I9</f>
        <v>-152007.47837250645</v>
      </c>
      <c r="AM9" s="12">
        <f t="shared" ref="AM9:AM72" si="12">AD9/J9</f>
        <v>-109776.44408397455</v>
      </c>
      <c r="AN9" s="12"/>
      <c r="AO9" s="12"/>
    </row>
    <row r="10" spans="1:45" x14ac:dyDescent="0.25">
      <c r="A10" s="6">
        <v>3</v>
      </c>
      <c r="B10" s="1" t="str">
        <f t="shared" si="0"/>
        <v>New York</v>
      </c>
      <c r="C10" s="1" t="s">
        <v>0</v>
      </c>
      <c r="D10" s="1" t="str">
        <f>IF(C10="Q1","non-peak",IF('Base Scenario'!C10="Q4","non-peak","peak"))</f>
        <v>non-peak</v>
      </c>
      <c r="E10" s="13">
        <f>IF(D10="non-peak",Parameters_Base!$B$4,Parameters_Base!$B$5)</f>
        <v>200000</v>
      </c>
      <c r="F10" s="13">
        <f>IF(D10="non-peak",Parameters_Base!$C$4,Parameters_Base!$C$5)</f>
        <v>50000</v>
      </c>
      <c r="G10" s="1"/>
      <c r="H10" s="1">
        <v>2</v>
      </c>
      <c r="I10" s="1">
        <v>14</v>
      </c>
      <c r="J10" s="1">
        <v>227</v>
      </c>
      <c r="K10" s="3">
        <v>0</v>
      </c>
      <c r="M10" s="15">
        <f t="shared" si="1"/>
        <v>2800000</v>
      </c>
      <c r="N10" s="15">
        <f t="shared" si="2"/>
        <v>11350000</v>
      </c>
      <c r="O10" s="15">
        <f t="shared" si="3"/>
        <v>14150000</v>
      </c>
      <c r="Q10">
        <f>Parameters_Base!$G$5</f>
        <v>13880</v>
      </c>
      <c r="R10">
        <f>Q10*(1+VLOOKUP(K10,Parameters_Base!$I$3:$J$7,2,FALSE))</f>
        <v>13880</v>
      </c>
      <c r="S10" s="14">
        <f>R10*Parameters_Base!$G$2</f>
        <v>18044000</v>
      </c>
      <c r="T10" s="14">
        <f>Parameters_Base!$O$6</f>
        <v>300000</v>
      </c>
      <c r="U10" s="14">
        <f t="shared" si="4"/>
        <v>2500000</v>
      </c>
      <c r="V10" s="14">
        <f>Parameters_Base!$R$10</f>
        <v>3754098.2698005121</v>
      </c>
      <c r="W10" s="14">
        <f>Parameters_Base!$G$7*'Base Scenario'!O10</f>
        <v>3537500</v>
      </c>
      <c r="X10" s="14">
        <f>Parameters_Base!$G$8</f>
        <v>2000000</v>
      </c>
      <c r="Y10" s="15">
        <f t="shared" si="5"/>
        <v>30135598.269800514</v>
      </c>
      <c r="Z10" s="29">
        <f t="shared" si="6"/>
        <v>6027119.6539601032</v>
      </c>
      <c r="AA10" s="29">
        <f t="shared" si="7"/>
        <v>24108478.615840413</v>
      </c>
      <c r="AC10" s="29">
        <f t="shared" ref="AC10:AC73" si="13">M10-Z10</f>
        <v>-3227119.6539601032</v>
      </c>
      <c r="AD10" s="29">
        <f t="shared" si="8"/>
        <v>-12758478.615840413</v>
      </c>
      <c r="AE10" s="29">
        <f t="shared" si="9"/>
        <v>-15985598.269800514</v>
      </c>
      <c r="AF10" s="29"/>
      <c r="AG10" s="29" t="str">
        <f t="shared" si="10"/>
        <v>Loss</v>
      </c>
      <c r="AH10" s="29"/>
      <c r="AI10" s="29" t="str">
        <f t="shared" si="11"/>
        <v>Loss</v>
      </c>
      <c r="AJ10" s="29"/>
      <c r="AL10" s="12">
        <f t="shared" ref="AL10:AL72" si="14">AC10/I10</f>
        <v>-230508.54671143595</v>
      </c>
      <c r="AM10" s="12">
        <f t="shared" si="12"/>
        <v>-56204.751611631771</v>
      </c>
      <c r="AN10" s="12"/>
      <c r="AO10" s="12"/>
    </row>
    <row r="11" spans="1:45" x14ac:dyDescent="0.25">
      <c r="A11" s="6">
        <v>4</v>
      </c>
      <c r="B11" s="1" t="str">
        <f t="shared" si="0"/>
        <v>Mumbai</v>
      </c>
      <c r="C11" s="1" t="s">
        <v>0</v>
      </c>
      <c r="D11" s="1" t="str">
        <f>IF(C11="Q1","non-peak",IF('Base Scenario'!C11="Q4","non-peak","peak"))</f>
        <v>non-peak</v>
      </c>
      <c r="E11" s="13">
        <f>IF(D11="non-peak",Parameters_Base!$B$4,Parameters_Base!$B$5)</f>
        <v>200000</v>
      </c>
      <c r="F11" s="13">
        <f>IF(D11="non-peak",Parameters_Base!$C$4,Parameters_Base!$C$5)</f>
        <v>50000</v>
      </c>
      <c r="G11" s="1"/>
      <c r="H11" s="1">
        <v>2</v>
      </c>
      <c r="I11" s="1">
        <v>14</v>
      </c>
      <c r="J11" s="1">
        <v>150</v>
      </c>
      <c r="K11" s="3">
        <v>2</v>
      </c>
      <c r="M11" s="15">
        <f t="shared" si="1"/>
        <v>2800000</v>
      </c>
      <c r="N11" s="15">
        <f t="shared" si="2"/>
        <v>7500000</v>
      </c>
      <c r="O11" s="15">
        <f t="shared" si="3"/>
        <v>10300000</v>
      </c>
      <c r="Q11">
        <f>Parameters_Base!$G$5</f>
        <v>13880</v>
      </c>
      <c r="R11">
        <f>Q11*(1+VLOOKUP(K11,Parameters_Base!$I$3:$J$7,2,FALSE))</f>
        <v>18044</v>
      </c>
      <c r="S11" s="14">
        <f>R11*Parameters_Base!$G$2</f>
        <v>23457200</v>
      </c>
      <c r="T11" s="14">
        <f>Parameters_Base!$O$6</f>
        <v>300000</v>
      </c>
      <c r="U11" s="14">
        <f t="shared" si="4"/>
        <v>1500000</v>
      </c>
      <c r="V11" s="14">
        <f>Parameters_Base!$R$10</f>
        <v>3754098.2698005121</v>
      </c>
      <c r="W11" s="14">
        <f>Parameters_Base!$G$7*'Base Scenario'!O11</f>
        <v>2575000</v>
      </c>
      <c r="X11" s="14">
        <f>Parameters_Base!$G$8</f>
        <v>2000000</v>
      </c>
      <c r="Y11" s="15">
        <f t="shared" si="5"/>
        <v>33586298.269800514</v>
      </c>
      <c r="Z11" s="29">
        <f t="shared" si="6"/>
        <v>6717259.6539601032</v>
      </c>
      <c r="AA11" s="29">
        <f t="shared" si="7"/>
        <v>26869038.615840413</v>
      </c>
      <c r="AC11" s="29">
        <f t="shared" si="13"/>
        <v>-3917259.6539601032</v>
      </c>
      <c r="AD11" s="29">
        <f t="shared" si="8"/>
        <v>-19369038.615840413</v>
      </c>
      <c r="AE11" s="29">
        <f t="shared" si="9"/>
        <v>-23286298.269800514</v>
      </c>
      <c r="AF11" s="29"/>
      <c r="AG11" s="29" t="str">
        <f t="shared" si="10"/>
        <v>Loss</v>
      </c>
      <c r="AH11" s="29"/>
      <c r="AI11" s="29" t="str">
        <f t="shared" si="11"/>
        <v>Loss</v>
      </c>
      <c r="AJ11" s="29"/>
      <c r="AL11" s="12">
        <f t="shared" si="14"/>
        <v>-279804.26099715021</v>
      </c>
      <c r="AM11" s="12">
        <f t="shared" si="12"/>
        <v>-129126.92410560275</v>
      </c>
      <c r="AN11" s="12"/>
      <c r="AO11" s="12"/>
    </row>
    <row r="12" spans="1:45" x14ac:dyDescent="0.25">
      <c r="A12" s="6">
        <v>5</v>
      </c>
      <c r="B12" s="1" t="str">
        <f t="shared" si="0"/>
        <v>New York</v>
      </c>
      <c r="C12" s="1" t="s">
        <v>0</v>
      </c>
      <c r="D12" s="1" t="str">
        <f>IF(C12="Q1","non-peak",IF('Base Scenario'!C12="Q4","non-peak","peak"))</f>
        <v>non-peak</v>
      </c>
      <c r="E12" s="13">
        <f>IF(D12="non-peak",Parameters_Base!$B$4,Parameters_Base!$B$5)</f>
        <v>200000</v>
      </c>
      <c r="F12" s="13">
        <f>IF(D12="non-peak",Parameters_Base!$C$4,Parameters_Base!$C$5)</f>
        <v>50000</v>
      </c>
      <c r="G12" s="1"/>
      <c r="H12" s="1">
        <v>3</v>
      </c>
      <c r="I12" s="1">
        <v>10</v>
      </c>
      <c r="J12" s="1">
        <v>165</v>
      </c>
      <c r="K12" s="3">
        <v>-2</v>
      </c>
      <c r="M12" s="15">
        <f t="shared" si="1"/>
        <v>2000000</v>
      </c>
      <c r="N12" s="15">
        <f t="shared" si="2"/>
        <v>8250000</v>
      </c>
      <c r="O12" s="15">
        <f t="shared" si="3"/>
        <v>10250000</v>
      </c>
      <c r="Q12">
        <f>Parameters_Base!$G$5</f>
        <v>13880</v>
      </c>
      <c r="R12">
        <f>Q12*(1+VLOOKUP(K12,Parameters_Base!$I$3:$J$7,2,FALSE))</f>
        <v>9716</v>
      </c>
      <c r="S12" s="14">
        <f>R12*Parameters_Base!$G$2</f>
        <v>12630800</v>
      </c>
      <c r="T12" s="14">
        <f>Parameters_Base!$O$6</f>
        <v>300000</v>
      </c>
      <c r="U12" s="14">
        <f t="shared" si="4"/>
        <v>2500000</v>
      </c>
      <c r="V12" s="14">
        <f>Parameters_Base!$R$10</f>
        <v>3754098.2698005121</v>
      </c>
      <c r="W12" s="14">
        <f>Parameters_Base!$G$7*'Base Scenario'!O12</f>
        <v>2562500</v>
      </c>
      <c r="X12" s="14">
        <f>Parameters_Base!$G$8</f>
        <v>2000000</v>
      </c>
      <c r="Y12" s="15">
        <f t="shared" si="5"/>
        <v>23747398.269800514</v>
      </c>
      <c r="Z12" s="29">
        <f t="shared" si="6"/>
        <v>4749479.6539601032</v>
      </c>
      <c r="AA12" s="29">
        <f t="shared" si="7"/>
        <v>18997918.615840413</v>
      </c>
      <c r="AC12" s="29">
        <f t="shared" si="13"/>
        <v>-2749479.6539601032</v>
      </c>
      <c r="AD12" s="29">
        <f t="shared" si="8"/>
        <v>-10747918.615840413</v>
      </c>
      <c r="AE12" s="29">
        <f t="shared" si="9"/>
        <v>-13497398.269800514</v>
      </c>
      <c r="AF12" s="29"/>
      <c r="AG12" s="29" t="str">
        <f t="shared" si="10"/>
        <v>Loss</v>
      </c>
      <c r="AH12" s="29"/>
      <c r="AI12" s="29" t="str">
        <f t="shared" si="11"/>
        <v>Loss</v>
      </c>
      <c r="AJ12" s="29"/>
      <c r="AL12" s="12">
        <f t="shared" si="14"/>
        <v>-274947.96539601032</v>
      </c>
      <c r="AM12" s="12">
        <f t="shared" si="12"/>
        <v>-65138.900702063111</v>
      </c>
      <c r="AN12" s="12"/>
      <c r="AO12" s="12"/>
    </row>
    <row r="13" spans="1:45" x14ac:dyDescent="0.25">
      <c r="A13" s="6">
        <v>6</v>
      </c>
      <c r="B13" s="1" t="str">
        <f t="shared" si="0"/>
        <v>Mumbai</v>
      </c>
      <c r="C13" s="1" t="s">
        <v>0</v>
      </c>
      <c r="D13" s="1" t="str">
        <f>IF(C13="Q1","non-peak",IF('Base Scenario'!C13="Q4","non-peak","peak"))</f>
        <v>non-peak</v>
      </c>
      <c r="E13" s="13">
        <f>IF(D13="non-peak",Parameters_Base!$B$4,Parameters_Base!$B$5)</f>
        <v>200000</v>
      </c>
      <c r="F13" s="13">
        <f>IF(D13="non-peak",Parameters_Base!$C$4,Parameters_Base!$C$5)</f>
        <v>50000</v>
      </c>
      <c r="G13" s="1"/>
      <c r="H13" s="1">
        <v>3</v>
      </c>
      <c r="I13" s="1">
        <v>12</v>
      </c>
      <c r="J13" s="1">
        <v>172</v>
      </c>
      <c r="K13" s="3">
        <v>0</v>
      </c>
      <c r="M13" s="15">
        <f t="shared" si="1"/>
        <v>2400000</v>
      </c>
      <c r="N13" s="15">
        <f t="shared" si="2"/>
        <v>8600000</v>
      </c>
      <c r="O13" s="15">
        <f t="shared" si="3"/>
        <v>11000000</v>
      </c>
      <c r="Q13">
        <f>Parameters_Base!$G$5</f>
        <v>13880</v>
      </c>
      <c r="R13">
        <f>Q13*(1+VLOOKUP(K13,Parameters_Base!$I$3:$J$7,2,FALSE))</f>
        <v>13880</v>
      </c>
      <c r="S13" s="14">
        <f>R13*Parameters_Base!$G$2</f>
        <v>18044000</v>
      </c>
      <c r="T13" s="14">
        <f>Parameters_Base!$O$6</f>
        <v>300000</v>
      </c>
      <c r="U13" s="14">
        <f t="shared" si="4"/>
        <v>1500000</v>
      </c>
      <c r="V13" s="14">
        <f>Parameters_Base!$R$10</f>
        <v>3754098.2698005121</v>
      </c>
      <c r="W13" s="14">
        <f>Parameters_Base!$G$7*'Base Scenario'!O13</f>
        <v>2750000</v>
      </c>
      <c r="X13" s="14">
        <f>Parameters_Base!$G$8</f>
        <v>2000000</v>
      </c>
      <c r="Y13" s="15">
        <f t="shared" si="5"/>
        <v>28348098.269800514</v>
      </c>
      <c r="Z13" s="29">
        <f t="shared" si="6"/>
        <v>5669619.6539601032</v>
      </c>
      <c r="AA13" s="29">
        <f t="shared" si="7"/>
        <v>22678478.615840413</v>
      </c>
      <c r="AC13" s="29">
        <f t="shared" si="13"/>
        <v>-3269619.6539601032</v>
      </c>
      <c r="AD13" s="29">
        <f t="shared" si="8"/>
        <v>-14078478.615840413</v>
      </c>
      <c r="AE13" s="29">
        <f t="shared" si="9"/>
        <v>-17348098.269800514</v>
      </c>
      <c r="AF13" s="29"/>
      <c r="AG13" s="29" t="str">
        <f t="shared" si="10"/>
        <v>Loss</v>
      </c>
      <c r="AH13" s="29"/>
      <c r="AI13" s="29" t="str">
        <f t="shared" si="11"/>
        <v>Loss</v>
      </c>
      <c r="AJ13" s="29"/>
      <c r="AL13" s="12">
        <f t="shared" si="14"/>
        <v>-272468.30449667526</v>
      </c>
      <c r="AM13" s="12">
        <f t="shared" si="12"/>
        <v>-81851.619859537284</v>
      </c>
      <c r="AN13" s="12"/>
      <c r="AO13" s="12"/>
    </row>
    <row r="14" spans="1:45" x14ac:dyDescent="0.25">
      <c r="A14" s="6">
        <v>7</v>
      </c>
      <c r="B14" s="1" t="str">
        <f t="shared" si="0"/>
        <v>New York</v>
      </c>
      <c r="C14" s="1" t="s">
        <v>0</v>
      </c>
      <c r="D14" s="1" t="str">
        <f>IF(C14="Q1","non-peak",IF('Base Scenario'!C14="Q4","non-peak","peak"))</f>
        <v>non-peak</v>
      </c>
      <c r="E14" s="13">
        <f>IF(D14="non-peak",Parameters_Base!$B$4,Parameters_Base!$B$5)</f>
        <v>200000</v>
      </c>
      <c r="F14" s="13">
        <f>IF(D14="non-peak",Parameters_Base!$C$4,Parameters_Base!$C$5)</f>
        <v>50000</v>
      </c>
      <c r="G14" s="1"/>
      <c r="H14" s="1">
        <v>4</v>
      </c>
      <c r="I14" s="1">
        <v>10</v>
      </c>
      <c r="J14" s="1">
        <v>201</v>
      </c>
      <c r="K14" s="3">
        <v>-2</v>
      </c>
      <c r="M14" s="15">
        <f t="shared" si="1"/>
        <v>2000000</v>
      </c>
      <c r="N14" s="15">
        <f t="shared" si="2"/>
        <v>10050000</v>
      </c>
      <c r="O14" s="15">
        <f t="shared" si="3"/>
        <v>12050000</v>
      </c>
      <c r="Q14">
        <f>Parameters_Base!$G$5</f>
        <v>13880</v>
      </c>
      <c r="R14">
        <f>Q14*(1+VLOOKUP(K14,Parameters_Base!$I$3:$J$7,2,FALSE))</f>
        <v>9716</v>
      </c>
      <c r="S14" s="14">
        <f>R14*Parameters_Base!$G$2</f>
        <v>12630800</v>
      </c>
      <c r="T14" s="14">
        <f>Parameters_Base!$O$6</f>
        <v>300000</v>
      </c>
      <c r="U14" s="14">
        <f t="shared" si="4"/>
        <v>2500000</v>
      </c>
      <c r="V14" s="14">
        <f>Parameters_Base!$R$10</f>
        <v>3754098.2698005121</v>
      </c>
      <c r="W14" s="14">
        <f>Parameters_Base!$G$7*'Base Scenario'!O14</f>
        <v>3012500</v>
      </c>
      <c r="X14" s="14">
        <f>Parameters_Base!$G$8</f>
        <v>2000000</v>
      </c>
      <c r="Y14" s="15">
        <f t="shared" si="5"/>
        <v>24197398.269800514</v>
      </c>
      <c r="Z14" s="29">
        <f t="shared" si="6"/>
        <v>4839479.6539601032</v>
      </c>
      <c r="AA14" s="29">
        <f t="shared" si="7"/>
        <v>19357918.615840413</v>
      </c>
      <c r="AC14" s="29">
        <f t="shared" si="13"/>
        <v>-2839479.6539601032</v>
      </c>
      <c r="AD14" s="29">
        <f t="shared" si="8"/>
        <v>-9307918.6158404127</v>
      </c>
      <c r="AE14" s="29">
        <f t="shared" si="9"/>
        <v>-12147398.269800514</v>
      </c>
      <c r="AF14" s="29"/>
      <c r="AG14" s="29" t="str">
        <f t="shared" si="10"/>
        <v>Loss</v>
      </c>
      <c r="AH14" s="29"/>
      <c r="AI14" s="29" t="str">
        <f t="shared" si="11"/>
        <v>Loss</v>
      </c>
      <c r="AJ14" s="29"/>
      <c r="AL14" s="12">
        <f t="shared" si="14"/>
        <v>-283947.96539601032</v>
      </c>
      <c r="AM14" s="12">
        <f t="shared" si="12"/>
        <v>-46308.05281512643</v>
      </c>
      <c r="AN14" s="12"/>
      <c r="AO14" s="12"/>
    </row>
    <row r="15" spans="1:45" x14ac:dyDescent="0.25">
      <c r="A15" s="6">
        <v>8</v>
      </c>
      <c r="B15" s="1" t="str">
        <f t="shared" si="0"/>
        <v>Mumbai</v>
      </c>
      <c r="C15" s="1" t="s">
        <v>0</v>
      </c>
      <c r="D15" s="1" t="str">
        <f>IF(C15="Q1","non-peak",IF('Base Scenario'!C15="Q4","non-peak","peak"))</f>
        <v>non-peak</v>
      </c>
      <c r="E15" s="13">
        <f>IF(D15="non-peak",Parameters_Base!$B$4,Parameters_Base!$B$5)</f>
        <v>200000</v>
      </c>
      <c r="F15" s="13">
        <f>IF(D15="non-peak",Parameters_Base!$C$4,Parameters_Base!$C$5)</f>
        <v>50000</v>
      </c>
      <c r="G15" s="1"/>
      <c r="H15" s="1">
        <v>4</v>
      </c>
      <c r="I15" s="1">
        <v>25</v>
      </c>
      <c r="J15" s="1">
        <v>231</v>
      </c>
      <c r="K15" s="3">
        <v>2</v>
      </c>
      <c r="M15" s="15">
        <f t="shared" si="1"/>
        <v>5000000</v>
      </c>
      <c r="N15" s="15">
        <f t="shared" si="2"/>
        <v>11550000</v>
      </c>
      <c r="O15" s="15">
        <f t="shared" si="3"/>
        <v>16550000</v>
      </c>
      <c r="Q15">
        <f>Parameters_Base!$G$5</f>
        <v>13880</v>
      </c>
      <c r="R15">
        <f>Q15*(1+VLOOKUP(K15,Parameters_Base!$I$3:$J$7,2,FALSE))</f>
        <v>18044</v>
      </c>
      <c r="S15" s="14">
        <f>R15*Parameters_Base!$G$2</f>
        <v>23457200</v>
      </c>
      <c r="T15" s="14">
        <f>Parameters_Base!$O$6</f>
        <v>300000</v>
      </c>
      <c r="U15" s="14">
        <f t="shared" si="4"/>
        <v>1500000</v>
      </c>
      <c r="V15" s="14">
        <f>Parameters_Base!$R$10</f>
        <v>3754098.2698005121</v>
      </c>
      <c r="W15" s="14">
        <f>Parameters_Base!$G$7*'Base Scenario'!O15</f>
        <v>4137500</v>
      </c>
      <c r="X15" s="14">
        <f>Parameters_Base!$G$8</f>
        <v>2000000</v>
      </c>
      <c r="Y15" s="15">
        <f t="shared" si="5"/>
        <v>35148798.269800514</v>
      </c>
      <c r="Z15" s="29">
        <f t="shared" si="6"/>
        <v>7029759.6539601032</v>
      </c>
      <c r="AA15" s="29">
        <f t="shared" si="7"/>
        <v>28119038.615840413</v>
      </c>
      <c r="AC15" s="29">
        <f t="shared" si="13"/>
        <v>-2029759.6539601032</v>
      </c>
      <c r="AD15" s="29">
        <f t="shared" si="8"/>
        <v>-16569038.615840413</v>
      </c>
      <c r="AE15" s="29">
        <f t="shared" si="9"/>
        <v>-18598798.269800514</v>
      </c>
      <c r="AF15" s="29"/>
      <c r="AG15" s="29" t="str">
        <f t="shared" si="10"/>
        <v>Loss</v>
      </c>
      <c r="AH15" s="29"/>
      <c r="AI15" s="29" t="str">
        <f t="shared" si="11"/>
        <v>Loss</v>
      </c>
      <c r="AJ15" s="29"/>
      <c r="AL15" s="12">
        <f t="shared" si="14"/>
        <v>-81190.38615840413</v>
      </c>
      <c r="AM15" s="12">
        <f t="shared" si="12"/>
        <v>-71727.439895413045</v>
      </c>
      <c r="AN15" s="12"/>
      <c r="AO15" s="12"/>
    </row>
    <row r="16" spans="1:45" x14ac:dyDescent="0.25">
      <c r="A16" s="6">
        <v>9</v>
      </c>
      <c r="B16" s="1" t="str">
        <f t="shared" si="0"/>
        <v>New York</v>
      </c>
      <c r="C16" s="1" t="s">
        <v>0</v>
      </c>
      <c r="D16" s="1" t="str">
        <f>IF(C16="Q1","non-peak",IF('Base Scenario'!C16="Q4","non-peak","peak"))</f>
        <v>non-peak</v>
      </c>
      <c r="E16" s="13">
        <f>IF(D16="non-peak",Parameters_Base!$B$4,Parameters_Base!$B$5)</f>
        <v>200000</v>
      </c>
      <c r="F16" s="13">
        <f>IF(D16="non-peak",Parameters_Base!$C$4,Parameters_Base!$C$5)</f>
        <v>50000</v>
      </c>
      <c r="G16" s="1"/>
      <c r="H16" s="1">
        <v>5</v>
      </c>
      <c r="I16" s="1">
        <v>18</v>
      </c>
      <c r="J16" s="1">
        <v>208</v>
      </c>
      <c r="K16" s="3">
        <v>0</v>
      </c>
      <c r="M16" s="15">
        <f t="shared" si="1"/>
        <v>3600000</v>
      </c>
      <c r="N16" s="15">
        <f t="shared" si="2"/>
        <v>10400000</v>
      </c>
      <c r="O16" s="15">
        <f t="shared" si="3"/>
        <v>14000000</v>
      </c>
      <c r="Q16">
        <f>Parameters_Base!$G$5</f>
        <v>13880</v>
      </c>
      <c r="R16">
        <f>Q16*(1+VLOOKUP(K16,Parameters_Base!$I$3:$J$7,2,FALSE))</f>
        <v>13880</v>
      </c>
      <c r="S16" s="14">
        <f>R16*Parameters_Base!$G$2</f>
        <v>18044000</v>
      </c>
      <c r="T16" s="14">
        <f>Parameters_Base!$O$6</f>
        <v>300000</v>
      </c>
      <c r="U16" s="14">
        <f t="shared" si="4"/>
        <v>2500000</v>
      </c>
      <c r="V16" s="14">
        <f>Parameters_Base!$R$10</f>
        <v>3754098.2698005121</v>
      </c>
      <c r="W16" s="14">
        <f>Parameters_Base!$G$7*'Base Scenario'!O16</f>
        <v>3500000</v>
      </c>
      <c r="X16" s="14">
        <f>Parameters_Base!$G$8</f>
        <v>2000000</v>
      </c>
      <c r="Y16" s="15">
        <f t="shared" si="5"/>
        <v>30098098.269800514</v>
      </c>
      <c r="Z16" s="29">
        <f t="shared" si="6"/>
        <v>6019619.6539601032</v>
      </c>
      <c r="AA16" s="29">
        <f t="shared" si="7"/>
        <v>24078478.615840413</v>
      </c>
      <c r="AC16" s="29">
        <f t="shared" si="13"/>
        <v>-2419619.6539601032</v>
      </c>
      <c r="AD16" s="29">
        <f t="shared" si="8"/>
        <v>-13678478.615840413</v>
      </c>
      <c r="AE16" s="29">
        <f t="shared" si="9"/>
        <v>-16098098.269800514</v>
      </c>
      <c r="AF16" s="29"/>
      <c r="AG16" s="29" t="str">
        <f t="shared" si="10"/>
        <v>Loss</v>
      </c>
      <c r="AH16" s="29"/>
      <c r="AI16" s="29" t="str">
        <f t="shared" si="11"/>
        <v>Loss</v>
      </c>
      <c r="AJ16" s="29"/>
      <c r="AL16" s="12">
        <f t="shared" si="14"/>
        <v>-134423.31410889461</v>
      </c>
      <c r="AM16" s="12">
        <f t="shared" si="12"/>
        <v>-65761.916422309674</v>
      </c>
      <c r="AN16" s="12"/>
      <c r="AO16" s="12"/>
    </row>
    <row r="17" spans="1:41" x14ac:dyDescent="0.25">
      <c r="A17" s="6">
        <v>10</v>
      </c>
      <c r="B17" s="1" t="str">
        <f t="shared" si="0"/>
        <v>Mumbai</v>
      </c>
      <c r="C17" s="1" t="s">
        <v>0</v>
      </c>
      <c r="D17" s="1" t="str">
        <f>IF(C17="Q1","non-peak",IF('Base Scenario'!C17="Q4","non-peak","peak"))</f>
        <v>non-peak</v>
      </c>
      <c r="E17" s="13">
        <f>IF(D17="non-peak",Parameters_Base!$B$4,Parameters_Base!$B$5)</f>
        <v>200000</v>
      </c>
      <c r="F17" s="13">
        <f>IF(D17="non-peak",Parameters_Base!$C$4,Parameters_Base!$C$5)</f>
        <v>50000</v>
      </c>
      <c r="G17" s="1"/>
      <c r="H17" s="1">
        <v>5</v>
      </c>
      <c r="I17" s="1">
        <v>22</v>
      </c>
      <c r="J17" s="1">
        <v>166</v>
      </c>
      <c r="K17" s="3">
        <v>2</v>
      </c>
      <c r="M17" s="15">
        <f t="shared" si="1"/>
        <v>4400000</v>
      </c>
      <c r="N17" s="15">
        <f t="shared" si="2"/>
        <v>8300000</v>
      </c>
      <c r="O17" s="15">
        <f t="shared" si="3"/>
        <v>12700000</v>
      </c>
      <c r="Q17">
        <f>Parameters_Base!$G$5</f>
        <v>13880</v>
      </c>
      <c r="R17">
        <f>Q17*(1+VLOOKUP(K17,Parameters_Base!$I$3:$J$7,2,FALSE))</f>
        <v>18044</v>
      </c>
      <c r="S17" s="14">
        <f>R17*Parameters_Base!$G$2</f>
        <v>23457200</v>
      </c>
      <c r="T17" s="14">
        <f>Parameters_Base!$O$6</f>
        <v>300000</v>
      </c>
      <c r="U17" s="14">
        <f t="shared" si="4"/>
        <v>1500000</v>
      </c>
      <c r="V17" s="14">
        <f>Parameters_Base!$R$10</f>
        <v>3754098.2698005121</v>
      </c>
      <c r="W17" s="14">
        <f>Parameters_Base!$G$7*'Base Scenario'!O17</f>
        <v>3175000</v>
      </c>
      <c r="X17" s="14">
        <f>Parameters_Base!$G$8</f>
        <v>2000000</v>
      </c>
      <c r="Y17" s="15">
        <f t="shared" si="5"/>
        <v>34186298.269800514</v>
      </c>
      <c r="Z17" s="29">
        <f t="shared" si="6"/>
        <v>6837259.6539601032</v>
      </c>
      <c r="AA17" s="29">
        <f t="shared" si="7"/>
        <v>27349038.615840413</v>
      </c>
      <c r="AC17" s="29">
        <f t="shared" si="13"/>
        <v>-2437259.6539601032</v>
      </c>
      <c r="AD17" s="29">
        <f t="shared" si="8"/>
        <v>-19049038.615840413</v>
      </c>
      <c r="AE17" s="29">
        <f t="shared" si="9"/>
        <v>-21486298.269800514</v>
      </c>
      <c r="AF17" s="29"/>
      <c r="AG17" s="29" t="str">
        <f t="shared" si="10"/>
        <v>Loss</v>
      </c>
      <c r="AH17" s="29"/>
      <c r="AI17" s="29" t="str">
        <f t="shared" si="11"/>
        <v>Loss</v>
      </c>
      <c r="AJ17" s="29"/>
      <c r="AL17" s="12">
        <f t="shared" si="14"/>
        <v>-110784.52972545923</v>
      </c>
      <c r="AM17" s="12">
        <f t="shared" si="12"/>
        <v>-114753.24467373743</v>
      </c>
      <c r="AN17" s="12"/>
      <c r="AO17" s="12"/>
    </row>
    <row r="18" spans="1:41" x14ac:dyDescent="0.25">
      <c r="A18" s="6">
        <v>11</v>
      </c>
      <c r="B18" s="1" t="str">
        <f t="shared" si="0"/>
        <v>New York</v>
      </c>
      <c r="C18" s="1" t="s">
        <v>0</v>
      </c>
      <c r="D18" s="1" t="str">
        <f>IF(C18="Q1","non-peak",IF('Base Scenario'!C18="Q4","non-peak","peak"))</f>
        <v>non-peak</v>
      </c>
      <c r="E18" s="13">
        <f>IF(D18="non-peak",Parameters_Base!$B$4,Parameters_Base!$B$5)</f>
        <v>200000</v>
      </c>
      <c r="F18" s="13">
        <f>IF(D18="non-peak",Parameters_Base!$C$4,Parameters_Base!$C$5)</f>
        <v>50000</v>
      </c>
      <c r="G18" s="1"/>
      <c r="H18" s="1">
        <v>6</v>
      </c>
      <c r="I18" s="1">
        <v>28</v>
      </c>
      <c r="J18" s="1">
        <v>173</v>
      </c>
      <c r="K18" s="3">
        <v>-2</v>
      </c>
      <c r="M18" s="15">
        <f t="shared" si="1"/>
        <v>5600000</v>
      </c>
      <c r="N18" s="15">
        <f t="shared" si="2"/>
        <v>8650000</v>
      </c>
      <c r="O18" s="15">
        <f t="shared" si="3"/>
        <v>14250000</v>
      </c>
      <c r="Q18">
        <f>Parameters_Base!$G$5</f>
        <v>13880</v>
      </c>
      <c r="R18">
        <f>Q18*(1+VLOOKUP(K18,Parameters_Base!$I$3:$J$7,2,FALSE))</f>
        <v>9716</v>
      </c>
      <c r="S18" s="14">
        <f>R18*Parameters_Base!$G$2</f>
        <v>12630800</v>
      </c>
      <c r="T18" s="14">
        <f>Parameters_Base!$O$6</f>
        <v>300000</v>
      </c>
      <c r="U18" s="14">
        <f t="shared" si="4"/>
        <v>2500000</v>
      </c>
      <c r="V18" s="14">
        <f>Parameters_Base!$R$10</f>
        <v>3754098.2698005121</v>
      </c>
      <c r="W18" s="14">
        <f>Parameters_Base!$G$7*'Base Scenario'!O18</f>
        <v>3562500</v>
      </c>
      <c r="X18" s="14">
        <f>Parameters_Base!$G$8</f>
        <v>2000000</v>
      </c>
      <c r="Y18" s="15">
        <f t="shared" si="5"/>
        <v>24747398.269800514</v>
      </c>
      <c r="Z18" s="29">
        <f t="shared" si="6"/>
        <v>4949479.6539601032</v>
      </c>
      <c r="AA18" s="29">
        <f t="shared" si="7"/>
        <v>19797918.615840413</v>
      </c>
      <c r="AC18" s="29">
        <f t="shared" si="13"/>
        <v>650520.34603989683</v>
      </c>
      <c r="AD18" s="29">
        <f t="shared" si="8"/>
        <v>-11147918.615840413</v>
      </c>
      <c r="AE18" s="29">
        <f t="shared" si="9"/>
        <v>-10497398.269800514</v>
      </c>
      <c r="AF18" s="29"/>
      <c r="AG18" s="29" t="str">
        <f t="shared" si="10"/>
        <v>Profit</v>
      </c>
      <c r="AH18" s="29"/>
      <c r="AI18" s="29" t="str">
        <f t="shared" si="11"/>
        <v>Loss</v>
      </c>
      <c r="AJ18" s="29"/>
      <c r="AL18" s="12">
        <f t="shared" si="14"/>
        <v>23232.869501424888</v>
      </c>
      <c r="AM18" s="12">
        <f t="shared" si="12"/>
        <v>-64438.835929713365</v>
      </c>
      <c r="AN18" s="12"/>
      <c r="AO18" s="12"/>
    </row>
    <row r="19" spans="1:41" x14ac:dyDescent="0.25">
      <c r="A19" s="6">
        <v>12</v>
      </c>
      <c r="B19" s="1" t="str">
        <f t="shared" si="0"/>
        <v>Mumbai</v>
      </c>
      <c r="C19" s="1" t="s">
        <v>0</v>
      </c>
      <c r="D19" s="1" t="str">
        <f>IF(C19="Q1","non-peak",IF('Base Scenario'!C19="Q4","non-peak","peak"))</f>
        <v>non-peak</v>
      </c>
      <c r="E19" s="13">
        <f>IF(D19="non-peak",Parameters_Base!$B$4,Parameters_Base!$B$5)</f>
        <v>200000</v>
      </c>
      <c r="F19" s="13">
        <f>IF(D19="non-peak",Parameters_Base!$C$4,Parameters_Base!$C$5)</f>
        <v>50000</v>
      </c>
      <c r="G19" s="1"/>
      <c r="H19" s="1">
        <v>6</v>
      </c>
      <c r="I19" s="1">
        <v>16</v>
      </c>
      <c r="J19" s="1">
        <v>193</v>
      </c>
      <c r="K19" s="3">
        <v>2</v>
      </c>
      <c r="M19" s="15">
        <f t="shared" si="1"/>
        <v>3200000</v>
      </c>
      <c r="N19" s="15">
        <f t="shared" si="2"/>
        <v>9650000</v>
      </c>
      <c r="O19" s="15">
        <f t="shared" si="3"/>
        <v>12850000</v>
      </c>
      <c r="Q19">
        <f>Parameters_Base!$G$5</f>
        <v>13880</v>
      </c>
      <c r="R19">
        <f>Q19*(1+VLOOKUP(K19,Parameters_Base!$I$3:$J$7,2,FALSE))</f>
        <v>18044</v>
      </c>
      <c r="S19" s="14">
        <f>R19*Parameters_Base!$G$2</f>
        <v>23457200</v>
      </c>
      <c r="T19" s="14">
        <f>Parameters_Base!$O$6</f>
        <v>300000</v>
      </c>
      <c r="U19" s="14">
        <f t="shared" si="4"/>
        <v>1500000</v>
      </c>
      <c r="V19" s="14">
        <f>Parameters_Base!$R$10</f>
        <v>3754098.2698005121</v>
      </c>
      <c r="W19" s="14">
        <f>Parameters_Base!$G$7*'Base Scenario'!O19</f>
        <v>3212500</v>
      </c>
      <c r="X19" s="14">
        <f>Parameters_Base!$G$8</f>
        <v>2000000</v>
      </c>
      <c r="Y19" s="15">
        <f t="shared" si="5"/>
        <v>34223798.269800514</v>
      </c>
      <c r="Z19" s="29">
        <f t="shared" si="6"/>
        <v>6844759.6539601032</v>
      </c>
      <c r="AA19" s="29">
        <f t="shared" si="7"/>
        <v>27379038.615840413</v>
      </c>
      <c r="AC19" s="29">
        <f t="shared" si="13"/>
        <v>-3644759.6539601032</v>
      </c>
      <c r="AD19" s="29">
        <f t="shared" si="8"/>
        <v>-17729038.615840413</v>
      </c>
      <c r="AE19" s="29">
        <f t="shared" si="9"/>
        <v>-21373798.269800514</v>
      </c>
      <c r="AF19" s="29"/>
      <c r="AG19" s="29" t="str">
        <f t="shared" si="10"/>
        <v>Loss</v>
      </c>
      <c r="AH19" s="29"/>
      <c r="AI19" s="29" t="str">
        <f t="shared" si="11"/>
        <v>Loss</v>
      </c>
      <c r="AJ19" s="29"/>
      <c r="AL19" s="12">
        <f t="shared" si="14"/>
        <v>-227797.47837250645</v>
      </c>
      <c r="AM19" s="12">
        <f t="shared" si="12"/>
        <v>-91860.30370901768</v>
      </c>
      <c r="AN19" s="12"/>
      <c r="AO19" s="12"/>
    </row>
    <row r="20" spans="1:41" x14ac:dyDescent="0.25">
      <c r="A20" s="6">
        <v>13</v>
      </c>
      <c r="B20" s="1" t="str">
        <f t="shared" si="0"/>
        <v>New York</v>
      </c>
      <c r="C20" s="1" t="s">
        <v>0</v>
      </c>
      <c r="D20" s="1" t="str">
        <f>IF(C20="Q1","non-peak",IF('Base Scenario'!C20="Q4","non-peak","peak"))</f>
        <v>non-peak</v>
      </c>
      <c r="E20" s="13">
        <f>IF(D20="non-peak",Parameters_Base!$B$4,Parameters_Base!$B$5)</f>
        <v>200000</v>
      </c>
      <c r="F20" s="13">
        <f>IF(D20="non-peak",Parameters_Base!$C$4,Parameters_Base!$C$5)</f>
        <v>50000</v>
      </c>
      <c r="G20" s="1"/>
      <c r="H20" s="1">
        <v>7</v>
      </c>
      <c r="I20" s="1">
        <v>13</v>
      </c>
      <c r="J20" s="1">
        <v>172</v>
      </c>
      <c r="K20" s="3">
        <v>-2</v>
      </c>
      <c r="M20" s="15">
        <f t="shared" si="1"/>
        <v>2600000</v>
      </c>
      <c r="N20" s="15">
        <f t="shared" si="2"/>
        <v>8600000</v>
      </c>
      <c r="O20" s="15">
        <f t="shared" si="3"/>
        <v>11200000</v>
      </c>
      <c r="Q20">
        <f>Parameters_Base!$G$5</f>
        <v>13880</v>
      </c>
      <c r="R20">
        <f>Q20*(1+VLOOKUP(K20,Parameters_Base!$I$3:$J$7,2,FALSE))</f>
        <v>9716</v>
      </c>
      <c r="S20" s="14">
        <f>R20*Parameters_Base!$G$2</f>
        <v>12630800</v>
      </c>
      <c r="T20" s="14">
        <f>Parameters_Base!$O$6</f>
        <v>300000</v>
      </c>
      <c r="U20" s="14">
        <f t="shared" si="4"/>
        <v>2500000</v>
      </c>
      <c r="V20" s="14">
        <f>Parameters_Base!$R$10</f>
        <v>3754098.2698005121</v>
      </c>
      <c r="W20" s="14">
        <f>Parameters_Base!$G$7*'Base Scenario'!O20</f>
        <v>2800000</v>
      </c>
      <c r="X20" s="14">
        <f>Parameters_Base!$G$8</f>
        <v>2000000</v>
      </c>
      <c r="Y20" s="15">
        <f t="shared" si="5"/>
        <v>23984898.269800514</v>
      </c>
      <c r="Z20" s="29">
        <f t="shared" si="6"/>
        <v>4796979.6539601032</v>
      </c>
      <c r="AA20" s="29">
        <f t="shared" si="7"/>
        <v>19187918.615840413</v>
      </c>
      <c r="AC20" s="29">
        <f t="shared" si="13"/>
        <v>-2196979.6539601032</v>
      </c>
      <c r="AD20" s="29">
        <f t="shared" si="8"/>
        <v>-10587918.615840413</v>
      </c>
      <c r="AE20" s="29">
        <f t="shared" si="9"/>
        <v>-12784898.269800514</v>
      </c>
      <c r="AF20" s="29"/>
      <c r="AG20" s="29" t="str">
        <f t="shared" si="10"/>
        <v>Loss</v>
      </c>
      <c r="AH20" s="29"/>
      <c r="AI20" s="29" t="str">
        <f t="shared" si="11"/>
        <v>Loss</v>
      </c>
      <c r="AJ20" s="29"/>
      <c r="AL20" s="12">
        <f t="shared" si="14"/>
        <v>-168998.43492000795</v>
      </c>
      <c r="AM20" s="12">
        <f t="shared" si="12"/>
        <v>-61557.666371165193</v>
      </c>
      <c r="AN20" s="12"/>
      <c r="AO20" s="12"/>
    </row>
    <row r="21" spans="1:41" x14ac:dyDescent="0.25">
      <c r="A21" s="6">
        <v>14</v>
      </c>
      <c r="B21" s="1" t="str">
        <f t="shared" si="0"/>
        <v>Mumbai</v>
      </c>
      <c r="C21" s="1" t="s">
        <v>0</v>
      </c>
      <c r="D21" s="1" t="str">
        <f>IF(C21="Q1","non-peak",IF('Base Scenario'!C21="Q4","non-peak","peak"))</f>
        <v>non-peak</v>
      </c>
      <c r="E21" s="13">
        <f>IF(D21="non-peak",Parameters_Base!$B$4,Parameters_Base!$B$5)</f>
        <v>200000</v>
      </c>
      <c r="F21" s="13">
        <f>IF(D21="non-peak",Parameters_Base!$C$4,Parameters_Base!$C$5)</f>
        <v>50000</v>
      </c>
      <c r="G21" s="1"/>
      <c r="H21" s="1">
        <v>7</v>
      </c>
      <c r="I21" s="1">
        <v>26</v>
      </c>
      <c r="J21" s="1">
        <v>199</v>
      </c>
      <c r="K21" s="3">
        <v>1</v>
      </c>
      <c r="M21" s="15">
        <f t="shared" si="1"/>
        <v>5200000</v>
      </c>
      <c r="N21" s="15">
        <f t="shared" si="2"/>
        <v>9950000</v>
      </c>
      <c r="O21" s="15">
        <f t="shared" si="3"/>
        <v>15150000</v>
      </c>
      <c r="Q21">
        <f>Parameters_Base!$G$5</f>
        <v>13880</v>
      </c>
      <c r="R21">
        <f>Q21*(1+VLOOKUP(K21,Parameters_Base!$I$3:$J$7,2,FALSE))</f>
        <v>15961.999999999998</v>
      </c>
      <c r="S21" s="14">
        <f>R21*Parameters_Base!$G$2</f>
        <v>20750599.999999996</v>
      </c>
      <c r="T21" s="14">
        <f>Parameters_Base!$O$6</f>
        <v>300000</v>
      </c>
      <c r="U21" s="14">
        <f t="shared" si="4"/>
        <v>1500000</v>
      </c>
      <c r="V21" s="14">
        <f>Parameters_Base!$R$10</f>
        <v>3754098.2698005121</v>
      </c>
      <c r="W21" s="14">
        <f>Parameters_Base!$G$7*'Base Scenario'!O21</f>
        <v>3787500</v>
      </c>
      <c r="X21" s="14">
        <f>Parameters_Base!$G$8</f>
        <v>2000000</v>
      </c>
      <c r="Y21" s="15">
        <f t="shared" si="5"/>
        <v>32092198.269800507</v>
      </c>
      <c r="Z21" s="29">
        <f t="shared" si="6"/>
        <v>6418439.6539601013</v>
      </c>
      <c r="AA21" s="29">
        <f t="shared" si="7"/>
        <v>25673758.615840405</v>
      </c>
      <c r="AC21" s="29">
        <f t="shared" si="13"/>
        <v>-1218439.6539601013</v>
      </c>
      <c r="AD21" s="29">
        <f t="shared" si="8"/>
        <v>-15723758.615840405</v>
      </c>
      <c r="AE21" s="29">
        <f t="shared" si="9"/>
        <v>-16942198.269800507</v>
      </c>
      <c r="AF21" s="29"/>
      <c r="AG21" s="29" t="str">
        <f t="shared" si="10"/>
        <v>Loss</v>
      </c>
      <c r="AH21" s="29"/>
      <c r="AI21" s="29" t="str">
        <f t="shared" si="11"/>
        <v>Loss</v>
      </c>
      <c r="AJ21" s="29"/>
      <c r="AL21" s="12">
        <f t="shared" si="14"/>
        <v>-46863.063613850049</v>
      </c>
      <c r="AM21" s="12">
        <f t="shared" si="12"/>
        <v>-79013.862391157818</v>
      </c>
      <c r="AN21" s="12"/>
      <c r="AO21" s="12"/>
    </row>
    <row r="22" spans="1:41" x14ac:dyDescent="0.25">
      <c r="A22" s="6">
        <v>15</v>
      </c>
      <c r="B22" s="1" t="str">
        <f t="shared" si="0"/>
        <v>New York</v>
      </c>
      <c r="C22" s="1" t="s">
        <v>0</v>
      </c>
      <c r="D22" s="1" t="str">
        <f>IF(C22="Q1","non-peak",IF('Base Scenario'!C22="Q4","non-peak","peak"))</f>
        <v>non-peak</v>
      </c>
      <c r="E22" s="13">
        <f>IF(D22="non-peak",Parameters_Base!$B$4,Parameters_Base!$B$5)</f>
        <v>200000</v>
      </c>
      <c r="F22" s="13">
        <f>IF(D22="non-peak",Parameters_Base!$C$4,Parameters_Base!$C$5)</f>
        <v>50000</v>
      </c>
      <c r="G22" s="1"/>
      <c r="H22" s="1">
        <v>8</v>
      </c>
      <c r="I22" s="1">
        <v>28</v>
      </c>
      <c r="J22" s="1">
        <v>127</v>
      </c>
      <c r="K22" s="3">
        <v>-1</v>
      </c>
      <c r="M22" s="15">
        <f t="shared" si="1"/>
        <v>5600000</v>
      </c>
      <c r="N22" s="15">
        <f t="shared" si="2"/>
        <v>6350000</v>
      </c>
      <c r="O22" s="15">
        <f t="shared" si="3"/>
        <v>11950000</v>
      </c>
      <c r="Q22">
        <f>Parameters_Base!$G$5</f>
        <v>13880</v>
      </c>
      <c r="R22">
        <f>Q22*(1+VLOOKUP(K22,Parameters_Base!$I$3:$J$7,2,FALSE))</f>
        <v>11798</v>
      </c>
      <c r="S22" s="14">
        <f>R22*Parameters_Base!$G$2</f>
        <v>15337400</v>
      </c>
      <c r="T22" s="14">
        <f>Parameters_Base!$O$6</f>
        <v>300000</v>
      </c>
      <c r="U22" s="14">
        <f t="shared" si="4"/>
        <v>2500000</v>
      </c>
      <c r="V22" s="14">
        <f>Parameters_Base!$R$10</f>
        <v>3754098.2698005121</v>
      </c>
      <c r="W22" s="14">
        <f>Parameters_Base!$G$7*'Base Scenario'!O22</f>
        <v>2987500</v>
      </c>
      <c r="X22" s="14">
        <f>Parameters_Base!$G$8</f>
        <v>2000000</v>
      </c>
      <c r="Y22" s="15">
        <f t="shared" si="5"/>
        <v>26878998.269800514</v>
      </c>
      <c r="Z22" s="29">
        <f t="shared" si="6"/>
        <v>5375799.6539601032</v>
      </c>
      <c r="AA22" s="29">
        <f t="shared" si="7"/>
        <v>21503198.615840413</v>
      </c>
      <c r="AC22" s="29">
        <f t="shared" si="13"/>
        <v>224200.34603989683</v>
      </c>
      <c r="AD22" s="29">
        <f t="shared" si="8"/>
        <v>-15153198.615840413</v>
      </c>
      <c r="AE22" s="29">
        <f t="shared" si="9"/>
        <v>-14928998.269800514</v>
      </c>
      <c r="AF22" s="29"/>
      <c r="AG22" s="29" t="str">
        <f t="shared" si="10"/>
        <v>Profit</v>
      </c>
      <c r="AH22" s="29"/>
      <c r="AI22" s="29" t="str">
        <f t="shared" si="11"/>
        <v>Loss</v>
      </c>
      <c r="AJ22" s="29"/>
      <c r="AL22" s="12">
        <f t="shared" si="14"/>
        <v>8007.1552157106007</v>
      </c>
      <c r="AM22" s="12">
        <f t="shared" si="12"/>
        <v>-119316.52453417648</v>
      </c>
      <c r="AN22" s="12"/>
      <c r="AO22" s="12"/>
    </row>
    <row r="23" spans="1:41" x14ac:dyDescent="0.25">
      <c r="A23" s="6">
        <v>16</v>
      </c>
      <c r="B23" s="1" t="str">
        <f t="shared" si="0"/>
        <v>Mumbai</v>
      </c>
      <c r="C23" s="1" t="s">
        <v>0</v>
      </c>
      <c r="D23" s="1" t="str">
        <f>IF(C23="Q1","non-peak",IF('Base Scenario'!C23="Q4","non-peak","peak"))</f>
        <v>non-peak</v>
      </c>
      <c r="E23" s="13">
        <f>IF(D23="non-peak",Parameters_Base!$B$4,Parameters_Base!$B$5)</f>
        <v>200000</v>
      </c>
      <c r="F23" s="13">
        <f>IF(D23="non-peak",Parameters_Base!$C$4,Parameters_Base!$C$5)</f>
        <v>50000</v>
      </c>
      <c r="G23" s="1"/>
      <c r="H23" s="1">
        <v>8</v>
      </c>
      <c r="I23" s="1">
        <v>24</v>
      </c>
      <c r="J23" s="1">
        <v>167</v>
      </c>
      <c r="K23" s="3">
        <v>0</v>
      </c>
      <c r="M23" s="15">
        <f t="shared" si="1"/>
        <v>4800000</v>
      </c>
      <c r="N23" s="15">
        <f t="shared" si="2"/>
        <v>8350000</v>
      </c>
      <c r="O23" s="15">
        <f t="shared" si="3"/>
        <v>13150000</v>
      </c>
      <c r="Q23">
        <f>Parameters_Base!$G$5</f>
        <v>13880</v>
      </c>
      <c r="R23">
        <f>Q23*(1+VLOOKUP(K23,Parameters_Base!$I$3:$J$7,2,FALSE))</f>
        <v>13880</v>
      </c>
      <c r="S23" s="14">
        <f>R23*Parameters_Base!$G$2</f>
        <v>18044000</v>
      </c>
      <c r="T23" s="14">
        <f>Parameters_Base!$O$6</f>
        <v>300000</v>
      </c>
      <c r="U23" s="14">
        <f t="shared" si="4"/>
        <v>1500000</v>
      </c>
      <c r="V23" s="14">
        <f>Parameters_Base!$R$10</f>
        <v>3754098.2698005121</v>
      </c>
      <c r="W23" s="14">
        <f>Parameters_Base!$G$7*'Base Scenario'!O23</f>
        <v>3287500</v>
      </c>
      <c r="X23" s="14">
        <f>Parameters_Base!$G$8</f>
        <v>2000000</v>
      </c>
      <c r="Y23" s="15">
        <f t="shared" si="5"/>
        <v>28885598.269800514</v>
      </c>
      <c r="Z23" s="29">
        <f t="shared" si="6"/>
        <v>5777119.6539601032</v>
      </c>
      <c r="AA23" s="29">
        <f t="shared" si="7"/>
        <v>23108478.615840413</v>
      </c>
      <c r="AC23" s="29">
        <f t="shared" si="13"/>
        <v>-977119.65396010317</v>
      </c>
      <c r="AD23" s="29">
        <f t="shared" si="8"/>
        <v>-14758478.615840413</v>
      </c>
      <c r="AE23" s="29">
        <f t="shared" si="9"/>
        <v>-15735598.269800514</v>
      </c>
      <c r="AF23" s="29"/>
      <c r="AG23" s="29" t="str">
        <f t="shared" si="10"/>
        <v>Loss</v>
      </c>
      <c r="AH23" s="29"/>
      <c r="AI23" s="29" t="str">
        <f t="shared" si="11"/>
        <v>Loss</v>
      </c>
      <c r="AJ23" s="29"/>
      <c r="AL23" s="12">
        <f t="shared" si="14"/>
        <v>-40713.318915004296</v>
      </c>
      <c r="AM23" s="12">
        <f t="shared" si="12"/>
        <v>-88374.123448146187</v>
      </c>
      <c r="AN23" s="12"/>
      <c r="AO23" s="12"/>
    </row>
    <row r="24" spans="1:41" x14ac:dyDescent="0.25">
      <c r="A24" s="6">
        <v>17</v>
      </c>
      <c r="B24" s="1" t="str">
        <f t="shared" si="0"/>
        <v>New York</v>
      </c>
      <c r="C24" s="1" t="s">
        <v>0</v>
      </c>
      <c r="D24" s="1" t="str">
        <f>IF(C24="Q1","non-peak",IF('Base Scenario'!C24="Q4","non-peak","peak"))</f>
        <v>non-peak</v>
      </c>
      <c r="E24" s="13">
        <f>IF(D24="non-peak",Parameters_Base!$B$4,Parameters_Base!$B$5)</f>
        <v>200000</v>
      </c>
      <c r="F24" s="13">
        <f>IF(D24="non-peak",Parameters_Base!$C$4,Parameters_Base!$C$5)</f>
        <v>50000</v>
      </c>
      <c r="G24" s="1"/>
      <c r="H24" s="1">
        <v>9</v>
      </c>
      <c r="I24" s="1">
        <v>28</v>
      </c>
      <c r="J24" s="1">
        <v>194</v>
      </c>
      <c r="K24" s="3">
        <v>0</v>
      </c>
      <c r="M24" s="15">
        <f t="shared" si="1"/>
        <v>5600000</v>
      </c>
      <c r="N24" s="15">
        <f t="shared" si="2"/>
        <v>9700000</v>
      </c>
      <c r="O24" s="15">
        <f t="shared" si="3"/>
        <v>15300000</v>
      </c>
      <c r="Q24">
        <f>Parameters_Base!$G$5</f>
        <v>13880</v>
      </c>
      <c r="R24">
        <f>Q24*(1+VLOOKUP(K24,Parameters_Base!$I$3:$J$7,2,FALSE))</f>
        <v>13880</v>
      </c>
      <c r="S24" s="14">
        <f>R24*Parameters_Base!$G$2</f>
        <v>18044000</v>
      </c>
      <c r="T24" s="14">
        <f>Parameters_Base!$O$6</f>
        <v>300000</v>
      </c>
      <c r="U24" s="14">
        <f t="shared" si="4"/>
        <v>2500000</v>
      </c>
      <c r="V24" s="14">
        <f>Parameters_Base!$R$10</f>
        <v>3754098.2698005121</v>
      </c>
      <c r="W24" s="14">
        <f>Parameters_Base!$G$7*'Base Scenario'!O24</f>
        <v>3825000</v>
      </c>
      <c r="X24" s="14">
        <f>Parameters_Base!$G$8</f>
        <v>2000000</v>
      </c>
      <c r="Y24" s="15">
        <f t="shared" si="5"/>
        <v>30423098.269800514</v>
      </c>
      <c r="Z24" s="29">
        <f t="shared" si="6"/>
        <v>6084619.6539601032</v>
      </c>
      <c r="AA24" s="29">
        <f t="shared" si="7"/>
        <v>24338478.615840413</v>
      </c>
      <c r="AC24" s="29">
        <f t="shared" si="13"/>
        <v>-484619.65396010317</v>
      </c>
      <c r="AD24" s="29">
        <f t="shared" si="8"/>
        <v>-14638478.615840413</v>
      </c>
      <c r="AE24" s="29">
        <f t="shared" si="9"/>
        <v>-15123098.269800514</v>
      </c>
      <c r="AF24" s="29"/>
      <c r="AG24" s="29" t="str">
        <f t="shared" si="10"/>
        <v>Loss</v>
      </c>
      <c r="AH24" s="29"/>
      <c r="AI24" s="29" t="str">
        <f t="shared" si="11"/>
        <v>Loss</v>
      </c>
      <c r="AJ24" s="29"/>
      <c r="AL24" s="12">
        <f t="shared" si="14"/>
        <v>-17307.844784289398</v>
      </c>
      <c r="AM24" s="12">
        <f t="shared" si="12"/>
        <v>-75456.075339383577</v>
      </c>
      <c r="AN24" s="12"/>
      <c r="AO24" s="12"/>
    </row>
    <row r="25" spans="1:41" x14ac:dyDescent="0.25">
      <c r="A25" s="6">
        <v>18</v>
      </c>
      <c r="B25" s="1" t="str">
        <f t="shared" si="0"/>
        <v>Mumbai</v>
      </c>
      <c r="C25" s="1" t="s">
        <v>0</v>
      </c>
      <c r="D25" s="1" t="str">
        <f>IF(C25="Q1","non-peak",IF('Base Scenario'!C25="Q4","non-peak","peak"))</f>
        <v>non-peak</v>
      </c>
      <c r="E25" s="13">
        <f>IF(D25="non-peak",Parameters_Base!$B$4,Parameters_Base!$B$5)</f>
        <v>200000</v>
      </c>
      <c r="F25" s="13">
        <f>IF(D25="non-peak",Parameters_Base!$C$4,Parameters_Base!$C$5)</f>
        <v>50000</v>
      </c>
      <c r="G25" s="1"/>
      <c r="H25" s="1">
        <v>9</v>
      </c>
      <c r="I25" s="1">
        <v>25</v>
      </c>
      <c r="J25" s="1">
        <v>235</v>
      </c>
      <c r="K25" s="3">
        <v>0</v>
      </c>
      <c r="M25" s="15">
        <f t="shared" si="1"/>
        <v>5000000</v>
      </c>
      <c r="N25" s="15">
        <f t="shared" si="2"/>
        <v>11750000</v>
      </c>
      <c r="O25" s="15">
        <f t="shared" si="3"/>
        <v>16750000</v>
      </c>
      <c r="Q25">
        <f>Parameters_Base!$G$5</f>
        <v>13880</v>
      </c>
      <c r="R25">
        <f>Q25*(1+VLOOKUP(K25,Parameters_Base!$I$3:$J$7,2,FALSE))</f>
        <v>13880</v>
      </c>
      <c r="S25" s="14">
        <f>R25*Parameters_Base!$G$2</f>
        <v>18044000</v>
      </c>
      <c r="T25" s="14">
        <f>Parameters_Base!$O$6</f>
        <v>300000</v>
      </c>
      <c r="U25" s="14">
        <f t="shared" si="4"/>
        <v>1500000</v>
      </c>
      <c r="V25" s="14">
        <f>Parameters_Base!$R$10</f>
        <v>3754098.2698005121</v>
      </c>
      <c r="W25" s="14">
        <f>Parameters_Base!$G$7*'Base Scenario'!O25</f>
        <v>4187500</v>
      </c>
      <c r="X25" s="14">
        <f>Parameters_Base!$G$8</f>
        <v>2000000</v>
      </c>
      <c r="Y25" s="15">
        <f t="shared" si="5"/>
        <v>29785598.269800514</v>
      </c>
      <c r="Z25" s="29">
        <f t="shared" si="6"/>
        <v>5957119.6539601032</v>
      </c>
      <c r="AA25" s="29">
        <f t="shared" si="7"/>
        <v>23828478.615840413</v>
      </c>
      <c r="AC25" s="29">
        <f t="shared" si="13"/>
        <v>-957119.65396010317</v>
      </c>
      <c r="AD25" s="29">
        <f t="shared" si="8"/>
        <v>-12078478.615840413</v>
      </c>
      <c r="AE25" s="29">
        <f t="shared" si="9"/>
        <v>-13035598.269800514</v>
      </c>
      <c r="AF25" s="29"/>
      <c r="AG25" s="29" t="str">
        <f t="shared" si="10"/>
        <v>Loss</v>
      </c>
      <c r="AH25" s="29"/>
      <c r="AI25" s="29" t="str">
        <f t="shared" si="11"/>
        <v>Loss</v>
      </c>
      <c r="AJ25" s="29"/>
      <c r="AL25" s="12">
        <f t="shared" si="14"/>
        <v>-38284.786158404124</v>
      </c>
      <c r="AM25" s="12">
        <f t="shared" si="12"/>
        <v>-51397.781344001756</v>
      </c>
      <c r="AN25" s="12"/>
      <c r="AO25" s="12"/>
    </row>
    <row r="26" spans="1:41" x14ac:dyDescent="0.25">
      <c r="A26" s="6">
        <v>19</v>
      </c>
      <c r="B26" s="1" t="str">
        <f t="shared" si="0"/>
        <v>New York</v>
      </c>
      <c r="C26" s="1" t="s">
        <v>0</v>
      </c>
      <c r="D26" s="1" t="str">
        <f>IF(C26="Q1","non-peak",IF('Base Scenario'!C26="Q4","non-peak","peak"))</f>
        <v>non-peak</v>
      </c>
      <c r="E26" s="13">
        <f>IF(D26="non-peak",Parameters_Base!$B$4,Parameters_Base!$B$5)</f>
        <v>200000</v>
      </c>
      <c r="F26" s="13">
        <f>IF(D26="non-peak",Parameters_Base!$C$4,Parameters_Base!$C$5)</f>
        <v>50000</v>
      </c>
      <c r="G26" s="1"/>
      <c r="H26" s="1">
        <v>10</v>
      </c>
      <c r="I26" s="1">
        <v>25</v>
      </c>
      <c r="J26" s="1">
        <v>205</v>
      </c>
      <c r="K26" s="3">
        <v>-2</v>
      </c>
      <c r="M26" s="15">
        <f t="shared" si="1"/>
        <v>5000000</v>
      </c>
      <c r="N26" s="15">
        <f t="shared" si="2"/>
        <v>10250000</v>
      </c>
      <c r="O26" s="15">
        <f t="shared" si="3"/>
        <v>15250000</v>
      </c>
      <c r="Q26">
        <f>Parameters_Base!$G$5</f>
        <v>13880</v>
      </c>
      <c r="R26">
        <f>Q26*(1+VLOOKUP(K26,Parameters_Base!$I$3:$J$7,2,FALSE))</f>
        <v>9716</v>
      </c>
      <c r="S26" s="14">
        <f>R26*Parameters_Base!$G$2</f>
        <v>12630800</v>
      </c>
      <c r="T26" s="14">
        <f>Parameters_Base!$O$6</f>
        <v>300000</v>
      </c>
      <c r="U26" s="14">
        <f t="shared" si="4"/>
        <v>2500000</v>
      </c>
      <c r="V26" s="14">
        <f>Parameters_Base!$R$10</f>
        <v>3754098.2698005121</v>
      </c>
      <c r="W26" s="14">
        <f>Parameters_Base!$G$7*'Base Scenario'!O26</f>
        <v>3812500</v>
      </c>
      <c r="X26" s="14">
        <f>Parameters_Base!$G$8</f>
        <v>2000000</v>
      </c>
      <c r="Y26" s="15">
        <f t="shared" si="5"/>
        <v>24997398.269800514</v>
      </c>
      <c r="Z26" s="29">
        <f t="shared" si="6"/>
        <v>4999479.6539601032</v>
      </c>
      <c r="AA26" s="29">
        <f t="shared" si="7"/>
        <v>19997918.615840413</v>
      </c>
      <c r="AC26" s="29">
        <f t="shared" si="13"/>
        <v>520.34603989683092</v>
      </c>
      <c r="AD26" s="29">
        <f t="shared" si="8"/>
        <v>-9747918.6158404127</v>
      </c>
      <c r="AE26" s="29">
        <f t="shared" si="9"/>
        <v>-9747398.269800514</v>
      </c>
      <c r="AF26" s="29"/>
      <c r="AG26" s="29" t="str">
        <f t="shared" si="10"/>
        <v>Profit</v>
      </c>
      <c r="AH26" s="29"/>
      <c r="AI26" s="29" t="str">
        <f t="shared" si="11"/>
        <v>Loss</v>
      </c>
      <c r="AJ26" s="29"/>
      <c r="AL26" s="12">
        <f t="shared" si="14"/>
        <v>20.813841595873235</v>
      </c>
      <c r="AM26" s="12">
        <f t="shared" si="12"/>
        <v>-47550.822516294698</v>
      </c>
      <c r="AN26" s="12"/>
      <c r="AO26" s="12"/>
    </row>
    <row r="27" spans="1:41" x14ac:dyDescent="0.25">
      <c r="A27" s="6">
        <v>20</v>
      </c>
      <c r="B27" s="1" t="str">
        <f t="shared" si="0"/>
        <v>Mumbai</v>
      </c>
      <c r="C27" s="1" t="s">
        <v>0</v>
      </c>
      <c r="D27" s="1" t="str">
        <f>IF(C27="Q1","non-peak",IF('Base Scenario'!C27="Q4","non-peak","peak"))</f>
        <v>non-peak</v>
      </c>
      <c r="E27" s="13">
        <f>IF(D27="non-peak",Parameters_Base!$B$4,Parameters_Base!$B$5)</f>
        <v>200000</v>
      </c>
      <c r="F27" s="13">
        <f>IF(D27="non-peak",Parameters_Base!$C$4,Parameters_Base!$C$5)</f>
        <v>50000</v>
      </c>
      <c r="G27" s="1"/>
      <c r="H27" s="1">
        <v>10</v>
      </c>
      <c r="I27" s="1">
        <v>22</v>
      </c>
      <c r="J27" s="1">
        <v>219</v>
      </c>
      <c r="K27" s="3">
        <v>1</v>
      </c>
      <c r="M27" s="15">
        <f t="shared" si="1"/>
        <v>4400000</v>
      </c>
      <c r="N27" s="15">
        <f t="shared" si="2"/>
        <v>10950000</v>
      </c>
      <c r="O27" s="15">
        <f t="shared" si="3"/>
        <v>15350000</v>
      </c>
      <c r="Q27">
        <f>Parameters_Base!$G$5</f>
        <v>13880</v>
      </c>
      <c r="R27">
        <f>Q27*(1+VLOOKUP(K27,Parameters_Base!$I$3:$J$7,2,FALSE))</f>
        <v>15961.999999999998</v>
      </c>
      <c r="S27" s="14">
        <f>R27*Parameters_Base!$G$2</f>
        <v>20750599.999999996</v>
      </c>
      <c r="T27" s="14">
        <f>Parameters_Base!$O$6</f>
        <v>300000</v>
      </c>
      <c r="U27" s="14">
        <f t="shared" si="4"/>
        <v>1500000</v>
      </c>
      <c r="V27" s="14">
        <f>Parameters_Base!$R$10</f>
        <v>3754098.2698005121</v>
      </c>
      <c r="W27" s="14">
        <f>Parameters_Base!$G$7*'Base Scenario'!O27</f>
        <v>3837500</v>
      </c>
      <c r="X27" s="14">
        <f>Parameters_Base!$G$8</f>
        <v>2000000</v>
      </c>
      <c r="Y27" s="15">
        <f t="shared" si="5"/>
        <v>32142198.269800507</v>
      </c>
      <c r="Z27" s="29">
        <f t="shared" si="6"/>
        <v>6428439.6539601013</v>
      </c>
      <c r="AA27" s="29">
        <f t="shared" si="7"/>
        <v>25713758.615840405</v>
      </c>
      <c r="AC27" s="29">
        <f t="shared" si="13"/>
        <v>-2028439.6539601013</v>
      </c>
      <c r="AD27" s="29">
        <f t="shared" si="8"/>
        <v>-14763758.615840405</v>
      </c>
      <c r="AE27" s="29">
        <f t="shared" si="9"/>
        <v>-16792198.269800507</v>
      </c>
      <c r="AF27" s="29"/>
      <c r="AG27" s="29" t="str">
        <f t="shared" si="10"/>
        <v>Loss</v>
      </c>
      <c r="AH27" s="29"/>
      <c r="AI27" s="29" t="str">
        <f t="shared" si="11"/>
        <v>Loss</v>
      </c>
      <c r="AJ27" s="29"/>
      <c r="AL27" s="12">
        <f t="shared" si="14"/>
        <v>-92201.802452731878</v>
      </c>
      <c r="AM27" s="12">
        <f t="shared" si="12"/>
        <v>-67414.422903380851</v>
      </c>
      <c r="AN27" s="12"/>
      <c r="AO27" s="12"/>
    </row>
    <row r="28" spans="1:41" x14ac:dyDescent="0.25">
      <c r="A28" s="6">
        <v>21</v>
      </c>
      <c r="B28" s="1" t="str">
        <f t="shared" si="0"/>
        <v>New York</v>
      </c>
      <c r="C28" s="1" t="s">
        <v>0</v>
      </c>
      <c r="D28" s="1" t="str">
        <f>IF(C28="Q1","non-peak",IF('Base Scenario'!C28="Q4","non-peak","peak"))</f>
        <v>non-peak</v>
      </c>
      <c r="E28" s="13">
        <f>IF(D28="non-peak",Parameters_Base!$B$4,Parameters_Base!$B$5)</f>
        <v>200000</v>
      </c>
      <c r="F28" s="13">
        <f>IF(D28="non-peak",Parameters_Base!$C$4,Parameters_Base!$C$5)</f>
        <v>50000</v>
      </c>
      <c r="G28" s="1"/>
      <c r="H28" s="1">
        <v>11</v>
      </c>
      <c r="I28" s="1">
        <v>24</v>
      </c>
      <c r="J28" s="1">
        <v>154</v>
      </c>
      <c r="K28" s="3">
        <v>0</v>
      </c>
      <c r="M28" s="15">
        <f t="shared" si="1"/>
        <v>4800000</v>
      </c>
      <c r="N28" s="15">
        <f t="shared" si="2"/>
        <v>7700000</v>
      </c>
      <c r="O28" s="15">
        <f t="shared" si="3"/>
        <v>12500000</v>
      </c>
      <c r="Q28">
        <f>Parameters_Base!$G$5</f>
        <v>13880</v>
      </c>
      <c r="R28">
        <f>Q28*(1+VLOOKUP(K28,Parameters_Base!$I$3:$J$7,2,FALSE))</f>
        <v>13880</v>
      </c>
      <c r="S28" s="14">
        <f>R28*Parameters_Base!$G$2</f>
        <v>18044000</v>
      </c>
      <c r="T28" s="14">
        <f>Parameters_Base!$O$6</f>
        <v>300000</v>
      </c>
      <c r="U28" s="14">
        <f t="shared" si="4"/>
        <v>2500000</v>
      </c>
      <c r="V28" s="14">
        <f>Parameters_Base!$R$10</f>
        <v>3754098.2698005121</v>
      </c>
      <c r="W28" s="14">
        <f>Parameters_Base!$G$7*'Base Scenario'!O28</f>
        <v>3125000</v>
      </c>
      <c r="X28" s="14">
        <f>Parameters_Base!$G$8</f>
        <v>2000000</v>
      </c>
      <c r="Y28" s="15">
        <f t="shared" si="5"/>
        <v>29723098.269800514</v>
      </c>
      <c r="Z28" s="29">
        <f t="shared" si="6"/>
        <v>5944619.6539601032</v>
      </c>
      <c r="AA28" s="29">
        <f t="shared" si="7"/>
        <v>23778478.615840413</v>
      </c>
      <c r="AC28" s="29">
        <f t="shared" si="13"/>
        <v>-1144619.6539601032</v>
      </c>
      <c r="AD28" s="29">
        <f t="shared" si="8"/>
        <v>-16078478.615840413</v>
      </c>
      <c r="AE28" s="29">
        <f t="shared" si="9"/>
        <v>-17223098.269800514</v>
      </c>
      <c r="AF28" s="29"/>
      <c r="AG28" s="29" t="str">
        <f t="shared" si="10"/>
        <v>Loss</v>
      </c>
      <c r="AH28" s="29"/>
      <c r="AI28" s="29" t="str">
        <f t="shared" si="11"/>
        <v>Loss</v>
      </c>
      <c r="AJ28" s="29"/>
      <c r="AL28" s="12">
        <f t="shared" si="14"/>
        <v>-47692.485581670968</v>
      </c>
      <c r="AM28" s="12">
        <f t="shared" si="12"/>
        <v>-104405.70529766502</v>
      </c>
      <c r="AN28" s="12"/>
      <c r="AO28" s="12"/>
    </row>
    <row r="29" spans="1:41" x14ac:dyDescent="0.25">
      <c r="A29" s="6">
        <v>22</v>
      </c>
      <c r="B29" s="1" t="str">
        <f t="shared" si="0"/>
        <v>Mumbai</v>
      </c>
      <c r="C29" s="1" t="s">
        <v>0</v>
      </c>
      <c r="D29" s="1" t="str">
        <f>IF(C29="Q1","non-peak",IF('Base Scenario'!C29="Q4","non-peak","peak"))</f>
        <v>non-peak</v>
      </c>
      <c r="E29" s="13">
        <f>IF(D29="non-peak",Parameters_Base!$B$4,Parameters_Base!$B$5)</f>
        <v>200000</v>
      </c>
      <c r="F29" s="13">
        <f>IF(D29="non-peak",Parameters_Base!$C$4,Parameters_Base!$C$5)</f>
        <v>50000</v>
      </c>
      <c r="G29" s="1"/>
      <c r="H29" s="1">
        <v>11</v>
      </c>
      <c r="I29" s="1">
        <v>13</v>
      </c>
      <c r="J29" s="1">
        <v>157</v>
      </c>
      <c r="K29" s="3">
        <v>0</v>
      </c>
      <c r="M29" s="15">
        <f t="shared" si="1"/>
        <v>2600000</v>
      </c>
      <c r="N29" s="15">
        <f t="shared" si="2"/>
        <v>7850000</v>
      </c>
      <c r="O29" s="15">
        <f t="shared" si="3"/>
        <v>10450000</v>
      </c>
      <c r="Q29">
        <f>Parameters_Base!$G$5</f>
        <v>13880</v>
      </c>
      <c r="R29">
        <f>Q29*(1+VLOOKUP(K29,Parameters_Base!$I$3:$J$7,2,FALSE))</f>
        <v>13880</v>
      </c>
      <c r="S29" s="14">
        <f>R29*Parameters_Base!$G$2</f>
        <v>18044000</v>
      </c>
      <c r="T29" s="14">
        <f>Parameters_Base!$O$6</f>
        <v>300000</v>
      </c>
      <c r="U29" s="14">
        <f t="shared" si="4"/>
        <v>1500000</v>
      </c>
      <c r="V29" s="14">
        <f>Parameters_Base!$R$10</f>
        <v>3754098.2698005121</v>
      </c>
      <c r="W29" s="14">
        <f>Parameters_Base!$G$7*'Base Scenario'!O29</f>
        <v>2612500</v>
      </c>
      <c r="X29" s="14">
        <f>Parameters_Base!$G$8</f>
        <v>2000000</v>
      </c>
      <c r="Y29" s="15">
        <f t="shared" si="5"/>
        <v>28210598.269800514</v>
      </c>
      <c r="Z29" s="29">
        <f t="shared" si="6"/>
        <v>5642119.6539601032</v>
      </c>
      <c r="AA29" s="29">
        <f t="shared" si="7"/>
        <v>22568478.615840413</v>
      </c>
      <c r="AC29" s="29">
        <f t="shared" si="13"/>
        <v>-3042119.6539601032</v>
      </c>
      <c r="AD29" s="29">
        <f t="shared" si="8"/>
        <v>-14718478.615840413</v>
      </c>
      <c r="AE29" s="29">
        <f t="shared" si="9"/>
        <v>-17760598.269800514</v>
      </c>
      <c r="AF29" s="29"/>
      <c r="AG29" s="29" t="str">
        <f t="shared" si="10"/>
        <v>Loss</v>
      </c>
      <c r="AH29" s="29"/>
      <c r="AI29" s="29" t="str">
        <f t="shared" si="11"/>
        <v>Loss</v>
      </c>
      <c r="AJ29" s="29"/>
      <c r="AL29" s="12">
        <f t="shared" si="14"/>
        <v>-234009.20415077716</v>
      </c>
      <c r="AM29" s="12">
        <f t="shared" si="12"/>
        <v>-93748.271438473967</v>
      </c>
      <c r="AN29" s="12"/>
      <c r="AO29" s="12"/>
    </row>
    <row r="30" spans="1:41" x14ac:dyDescent="0.25">
      <c r="A30" s="6">
        <v>23</v>
      </c>
      <c r="B30" s="1" t="str">
        <f t="shared" si="0"/>
        <v>New York</v>
      </c>
      <c r="C30" s="1" t="s">
        <v>0</v>
      </c>
      <c r="D30" s="1" t="str">
        <f>IF(C30="Q1","non-peak",IF('Base Scenario'!C30="Q4","non-peak","peak"))</f>
        <v>non-peak</v>
      </c>
      <c r="E30" s="13">
        <f>IF(D30="non-peak",Parameters_Base!$B$4,Parameters_Base!$B$5)</f>
        <v>200000</v>
      </c>
      <c r="F30" s="13">
        <f>IF(D30="non-peak",Parameters_Base!$C$4,Parameters_Base!$C$5)</f>
        <v>50000</v>
      </c>
      <c r="G30" s="1"/>
      <c r="H30" s="1">
        <v>12</v>
      </c>
      <c r="I30" s="1">
        <v>26</v>
      </c>
      <c r="J30" s="1">
        <v>170</v>
      </c>
      <c r="K30" s="3">
        <v>0</v>
      </c>
      <c r="M30" s="15">
        <f t="shared" si="1"/>
        <v>5200000</v>
      </c>
      <c r="N30" s="15">
        <f t="shared" si="2"/>
        <v>8500000</v>
      </c>
      <c r="O30" s="15">
        <f t="shared" si="3"/>
        <v>13700000</v>
      </c>
      <c r="Q30">
        <f>Parameters_Base!$G$5</f>
        <v>13880</v>
      </c>
      <c r="R30">
        <f>Q30*(1+VLOOKUP(K30,Parameters_Base!$I$3:$J$7,2,FALSE))</f>
        <v>13880</v>
      </c>
      <c r="S30" s="14">
        <f>R30*Parameters_Base!$G$2</f>
        <v>18044000</v>
      </c>
      <c r="T30" s="14">
        <f>Parameters_Base!$O$6</f>
        <v>300000</v>
      </c>
      <c r="U30" s="14">
        <f t="shared" si="4"/>
        <v>2500000</v>
      </c>
      <c r="V30" s="14">
        <f>Parameters_Base!$R$10</f>
        <v>3754098.2698005121</v>
      </c>
      <c r="W30" s="14">
        <f>Parameters_Base!$G$7*'Base Scenario'!O30</f>
        <v>3425000</v>
      </c>
      <c r="X30" s="14">
        <f>Parameters_Base!$G$8</f>
        <v>2000000</v>
      </c>
      <c r="Y30" s="15">
        <f t="shared" si="5"/>
        <v>30023098.269800514</v>
      </c>
      <c r="Z30" s="29">
        <f t="shared" si="6"/>
        <v>6004619.6539601032</v>
      </c>
      <c r="AA30" s="29">
        <f t="shared" si="7"/>
        <v>24018478.615840413</v>
      </c>
      <c r="AC30" s="29">
        <f t="shared" si="13"/>
        <v>-804619.65396010317</v>
      </c>
      <c r="AD30" s="29">
        <f t="shared" si="8"/>
        <v>-15518478.615840413</v>
      </c>
      <c r="AE30" s="29">
        <f t="shared" si="9"/>
        <v>-16323098.269800514</v>
      </c>
      <c r="AF30" s="29"/>
      <c r="AG30" s="29" t="str">
        <f t="shared" si="10"/>
        <v>Loss</v>
      </c>
      <c r="AH30" s="29"/>
      <c r="AI30" s="29" t="str">
        <f t="shared" si="11"/>
        <v>Loss</v>
      </c>
      <c r="AJ30" s="29"/>
      <c r="AL30" s="12">
        <f t="shared" si="14"/>
        <v>-30946.909767696277</v>
      </c>
      <c r="AM30" s="12">
        <f t="shared" si="12"/>
        <v>-91285.16832847301</v>
      </c>
      <c r="AN30" s="12"/>
      <c r="AO30" s="12"/>
    </row>
    <row r="31" spans="1:41" x14ac:dyDescent="0.25">
      <c r="A31" s="6">
        <v>24</v>
      </c>
      <c r="B31" s="1" t="str">
        <f t="shared" si="0"/>
        <v>Mumbai</v>
      </c>
      <c r="C31" s="1" t="s">
        <v>0</v>
      </c>
      <c r="D31" s="1" t="str">
        <f>IF(C31="Q1","non-peak",IF('Base Scenario'!C31="Q4","non-peak","peak"))</f>
        <v>non-peak</v>
      </c>
      <c r="E31" s="13">
        <f>IF(D31="non-peak",Parameters_Base!$B$4,Parameters_Base!$B$5)</f>
        <v>200000</v>
      </c>
      <c r="F31" s="13">
        <f>IF(D31="non-peak",Parameters_Base!$C$4,Parameters_Base!$C$5)</f>
        <v>50000</v>
      </c>
      <c r="G31" s="1"/>
      <c r="H31" s="1">
        <v>12</v>
      </c>
      <c r="I31" s="1">
        <v>10</v>
      </c>
      <c r="J31" s="1">
        <v>202</v>
      </c>
      <c r="K31" s="3">
        <v>0</v>
      </c>
      <c r="M31" s="15">
        <f t="shared" si="1"/>
        <v>2000000</v>
      </c>
      <c r="N31" s="15">
        <f t="shared" si="2"/>
        <v>10100000</v>
      </c>
      <c r="O31" s="15">
        <f t="shared" si="3"/>
        <v>12100000</v>
      </c>
      <c r="Q31">
        <f>Parameters_Base!$G$5</f>
        <v>13880</v>
      </c>
      <c r="R31">
        <f>Q31*(1+VLOOKUP(K31,Parameters_Base!$I$3:$J$7,2,FALSE))</f>
        <v>13880</v>
      </c>
      <c r="S31" s="14">
        <f>R31*Parameters_Base!$G$2</f>
        <v>18044000</v>
      </c>
      <c r="T31" s="14">
        <f>Parameters_Base!$O$6</f>
        <v>300000</v>
      </c>
      <c r="U31" s="14">
        <f t="shared" si="4"/>
        <v>1500000</v>
      </c>
      <c r="V31" s="14">
        <f>Parameters_Base!$R$10</f>
        <v>3754098.2698005121</v>
      </c>
      <c r="W31" s="14">
        <f>Parameters_Base!$G$7*'Base Scenario'!O31</f>
        <v>3025000</v>
      </c>
      <c r="X31" s="14">
        <f>Parameters_Base!$G$8</f>
        <v>2000000</v>
      </c>
      <c r="Y31" s="15">
        <f t="shared" si="5"/>
        <v>28623098.269800514</v>
      </c>
      <c r="Z31" s="29">
        <f t="shared" si="6"/>
        <v>5724619.6539601032</v>
      </c>
      <c r="AA31" s="29">
        <f t="shared" si="7"/>
        <v>22898478.615840413</v>
      </c>
      <c r="AC31" s="29">
        <f t="shared" si="13"/>
        <v>-3724619.6539601032</v>
      </c>
      <c r="AD31" s="29">
        <f t="shared" si="8"/>
        <v>-12798478.615840413</v>
      </c>
      <c r="AE31" s="29">
        <f t="shared" si="9"/>
        <v>-16523098.269800514</v>
      </c>
      <c r="AF31" s="29"/>
      <c r="AG31" s="29" t="str">
        <f t="shared" si="10"/>
        <v>Loss</v>
      </c>
      <c r="AH31" s="29"/>
      <c r="AI31" s="29" t="str">
        <f t="shared" si="11"/>
        <v>Loss</v>
      </c>
      <c r="AJ31" s="29"/>
      <c r="AL31" s="12">
        <f t="shared" si="14"/>
        <v>-372461.96539601032</v>
      </c>
      <c r="AM31" s="12">
        <f t="shared" si="12"/>
        <v>-63358.805028912931</v>
      </c>
      <c r="AN31" s="12"/>
      <c r="AO31" s="12"/>
    </row>
    <row r="32" spans="1:41" x14ac:dyDescent="0.25">
      <c r="A32" s="6">
        <v>25</v>
      </c>
      <c r="B32" s="1" t="str">
        <f t="shared" si="0"/>
        <v>New York</v>
      </c>
      <c r="C32" s="1" t="s">
        <v>0</v>
      </c>
      <c r="D32" s="1" t="str">
        <f>IF(C32="Q1","non-peak",IF('Base Scenario'!C32="Q4","non-peak","peak"))</f>
        <v>non-peak</v>
      </c>
      <c r="E32" s="13">
        <f>IF(D32="non-peak",Parameters_Base!$B$4,Parameters_Base!$B$5)</f>
        <v>200000</v>
      </c>
      <c r="F32" s="13">
        <f>IF(D32="non-peak",Parameters_Base!$C$4,Parameters_Base!$C$5)</f>
        <v>50000</v>
      </c>
      <c r="G32" s="1"/>
      <c r="H32" s="1">
        <v>13</v>
      </c>
      <c r="I32" s="1">
        <v>22</v>
      </c>
      <c r="J32" s="1">
        <v>225</v>
      </c>
      <c r="K32" s="3">
        <v>0</v>
      </c>
      <c r="M32" s="15">
        <f t="shared" si="1"/>
        <v>4400000</v>
      </c>
      <c r="N32" s="15">
        <f t="shared" si="2"/>
        <v>11250000</v>
      </c>
      <c r="O32" s="15">
        <f t="shared" si="3"/>
        <v>15650000</v>
      </c>
      <c r="Q32">
        <f>Parameters_Base!$G$5</f>
        <v>13880</v>
      </c>
      <c r="R32">
        <f>Q32*(1+VLOOKUP(K32,Parameters_Base!$I$3:$J$7,2,FALSE))</f>
        <v>13880</v>
      </c>
      <c r="S32" s="14">
        <f>R32*Parameters_Base!$G$2</f>
        <v>18044000</v>
      </c>
      <c r="T32" s="14">
        <f>Parameters_Base!$O$6</f>
        <v>300000</v>
      </c>
      <c r="U32" s="14">
        <f t="shared" si="4"/>
        <v>2500000</v>
      </c>
      <c r="V32" s="14">
        <f>Parameters_Base!$R$10</f>
        <v>3754098.2698005121</v>
      </c>
      <c r="W32" s="14">
        <f>Parameters_Base!$G$7*'Base Scenario'!O32</f>
        <v>3912500</v>
      </c>
      <c r="X32" s="14">
        <f>Parameters_Base!$G$8</f>
        <v>2000000</v>
      </c>
      <c r="Y32" s="15">
        <f t="shared" si="5"/>
        <v>30510598.269800514</v>
      </c>
      <c r="Z32" s="29">
        <f t="shared" si="6"/>
        <v>6102119.6539601032</v>
      </c>
      <c r="AA32" s="29">
        <f t="shared" si="7"/>
        <v>24408478.615840413</v>
      </c>
      <c r="AC32" s="29">
        <f t="shared" si="13"/>
        <v>-1702119.6539601032</v>
      </c>
      <c r="AD32" s="29">
        <f t="shared" si="8"/>
        <v>-13158478.615840413</v>
      </c>
      <c r="AE32" s="29">
        <f t="shared" si="9"/>
        <v>-14860598.269800514</v>
      </c>
      <c r="AF32" s="29"/>
      <c r="AG32" s="29" t="str">
        <f t="shared" si="10"/>
        <v>Loss</v>
      </c>
      <c r="AH32" s="29"/>
      <c r="AI32" s="29" t="str">
        <f t="shared" si="11"/>
        <v>Loss</v>
      </c>
      <c r="AJ32" s="29"/>
      <c r="AL32" s="12">
        <f t="shared" si="14"/>
        <v>-77369.075180004686</v>
      </c>
      <c r="AM32" s="12">
        <f t="shared" si="12"/>
        <v>-58482.127181512944</v>
      </c>
      <c r="AN32" s="12"/>
      <c r="AO32" s="12"/>
    </row>
    <row r="33" spans="1:41" x14ac:dyDescent="0.25">
      <c r="A33" s="6">
        <v>26</v>
      </c>
      <c r="B33" s="1" t="str">
        <f t="shared" si="0"/>
        <v>Mumbai</v>
      </c>
      <c r="C33" s="1" t="s">
        <v>0</v>
      </c>
      <c r="D33" s="1" t="str">
        <f>IF(C33="Q1","non-peak",IF('Base Scenario'!C33="Q4","non-peak","peak"))</f>
        <v>non-peak</v>
      </c>
      <c r="E33" s="13">
        <f>IF(D33="non-peak",Parameters_Base!$B$4,Parameters_Base!$B$5)</f>
        <v>200000</v>
      </c>
      <c r="F33" s="13">
        <f>IF(D33="non-peak",Parameters_Base!$C$4,Parameters_Base!$C$5)</f>
        <v>50000</v>
      </c>
      <c r="G33" s="1"/>
      <c r="H33" s="1">
        <v>13</v>
      </c>
      <c r="I33" s="1">
        <v>14</v>
      </c>
      <c r="J33" s="1">
        <v>199</v>
      </c>
      <c r="K33" s="3">
        <v>1</v>
      </c>
      <c r="M33" s="15">
        <f t="shared" si="1"/>
        <v>2800000</v>
      </c>
      <c r="N33" s="15">
        <f t="shared" si="2"/>
        <v>9950000</v>
      </c>
      <c r="O33" s="15">
        <f t="shared" si="3"/>
        <v>12750000</v>
      </c>
      <c r="Q33">
        <f>Parameters_Base!$G$5</f>
        <v>13880</v>
      </c>
      <c r="R33">
        <f>Q33*(1+VLOOKUP(K33,Parameters_Base!$I$3:$J$7,2,FALSE))</f>
        <v>15961.999999999998</v>
      </c>
      <c r="S33" s="14">
        <f>R33*Parameters_Base!$G$2</f>
        <v>20750599.999999996</v>
      </c>
      <c r="T33" s="14">
        <f>Parameters_Base!$O$6</f>
        <v>300000</v>
      </c>
      <c r="U33" s="14">
        <f t="shared" si="4"/>
        <v>1500000</v>
      </c>
      <c r="V33" s="14">
        <f>Parameters_Base!$R$10</f>
        <v>3754098.2698005121</v>
      </c>
      <c r="W33" s="14">
        <f>Parameters_Base!$G$7*'Base Scenario'!O33</f>
        <v>3187500</v>
      </c>
      <c r="X33" s="14">
        <f>Parameters_Base!$G$8</f>
        <v>2000000</v>
      </c>
      <c r="Y33" s="15">
        <f t="shared" si="5"/>
        <v>31492198.269800507</v>
      </c>
      <c r="Z33" s="29">
        <f t="shared" si="6"/>
        <v>6298439.6539601013</v>
      </c>
      <c r="AA33" s="29">
        <f t="shared" si="7"/>
        <v>25193758.615840405</v>
      </c>
      <c r="AC33" s="29">
        <f t="shared" si="13"/>
        <v>-3498439.6539601013</v>
      </c>
      <c r="AD33" s="29">
        <f t="shared" si="8"/>
        <v>-15243758.615840405</v>
      </c>
      <c r="AE33" s="29">
        <f t="shared" si="9"/>
        <v>-18742198.269800507</v>
      </c>
      <c r="AF33" s="29"/>
      <c r="AG33" s="29" t="str">
        <f t="shared" si="10"/>
        <v>Loss</v>
      </c>
      <c r="AH33" s="29"/>
      <c r="AI33" s="29" t="str">
        <f t="shared" si="11"/>
        <v>Loss</v>
      </c>
      <c r="AJ33" s="29"/>
      <c r="AL33" s="12">
        <f t="shared" si="14"/>
        <v>-249888.5467114358</v>
      </c>
      <c r="AM33" s="12">
        <f t="shared" si="12"/>
        <v>-76601.802089650271</v>
      </c>
      <c r="AN33" s="12"/>
      <c r="AO33" s="12"/>
    </row>
    <row r="34" spans="1:41" x14ac:dyDescent="0.25">
      <c r="A34" s="6">
        <v>27</v>
      </c>
      <c r="B34" s="1" t="str">
        <f t="shared" si="0"/>
        <v>New York</v>
      </c>
      <c r="C34" s="1" t="s">
        <v>0</v>
      </c>
      <c r="D34" s="1" t="str">
        <f>IF(C34="Q1","non-peak",IF('Base Scenario'!C34="Q4","non-peak","peak"))</f>
        <v>non-peak</v>
      </c>
      <c r="E34" s="13">
        <f>IF(D34="non-peak",Parameters_Base!$B$4,Parameters_Base!$B$5)</f>
        <v>200000</v>
      </c>
      <c r="F34" s="13">
        <f>IF(D34="non-peak",Parameters_Base!$C$4,Parameters_Base!$C$5)</f>
        <v>50000</v>
      </c>
      <c r="G34" s="1"/>
      <c r="H34" s="1">
        <v>14</v>
      </c>
      <c r="I34" s="1">
        <v>17</v>
      </c>
      <c r="J34" s="1">
        <v>237</v>
      </c>
      <c r="K34" s="3">
        <v>-2</v>
      </c>
      <c r="M34" s="15">
        <f t="shared" si="1"/>
        <v>3400000</v>
      </c>
      <c r="N34" s="15">
        <f t="shared" si="2"/>
        <v>11850000</v>
      </c>
      <c r="O34" s="15">
        <f t="shared" si="3"/>
        <v>15250000</v>
      </c>
      <c r="Q34">
        <f>Parameters_Base!$G$5</f>
        <v>13880</v>
      </c>
      <c r="R34">
        <f>Q34*(1+VLOOKUP(K34,Parameters_Base!$I$3:$J$7,2,FALSE))</f>
        <v>9716</v>
      </c>
      <c r="S34" s="14">
        <f>R34*Parameters_Base!$G$2</f>
        <v>12630800</v>
      </c>
      <c r="T34" s="14">
        <f>Parameters_Base!$O$6</f>
        <v>300000</v>
      </c>
      <c r="U34" s="14">
        <f t="shared" si="4"/>
        <v>2500000</v>
      </c>
      <c r="V34" s="14">
        <f>Parameters_Base!$R$10</f>
        <v>3754098.2698005121</v>
      </c>
      <c r="W34" s="14">
        <f>Parameters_Base!$G$7*'Base Scenario'!O34</f>
        <v>3812500</v>
      </c>
      <c r="X34" s="14">
        <f>Parameters_Base!$G$8</f>
        <v>2000000</v>
      </c>
      <c r="Y34" s="15">
        <f t="shared" si="5"/>
        <v>24997398.269800514</v>
      </c>
      <c r="Z34" s="29">
        <f t="shared" si="6"/>
        <v>4999479.6539601032</v>
      </c>
      <c r="AA34" s="29">
        <f t="shared" si="7"/>
        <v>19997918.615840413</v>
      </c>
      <c r="AC34" s="29">
        <f t="shared" si="13"/>
        <v>-1599479.6539601032</v>
      </c>
      <c r="AD34" s="29">
        <f t="shared" si="8"/>
        <v>-8147918.6158404127</v>
      </c>
      <c r="AE34" s="29">
        <f t="shared" si="9"/>
        <v>-9747398.269800514</v>
      </c>
      <c r="AF34" s="29"/>
      <c r="AG34" s="29" t="str">
        <f t="shared" si="10"/>
        <v>Loss</v>
      </c>
      <c r="AH34" s="29"/>
      <c r="AI34" s="29" t="str">
        <f t="shared" si="11"/>
        <v>Loss</v>
      </c>
      <c r="AJ34" s="29"/>
      <c r="AL34" s="12">
        <f t="shared" si="14"/>
        <v>-94087.038468241357</v>
      </c>
      <c r="AM34" s="12">
        <f t="shared" si="12"/>
        <v>-34379.403442364608</v>
      </c>
      <c r="AN34" s="12"/>
      <c r="AO34" s="12"/>
    </row>
    <row r="35" spans="1:41" x14ac:dyDescent="0.25">
      <c r="A35" s="6">
        <v>28</v>
      </c>
      <c r="B35" s="1" t="str">
        <f t="shared" si="0"/>
        <v>Mumbai</v>
      </c>
      <c r="C35" s="1" t="s">
        <v>0</v>
      </c>
      <c r="D35" s="1" t="str">
        <f>IF(C35="Q1","non-peak",IF('Base Scenario'!C35="Q4","non-peak","peak"))</f>
        <v>non-peak</v>
      </c>
      <c r="E35" s="13">
        <f>IF(D35="non-peak",Parameters_Base!$B$4,Parameters_Base!$B$5)</f>
        <v>200000</v>
      </c>
      <c r="F35" s="13">
        <f>IF(D35="non-peak",Parameters_Base!$C$4,Parameters_Base!$C$5)</f>
        <v>50000</v>
      </c>
      <c r="G35" s="1"/>
      <c r="H35" s="1">
        <v>14</v>
      </c>
      <c r="I35" s="1">
        <v>15</v>
      </c>
      <c r="J35" s="1">
        <v>197</v>
      </c>
      <c r="K35" s="3">
        <v>2</v>
      </c>
      <c r="M35" s="15">
        <f t="shared" si="1"/>
        <v>3000000</v>
      </c>
      <c r="N35" s="15">
        <f t="shared" si="2"/>
        <v>9850000</v>
      </c>
      <c r="O35" s="15">
        <f t="shared" si="3"/>
        <v>12850000</v>
      </c>
      <c r="Q35">
        <f>Parameters_Base!$G$5</f>
        <v>13880</v>
      </c>
      <c r="R35">
        <f>Q35*(1+VLOOKUP(K35,Parameters_Base!$I$3:$J$7,2,FALSE))</f>
        <v>18044</v>
      </c>
      <c r="S35" s="14">
        <f>R35*Parameters_Base!$G$2</f>
        <v>23457200</v>
      </c>
      <c r="T35" s="14">
        <f>Parameters_Base!$O$6</f>
        <v>300000</v>
      </c>
      <c r="U35" s="14">
        <f t="shared" si="4"/>
        <v>1500000</v>
      </c>
      <c r="V35" s="14">
        <f>Parameters_Base!$R$10</f>
        <v>3754098.2698005121</v>
      </c>
      <c r="W35" s="14">
        <f>Parameters_Base!$G$7*'Base Scenario'!O35</f>
        <v>3212500</v>
      </c>
      <c r="X35" s="14">
        <f>Parameters_Base!$G$8</f>
        <v>2000000</v>
      </c>
      <c r="Y35" s="15">
        <f t="shared" si="5"/>
        <v>34223798.269800514</v>
      </c>
      <c r="Z35" s="29">
        <f t="shared" si="6"/>
        <v>6844759.6539601032</v>
      </c>
      <c r="AA35" s="29">
        <f t="shared" si="7"/>
        <v>27379038.615840413</v>
      </c>
      <c r="AC35" s="29">
        <f t="shared" si="13"/>
        <v>-3844759.6539601032</v>
      </c>
      <c r="AD35" s="29">
        <f t="shared" si="8"/>
        <v>-17529038.615840413</v>
      </c>
      <c r="AE35" s="29">
        <f t="shared" si="9"/>
        <v>-21373798.269800514</v>
      </c>
      <c r="AF35" s="29"/>
      <c r="AG35" s="29" t="str">
        <f t="shared" si="10"/>
        <v>Loss</v>
      </c>
      <c r="AH35" s="29"/>
      <c r="AI35" s="29" t="str">
        <f t="shared" si="11"/>
        <v>Loss</v>
      </c>
      <c r="AJ35" s="29"/>
      <c r="AL35" s="12">
        <f t="shared" si="14"/>
        <v>-256317.31026400687</v>
      </c>
      <c r="AM35" s="12">
        <f t="shared" si="12"/>
        <v>-88979.891450966563</v>
      </c>
      <c r="AN35" s="12"/>
      <c r="AO35" s="12"/>
    </row>
    <row r="36" spans="1:41" x14ac:dyDescent="0.25">
      <c r="A36" s="6">
        <v>29</v>
      </c>
      <c r="B36" s="1" t="str">
        <f t="shared" si="0"/>
        <v>New York</v>
      </c>
      <c r="C36" s="1" t="s">
        <v>0</v>
      </c>
      <c r="D36" s="1" t="str">
        <f>IF(C36="Q1","non-peak",IF('Base Scenario'!C36="Q4","non-peak","peak"))</f>
        <v>non-peak</v>
      </c>
      <c r="E36" s="13">
        <f>IF(D36="non-peak",Parameters_Base!$B$4,Parameters_Base!$B$5)</f>
        <v>200000</v>
      </c>
      <c r="F36" s="13">
        <f>IF(D36="non-peak",Parameters_Base!$C$4,Parameters_Base!$C$5)</f>
        <v>50000</v>
      </c>
      <c r="G36" s="1"/>
      <c r="H36" s="1">
        <v>15</v>
      </c>
      <c r="I36" s="1">
        <v>16</v>
      </c>
      <c r="J36" s="1">
        <v>237</v>
      </c>
      <c r="K36" s="3">
        <v>0</v>
      </c>
      <c r="M36" s="15">
        <f t="shared" si="1"/>
        <v>3200000</v>
      </c>
      <c r="N36" s="15">
        <f t="shared" si="2"/>
        <v>11850000</v>
      </c>
      <c r="O36" s="15">
        <f t="shared" si="3"/>
        <v>15050000</v>
      </c>
      <c r="Q36">
        <f>Parameters_Base!$G$5</f>
        <v>13880</v>
      </c>
      <c r="R36">
        <f>Q36*(1+VLOOKUP(K36,Parameters_Base!$I$3:$J$7,2,FALSE))</f>
        <v>13880</v>
      </c>
      <c r="S36" s="14">
        <f>R36*Parameters_Base!$G$2</f>
        <v>18044000</v>
      </c>
      <c r="T36" s="14">
        <f>Parameters_Base!$O$6</f>
        <v>300000</v>
      </c>
      <c r="U36" s="14">
        <f t="shared" si="4"/>
        <v>2500000</v>
      </c>
      <c r="V36" s="14">
        <f>Parameters_Base!$R$10</f>
        <v>3754098.2698005121</v>
      </c>
      <c r="W36" s="14">
        <f>Parameters_Base!$G$7*'Base Scenario'!O36</f>
        <v>3762500</v>
      </c>
      <c r="X36" s="14">
        <f>Parameters_Base!$G$8</f>
        <v>2000000</v>
      </c>
      <c r="Y36" s="15">
        <f t="shared" si="5"/>
        <v>30360598.269800514</v>
      </c>
      <c r="Z36" s="29">
        <f t="shared" si="6"/>
        <v>6072119.6539601032</v>
      </c>
      <c r="AA36" s="29">
        <f t="shared" si="7"/>
        <v>24288478.615840413</v>
      </c>
      <c r="AC36" s="29">
        <f t="shared" si="13"/>
        <v>-2872119.6539601032</v>
      </c>
      <c r="AD36" s="29">
        <f t="shared" si="8"/>
        <v>-12438478.615840413</v>
      </c>
      <c r="AE36" s="29">
        <f t="shared" si="9"/>
        <v>-15310598.269800514</v>
      </c>
      <c r="AF36" s="29"/>
      <c r="AG36" s="29" t="str">
        <f t="shared" si="10"/>
        <v>Loss</v>
      </c>
      <c r="AH36" s="29"/>
      <c r="AI36" s="29" t="str">
        <f t="shared" si="11"/>
        <v>Loss</v>
      </c>
      <c r="AJ36" s="29"/>
      <c r="AL36" s="12">
        <f t="shared" si="14"/>
        <v>-179507.47837250645</v>
      </c>
      <c r="AM36" s="12">
        <f t="shared" si="12"/>
        <v>-52483.032134347734</v>
      </c>
      <c r="AN36" s="12"/>
      <c r="AO36" s="12"/>
    </row>
    <row r="37" spans="1:41" x14ac:dyDescent="0.25">
      <c r="A37" s="6">
        <v>30</v>
      </c>
      <c r="B37" s="1" t="str">
        <f t="shared" si="0"/>
        <v>Mumbai</v>
      </c>
      <c r="C37" s="1" t="s">
        <v>0</v>
      </c>
      <c r="D37" s="1" t="str">
        <f>IF(C37="Q1","non-peak",IF('Base Scenario'!C37="Q4","non-peak","peak"))</f>
        <v>non-peak</v>
      </c>
      <c r="E37" s="13">
        <f>IF(D37="non-peak",Parameters_Base!$B$4,Parameters_Base!$B$5)</f>
        <v>200000</v>
      </c>
      <c r="F37" s="13">
        <f>IF(D37="non-peak",Parameters_Base!$C$4,Parameters_Base!$C$5)</f>
        <v>50000</v>
      </c>
      <c r="G37" s="1"/>
      <c r="H37" s="1">
        <v>15</v>
      </c>
      <c r="I37" s="1">
        <v>21</v>
      </c>
      <c r="J37" s="1">
        <v>187</v>
      </c>
      <c r="K37" s="3">
        <v>0</v>
      </c>
      <c r="M37" s="15">
        <f t="shared" si="1"/>
        <v>4200000</v>
      </c>
      <c r="N37" s="15">
        <f t="shared" si="2"/>
        <v>9350000</v>
      </c>
      <c r="O37" s="15">
        <f t="shared" si="3"/>
        <v>13550000</v>
      </c>
      <c r="Q37">
        <f>Parameters_Base!$G$5</f>
        <v>13880</v>
      </c>
      <c r="R37">
        <f>Q37*(1+VLOOKUP(K37,Parameters_Base!$I$3:$J$7,2,FALSE))</f>
        <v>13880</v>
      </c>
      <c r="S37" s="14">
        <f>R37*Parameters_Base!$G$2</f>
        <v>18044000</v>
      </c>
      <c r="T37" s="14">
        <f>Parameters_Base!$O$6</f>
        <v>300000</v>
      </c>
      <c r="U37" s="14">
        <f t="shared" si="4"/>
        <v>1500000</v>
      </c>
      <c r="V37" s="14">
        <f>Parameters_Base!$R$10</f>
        <v>3754098.2698005121</v>
      </c>
      <c r="W37" s="14">
        <f>Parameters_Base!$G$7*'Base Scenario'!O37</f>
        <v>3387500</v>
      </c>
      <c r="X37" s="14">
        <f>Parameters_Base!$G$8</f>
        <v>2000000</v>
      </c>
      <c r="Y37" s="15">
        <f t="shared" si="5"/>
        <v>28985598.269800514</v>
      </c>
      <c r="Z37" s="29">
        <f t="shared" si="6"/>
        <v>5797119.6539601032</v>
      </c>
      <c r="AA37" s="29">
        <f t="shared" si="7"/>
        <v>23188478.615840413</v>
      </c>
      <c r="AC37" s="29">
        <f t="shared" si="13"/>
        <v>-1597119.6539601032</v>
      </c>
      <c r="AD37" s="29">
        <f t="shared" si="8"/>
        <v>-13838478.615840413</v>
      </c>
      <c r="AE37" s="29">
        <f t="shared" si="9"/>
        <v>-15435598.269800514</v>
      </c>
      <c r="AF37" s="29"/>
      <c r="AG37" s="29" t="str">
        <f t="shared" si="10"/>
        <v>Loss</v>
      </c>
      <c r="AH37" s="29"/>
      <c r="AI37" s="29" t="str">
        <f t="shared" si="11"/>
        <v>Loss</v>
      </c>
      <c r="AJ37" s="29"/>
      <c r="AL37" s="12">
        <f t="shared" si="14"/>
        <v>-76053.316855243014</v>
      </c>
      <c r="AM37" s="12">
        <f t="shared" si="12"/>
        <v>-74002.559442996862</v>
      </c>
      <c r="AN37" s="12"/>
      <c r="AO37" s="12"/>
    </row>
    <row r="38" spans="1:41" x14ac:dyDescent="0.25">
      <c r="A38" s="6">
        <v>31</v>
      </c>
      <c r="B38" s="1" t="str">
        <f t="shared" si="0"/>
        <v>New York</v>
      </c>
      <c r="C38" s="1" t="s">
        <v>0</v>
      </c>
      <c r="D38" s="1" t="str">
        <f>IF(C38="Q1","non-peak",IF('Base Scenario'!C38="Q4","non-peak","peak"))</f>
        <v>non-peak</v>
      </c>
      <c r="E38" s="13">
        <f>IF(D38="non-peak",Parameters_Base!$B$4,Parameters_Base!$B$5)</f>
        <v>200000</v>
      </c>
      <c r="F38" s="13">
        <f>IF(D38="non-peak",Parameters_Base!$C$4,Parameters_Base!$C$5)</f>
        <v>50000</v>
      </c>
      <c r="G38" s="1"/>
      <c r="H38" s="1">
        <v>16</v>
      </c>
      <c r="I38" s="1">
        <v>15</v>
      </c>
      <c r="J38" s="1">
        <v>217</v>
      </c>
      <c r="K38" s="3">
        <v>-2</v>
      </c>
      <c r="M38" s="15">
        <f t="shared" si="1"/>
        <v>3000000</v>
      </c>
      <c r="N38" s="15">
        <f t="shared" si="2"/>
        <v>10850000</v>
      </c>
      <c r="O38" s="15">
        <f t="shared" si="3"/>
        <v>13850000</v>
      </c>
      <c r="Q38">
        <f>Parameters_Base!$G$5</f>
        <v>13880</v>
      </c>
      <c r="R38">
        <f>Q38*(1+VLOOKUP(K38,Parameters_Base!$I$3:$J$7,2,FALSE))</f>
        <v>9716</v>
      </c>
      <c r="S38" s="14">
        <f>R38*Parameters_Base!$G$2</f>
        <v>12630800</v>
      </c>
      <c r="T38" s="14">
        <f>Parameters_Base!$O$6</f>
        <v>300000</v>
      </c>
      <c r="U38" s="14">
        <f t="shared" si="4"/>
        <v>2500000</v>
      </c>
      <c r="V38" s="14">
        <f>Parameters_Base!$R$10</f>
        <v>3754098.2698005121</v>
      </c>
      <c r="W38" s="14">
        <f>Parameters_Base!$G$7*'Base Scenario'!O38</f>
        <v>3462500</v>
      </c>
      <c r="X38" s="14">
        <f>Parameters_Base!$G$8</f>
        <v>2000000</v>
      </c>
      <c r="Y38" s="15">
        <f t="shared" si="5"/>
        <v>24647398.269800514</v>
      </c>
      <c r="Z38" s="29">
        <f t="shared" si="6"/>
        <v>4929479.6539601032</v>
      </c>
      <c r="AA38" s="29">
        <f t="shared" si="7"/>
        <v>19717918.615840413</v>
      </c>
      <c r="AC38" s="29">
        <f t="shared" si="13"/>
        <v>-1929479.6539601032</v>
      </c>
      <c r="AD38" s="29">
        <f t="shared" si="8"/>
        <v>-8867918.6158404127</v>
      </c>
      <c r="AE38" s="29">
        <f t="shared" si="9"/>
        <v>-10797398.269800514</v>
      </c>
      <c r="AF38" s="29"/>
      <c r="AG38" s="29" t="str">
        <f t="shared" si="10"/>
        <v>Loss</v>
      </c>
      <c r="AH38" s="29"/>
      <c r="AI38" s="29" t="str">
        <f t="shared" si="11"/>
        <v>Loss</v>
      </c>
      <c r="AJ38" s="29"/>
      <c r="AL38" s="12">
        <f t="shared" si="14"/>
        <v>-128631.97693067354</v>
      </c>
      <c r="AM38" s="12">
        <f t="shared" si="12"/>
        <v>-40865.98440479453</v>
      </c>
      <c r="AN38" s="12"/>
      <c r="AO38" s="12"/>
    </row>
    <row r="39" spans="1:41" x14ac:dyDescent="0.25">
      <c r="A39" s="6">
        <v>32</v>
      </c>
      <c r="B39" s="1" t="str">
        <f t="shared" si="0"/>
        <v>Mumbai</v>
      </c>
      <c r="C39" s="1" t="s">
        <v>0</v>
      </c>
      <c r="D39" s="1" t="str">
        <f>IF(C39="Q1","non-peak",IF('Base Scenario'!C39="Q4","non-peak","peak"))</f>
        <v>non-peak</v>
      </c>
      <c r="E39" s="13">
        <f>IF(D39="non-peak",Parameters_Base!$B$4,Parameters_Base!$B$5)</f>
        <v>200000</v>
      </c>
      <c r="F39" s="13">
        <f>IF(D39="non-peak",Parameters_Base!$C$4,Parameters_Base!$C$5)</f>
        <v>50000</v>
      </c>
      <c r="G39" s="1"/>
      <c r="H39" s="1">
        <v>16</v>
      </c>
      <c r="I39" s="1">
        <v>24</v>
      </c>
      <c r="J39" s="1">
        <v>179</v>
      </c>
      <c r="K39" s="3">
        <v>2</v>
      </c>
      <c r="M39" s="15">
        <f t="shared" si="1"/>
        <v>4800000</v>
      </c>
      <c r="N39" s="15">
        <f t="shared" si="2"/>
        <v>8950000</v>
      </c>
      <c r="O39" s="15">
        <f t="shared" si="3"/>
        <v>13750000</v>
      </c>
      <c r="Q39">
        <f>Parameters_Base!$G$5</f>
        <v>13880</v>
      </c>
      <c r="R39">
        <f>Q39*(1+VLOOKUP(K39,Parameters_Base!$I$3:$J$7,2,FALSE))</f>
        <v>18044</v>
      </c>
      <c r="S39" s="14">
        <f>R39*Parameters_Base!$G$2</f>
        <v>23457200</v>
      </c>
      <c r="T39" s="14">
        <f>Parameters_Base!$O$6</f>
        <v>300000</v>
      </c>
      <c r="U39" s="14">
        <f t="shared" si="4"/>
        <v>1500000</v>
      </c>
      <c r="V39" s="14">
        <f>Parameters_Base!$R$10</f>
        <v>3754098.2698005121</v>
      </c>
      <c r="W39" s="14">
        <f>Parameters_Base!$G$7*'Base Scenario'!O39</f>
        <v>3437500</v>
      </c>
      <c r="X39" s="14">
        <f>Parameters_Base!$G$8</f>
        <v>2000000</v>
      </c>
      <c r="Y39" s="15">
        <f t="shared" si="5"/>
        <v>34448798.269800514</v>
      </c>
      <c r="Z39" s="29">
        <f t="shared" si="6"/>
        <v>6889759.6539601032</v>
      </c>
      <c r="AA39" s="29">
        <f t="shared" si="7"/>
        <v>27559038.615840413</v>
      </c>
      <c r="AC39" s="29">
        <f t="shared" si="13"/>
        <v>-2089759.6539601032</v>
      </c>
      <c r="AD39" s="29">
        <f t="shared" si="8"/>
        <v>-18609038.615840413</v>
      </c>
      <c r="AE39" s="29">
        <f t="shared" si="9"/>
        <v>-20698798.269800514</v>
      </c>
      <c r="AF39" s="29"/>
      <c r="AG39" s="29" t="str">
        <f t="shared" si="10"/>
        <v>Loss</v>
      </c>
      <c r="AH39" s="29"/>
      <c r="AI39" s="29" t="str">
        <f t="shared" si="11"/>
        <v>Loss</v>
      </c>
      <c r="AJ39" s="29"/>
      <c r="AL39" s="12">
        <f t="shared" si="14"/>
        <v>-87073.318915004304</v>
      </c>
      <c r="AM39" s="12">
        <f t="shared" si="12"/>
        <v>-103961.10958570063</v>
      </c>
      <c r="AN39" s="12"/>
      <c r="AO39" s="12"/>
    </row>
    <row r="40" spans="1:41" x14ac:dyDescent="0.25">
      <c r="A40" s="6">
        <v>33</v>
      </c>
      <c r="B40" s="1" t="str">
        <f t="shared" si="0"/>
        <v>New York</v>
      </c>
      <c r="C40" s="1" t="s">
        <v>0</v>
      </c>
      <c r="D40" s="1" t="str">
        <f>IF(C40="Q1","non-peak",IF('Base Scenario'!C40="Q4","non-peak","peak"))</f>
        <v>non-peak</v>
      </c>
      <c r="E40" s="13">
        <f>IF(D40="non-peak",Parameters_Base!$B$4,Parameters_Base!$B$5)</f>
        <v>200000</v>
      </c>
      <c r="F40" s="13">
        <f>IF(D40="non-peak",Parameters_Base!$C$4,Parameters_Base!$C$5)</f>
        <v>50000</v>
      </c>
      <c r="G40" s="1"/>
      <c r="H40" s="1">
        <v>17</v>
      </c>
      <c r="I40" s="1">
        <v>21</v>
      </c>
      <c r="J40" s="1">
        <v>217</v>
      </c>
      <c r="K40" s="3">
        <v>-2</v>
      </c>
      <c r="M40" s="15">
        <f t="shared" si="1"/>
        <v>4200000</v>
      </c>
      <c r="N40" s="15">
        <f t="shared" si="2"/>
        <v>10850000</v>
      </c>
      <c r="O40" s="15">
        <f t="shared" si="3"/>
        <v>15050000</v>
      </c>
      <c r="Q40">
        <f>Parameters_Base!$G$5</f>
        <v>13880</v>
      </c>
      <c r="R40">
        <f>Q40*(1+VLOOKUP(K40,Parameters_Base!$I$3:$J$7,2,FALSE))</f>
        <v>9716</v>
      </c>
      <c r="S40" s="14">
        <f>R40*Parameters_Base!$G$2</f>
        <v>12630800</v>
      </c>
      <c r="T40" s="14">
        <f>Parameters_Base!$O$6</f>
        <v>300000</v>
      </c>
      <c r="U40" s="14">
        <f t="shared" si="4"/>
        <v>2500000</v>
      </c>
      <c r="V40" s="14">
        <f>Parameters_Base!$R$10</f>
        <v>3754098.2698005121</v>
      </c>
      <c r="W40" s="14">
        <f>Parameters_Base!$G$7*'Base Scenario'!O40</f>
        <v>3762500</v>
      </c>
      <c r="X40" s="14">
        <f>Parameters_Base!$G$8</f>
        <v>2000000</v>
      </c>
      <c r="Y40" s="15">
        <f t="shared" si="5"/>
        <v>24947398.269800514</v>
      </c>
      <c r="Z40" s="29">
        <f t="shared" si="6"/>
        <v>4989479.6539601032</v>
      </c>
      <c r="AA40" s="29">
        <f t="shared" si="7"/>
        <v>19957918.615840413</v>
      </c>
      <c r="AC40" s="29">
        <f t="shared" si="13"/>
        <v>-789479.65396010317</v>
      </c>
      <c r="AD40" s="29">
        <f t="shared" si="8"/>
        <v>-9107918.6158404127</v>
      </c>
      <c r="AE40" s="29">
        <f t="shared" si="9"/>
        <v>-9897398.269800514</v>
      </c>
      <c r="AF40" s="29"/>
      <c r="AG40" s="29" t="str">
        <f t="shared" si="10"/>
        <v>Loss</v>
      </c>
      <c r="AH40" s="29"/>
      <c r="AI40" s="29" t="str">
        <f t="shared" si="11"/>
        <v>Loss</v>
      </c>
      <c r="AJ40" s="29"/>
      <c r="AL40" s="12">
        <f t="shared" si="14"/>
        <v>-37594.269236195389</v>
      </c>
      <c r="AM40" s="12">
        <f t="shared" si="12"/>
        <v>-41971.975188204669</v>
      </c>
      <c r="AN40" s="12"/>
      <c r="AO40" s="12"/>
    </row>
    <row r="41" spans="1:41" x14ac:dyDescent="0.25">
      <c r="A41" s="6">
        <v>34</v>
      </c>
      <c r="B41" s="1" t="str">
        <f t="shared" si="0"/>
        <v>Mumbai</v>
      </c>
      <c r="C41" s="1" t="s">
        <v>0</v>
      </c>
      <c r="D41" s="1" t="str">
        <f>IF(C41="Q1","non-peak",IF('Base Scenario'!C41="Q4","non-peak","peak"))</f>
        <v>non-peak</v>
      </c>
      <c r="E41" s="13">
        <f>IF(D41="non-peak",Parameters_Base!$B$4,Parameters_Base!$B$5)</f>
        <v>200000</v>
      </c>
      <c r="F41" s="13">
        <f>IF(D41="non-peak",Parameters_Base!$C$4,Parameters_Base!$C$5)</f>
        <v>50000</v>
      </c>
      <c r="G41" s="1"/>
      <c r="H41" s="1">
        <v>17</v>
      </c>
      <c r="I41" s="1">
        <v>19</v>
      </c>
      <c r="J41" s="1">
        <v>226</v>
      </c>
      <c r="K41" s="3">
        <v>1</v>
      </c>
      <c r="M41" s="15">
        <f t="shared" si="1"/>
        <v>3800000</v>
      </c>
      <c r="N41" s="15">
        <f t="shared" si="2"/>
        <v>11300000</v>
      </c>
      <c r="O41" s="15">
        <f t="shared" si="3"/>
        <v>15100000</v>
      </c>
      <c r="Q41">
        <f>Parameters_Base!$G$5</f>
        <v>13880</v>
      </c>
      <c r="R41">
        <f>Q41*(1+VLOOKUP(K41,Parameters_Base!$I$3:$J$7,2,FALSE))</f>
        <v>15961.999999999998</v>
      </c>
      <c r="S41" s="14">
        <f>R41*Parameters_Base!$G$2</f>
        <v>20750599.999999996</v>
      </c>
      <c r="T41" s="14">
        <f>Parameters_Base!$O$6</f>
        <v>300000</v>
      </c>
      <c r="U41" s="14">
        <f t="shared" si="4"/>
        <v>1500000</v>
      </c>
      <c r="V41" s="14">
        <f>Parameters_Base!$R$10</f>
        <v>3754098.2698005121</v>
      </c>
      <c r="W41" s="14">
        <f>Parameters_Base!$G$7*'Base Scenario'!O41</f>
        <v>3775000</v>
      </c>
      <c r="X41" s="14">
        <f>Parameters_Base!$G$8</f>
        <v>2000000</v>
      </c>
      <c r="Y41" s="15">
        <f t="shared" si="5"/>
        <v>32079698.269800507</v>
      </c>
      <c r="Z41" s="29">
        <f t="shared" si="6"/>
        <v>6415939.6539601013</v>
      </c>
      <c r="AA41" s="29">
        <f t="shared" si="7"/>
        <v>25663758.615840405</v>
      </c>
      <c r="AC41" s="29">
        <f t="shared" si="13"/>
        <v>-2615939.6539601013</v>
      </c>
      <c r="AD41" s="29">
        <f t="shared" si="8"/>
        <v>-14363758.615840405</v>
      </c>
      <c r="AE41" s="29">
        <f t="shared" si="9"/>
        <v>-16979698.269800507</v>
      </c>
      <c r="AF41" s="29"/>
      <c r="AG41" s="29" t="str">
        <f t="shared" si="10"/>
        <v>Loss</v>
      </c>
      <c r="AH41" s="29"/>
      <c r="AI41" s="29" t="str">
        <f t="shared" si="11"/>
        <v>Loss</v>
      </c>
      <c r="AJ41" s="29"/>
      <c r="AL41" s="12">
        <f t="shared" si="14"/>
        <v>-137681.03441895271</v>
      </c>
      <c r="AM41" s="12">
        <f t="shared" si="12"/>
        <v>-63556.454052391171</v>
      </c>
      <c r="AN41" s="12"/>
      <c r="AO41" s="12"/>
    </row>
    <row r="42" spans="1:41" x14ac:dyDescent="0.25">
      <c r="A42" s="6">
        <v>35</v>
      </c>
      <c r="B42" s="1" t="str">
        <f t="shared" si="0"/>
        <v>New York</v>
      </c>
      <c r="C42" s="1" t="s">
        <v>0</v>
      </c>
      <c r="D42" s="1" t="str">
        <f>IF(C42="Q1","non-peak",IF('Base Scenario'!C42="Q4","non-peak","peak"))</f>
        <v>non-peak</v>
      </c>
      <c r="E42" s="13">
        <f>IF(D42="non-peak",Parameters_Base!$B$4,Parameters_Base!$B$5)</f>
        <v>200000</v>
      </c>
      <c r="F42" s="13">
        <f>IF(D42="non-peak",Parameters_Base!$C$4,Parameters_Base!$C$5)</f>
        <v>50000</v>
      </c>
      <c r="G42" s="1"/>
      <c r="H42" s="1">
        <v>18</v>
      </c>
      <c r="I42" s="1">
        <v>16</v>
      </c>
      <c r="J42" s="1">
        <v>189</v>
      </c>
      <c r="K42" s="3">
        <v>-2</v>
      </c>
      <c r="M42" s="15">
        <f t="shared" si="1"/>
        <v>3200000</v>
      </c>
      <c r="N42" s="15">
        <f t="shared" si="2"/>
        <v>9450000</v>
      </c>
      <c r="O42" s="15">
        <f t="shared" si="3"/>
        <v>12650000</v>
      </c>
      <c r="Q42">
        <f>Parameters_Base!$G$5</f>
        <v>13880</v>
      </c>
      <c r="R42">
        <f>Q42*(1+VLOOKUP(K42,Parameters_Base!$I$3:$J$7,2,FALSE))</f>
        <v>9716</v>
      </c>
      <c r="S42" s="14">
        <f>R42*Parameters_Base!$G$2</f>
        <v>12630800</v>
      </c>
      <c r="T42" s="14">
        <f>Parameters_Base!$O$6</f>
        <v>300000</v>
      </c>
      <c r="U42" s="14">
        <f t="shared" si="4"/>
        <v>2500000</v>
      </c>
      <c r="V42" s="14">
        <f>Parameters_Base!$R$10</f>
        <v>3754098.2698005121</v>
      </c>
      <c r="W42" s="14">
        <f>Parameters_Base!$G$7*'Base Scenario'!O42</f>
        <v>3162500</v>
      </c>
      <c r="X42" s="14">
        <f>Parameters_Base!$G$8</f>
        <v>2000000</v>
      </c>
      <c r="Y42" s="15">
        <f t="shared" si="5"/>
        <v>24347398.269800514</v>
      </c>
      <c r="Z42" s="29">
        <f t="shared" si="6"/>
        <v>4869479.6539601032</v>
      </c>
      <c r="AA42" s="29">
        <f t="shared" si="7"/>
        <v>19477918.615840413</v>
      </c>
      <c r="AC42" s="29">
        <f t="shared" si="13"/>
        <v>-1669479.6539601032</v>
      </c>
      <c r="AD42" s="29">
        <f t="shared" si="8"/>
        <v>-10027918.615840413</v>
      </c>
      <c r="AE42" s="29">
        <f t="shared" si="9"/>
        <v>-11697398.269800514</v>
      </c>
      <c r="AF42" s="29"/>
      <c r="AG42" s="29" t="str">
        <f t="shared" si="10"/>
        <v>Loss</v>
      </c>
      <c r="AH42" s="29"/>
      <c r="AI42" s="29" t="str">
        <f t="shared" si="11"/>
        <v>Loss</v>
      </c>
      <c r="AJ42" s="29"/>
      <c r="AL42" s="12">
        <f t="shared" si="14"/>
        <v>-104342.47837250645</v>
      </c>
      <c r="AM42" s="12">
        <f t="shared" si="12"/>
        <v>-53057.770454182079</v>
      </c>
      <c r="AN42" s="12"/>
      <c r="AO42" s="12"/>
    </row>
    <row r="43" spans="1:41" x14ac:dyDescent="0.25">
      <c r="A43" s="6">
        <v>36</v>
      </c>
      <c r="B43" s="1" t="str">
        <f t="shared" si="0"/>
        <v>Mumbai</v>
      </c>
      <c r="C43" s="1" t="s">
        <v>0</v>
      </c>
      <c r="D43" s="1" t="str">
        <f>IF(C43="Q1","non-peak",IF('Base Scenario'!C43="Q4","non-peak","peak"))</f>
        <v>non-peak</v>
      </c>
      <c r="E43" s="13">
        <f>IF(D43="non-peak",Parameters_Base!$B$4,Parameters_Base!$B$5)</f>
        <v>200000</v>
      </c>
      <c r="F43" s="13">
        <f>IF(D43="non-peak",Parameters_Base!$C$4,Parameters_Base!$C$5)</f>
        <v>50000</v>
      </c>
      <c r="G43" s="1"/>
      <c r="H43" s="1">
        <v>18</v>
      </c>
      <c r="I43" s="1">
        <v>14</v>
      </c>
      <c r="J43" s="1">
        <v>158</v>
      </c>
      <c r="K43" s="3">
        <v>2</v>
      </c>
      <c r="M43" s="15">
        <f t="shared" si="1"/>
        <v>2800000</v>
      </c>
      <c r="N43" s="15">
        <f t="shared" si="2"/>
        <v>7900000</v>
      </c>
      <c r="O43" s="15">
        <f t="shared" si="3"/>
        <v>10700000</v>
      </c>
      <c r="Q43">
        <f>Parameters_Base!$G$5</f>
        <v>13880</v>
      </c>
      <c r="R43">
        <f>Q43*(1+VLOOKUP(K43,Parameters_Base!$I$3:$J$7,2,FALSE))</f>
        <v>18044</v>
      </c>
      <c r="S43" s="14">
        <f>R43*Parameters_Base!$G$2</f>
        <v>23457200</v>
      </c>
      <c r="T43" s="14">
        <f>Parameters_Base!$O$6</f>
        <v>300000</v>
      </c>
      <c r="U43" s="14">
        <f t="shared" si="4"/>
        <v>1500000</v>
      </c>
      <c r="V43" s="14">
        <f>Parameters_Base!$R$10</f>
        <v>3754098.2698005121</v>
      </c>
      <c r="W43" s="14">
        <f>Parameters_Base!$G$7*'Base Scenario'!O43</f>
        <v>2675000</v>
      </c>
      <c r="X43" s="14">
        <f>Parameters_Base!$G$8</f>
        <v>2000000</v>
      </c>
      <c r="Y43" s="15">
        <f t="shared" si="5"/>
        <v>33686298.269800514</v>
      </c>
      <c r="Z43" s="29">
        <f t="shared" si="6"/>
        <v>6737259.6539601032</v>
      </c>
      <c r="AA43" s="29">
        <f t="shared" si="7"/>
        <v>26949038.615840413</v>
      </c>
      <c r="AC43" s="29">
        <f t="shared" si="13"/>
        <v>-3937259.6539601032</v>
      </c>
      <c r="AD43" s="29">
        <f t="shared" si="8"/>
        <v>-19049038.615840413</v>
      </c>
      <c r="AE43" s="29">
        <f t="shared" si="9"/>
        <v>-22986298.269800514</v>
      </c>
      <c r="AF43" s="29"/>
      <c r="AG43" s="29" t="str">
        <f t="shared" si="10"/>
        <v>Loss</v>
      </c>
      <c r="AH43" s="29"/>
      <c r="AI43" s="29" t="str">
        <f t="shared" si="11"/>
        <v>Loss</v>
      </c>
      <c r="AJ43" s="29"/>
      <c r="AL43" s="12">
        <f t="shared" si="14"/>
        <v>-281232.83242572163</v>
      </c>
      <c r="AM43" s="12">
        <f t="shared" si="12"/>
        <v>-120563.53554329375</v>
      </c>
      <c r="AN43" s="12"/>
      <c r="AO43" s="12"/>
    </row>
    <row r="44" spans="1:41" x14ac:dyDescent="0.25">
      <c r="A44" s="6">
        <v>37</v>
      </c>
      <c r="B44" s="1" t="str">
        <f t="shared" si="0"/>
        <v>New York</v>
      </c>
      <c r="C44" s="1" t="s">
        <v>0</v>
      </c>
      <c r="D44" s="1" t="str">
        <f>IF(C44="Q1","non-peak",IF('Base Scenario'!C44="Q4","non-peak","peak"))</f>
        <v>non-peak</v>
      </c>
      <c r="E44" s="13">
        <f>IF(D44="non-peak",Parameters_Base!$B$4,Parameters_Base!$B$5)</f>
        <v>200000</v>
      </c>
      <c r="F44" s="13">
        <f>IF(D44="non-peak",Parameters_Base!$C$4,Parameters_Base!$C$5)</f>
        <v>50000</v>
      </c>
      <c r="G44" s="1"/>
      <c r="H44" s="1">
        <v>19</v>
      </c>
      <c r="I44" s="1">
        <v>23</v>
      </c>
      <c r="J44" s="1">
        <v>215</v>
      </c>
      <c r="K44" s="3">
        <v>-1</v>
      </c>
      <c r="M44" s="15">
        <f t="shared" si="1"/>
        <v>4600000</v>
      </c>
      <c r="N44" s="15">
        <f t="shared" si="2"/>
        <v>10750000</v>
      </c>
      <c r="O44" s="15">
        <f t="shared" si="3"/>
        <v>15350000</v>
      </c>
      <c r="Q44">
        <f>Parameters_Base!$G$5</f>
        <v>13880</v>
      </c>
      <c r="R44">
        <f>Q44*(1+VLOOKUP(K44,Parameters_Base!$I$3:$J$7,2,FALSE))</f>
        <v>11798</v>
      </c>
      <c r="S44" s="14">
        <f>R44*Parameters_Base!$G$2</f>
        <v>15337400</v>
      </c>
      <c r="T44" s="14">
        <f>Parameters_Base!$O$6</f>
        <v>300000</v>
      </c>
      <c r="U44" s="14">
        <f t="shared" si="4"/>
        <v>2500000</v>
      </c>
      <c r="V44" s="14">
        <f>Parameters_Base!$R$10</f>
        <v>3754098.2698005121</v>
      </c>
      <c r="W44" s="14">
        <f>Parameters_Base!$G$7*'Base Scenario'!O44</f>
        <v>3837500</v>
      </c>
      <c r="X44" s="14">
        <f>Parameters_Base!$G$8</f>
        <v>2000000</v>
      </c>
      <c r="Y44" s="15">
        <f t="shared" si="5"/>
        <v>27728998.269800514</v>
      </c>
      <c r="Z44" s="29">
        <f t="shared" si="6"/>
        <v>5545799.6539601032</v>
      </c>
      <c r="AA44" s="29">
        <f t="shared" si="7"/>
        <v>22183198.615840413</v>
      </c>
      <c r="AC44" s="29">
        <f t="shared" si="13"/>
        <v>-945799.65396010317</v>
      </c>
      <c r="AD44" s="29">
        <f t="shared" si="8"/>
        <v>-11433198.615840413</v>
      </c>
      <c r="AE44" s="29">
        <f t="shared" si="9"/>
        <v>-12378998.269800514</v>
      </c>
      <c r="AF44" s="29"/>
      <c r="AG44" s="29" t="str">
        <f t="shared" si="10"/>
        <v>Loss</v>
      </c>
      <c r="AH44" s="29"/>
      <c r="AI44" s="29" t="str">
        <f t="shared" si="11"/>
        <v>Loss</v>
      </c>
      <c r="AJ44" s="29"/>
      <c r="AL44" s="12">
        <f t="shared" si="14"/>
        <v>-41121.724085221875</v>
      </c>
      <c r="AM44" s="12">
        <f t="shared" si="12"/>
        <v>-53177.667980653081</v>
      </c>
      <c r="AN44" s="12"/>
      <c r="AO44" s="12"/>
    </row>
    <row r="45" spans="1:41" x14ac:dyDescent="0.25">
      <c r="A45" s="6">
        <v>38</v>
      </c>
      <c r="B45" s="1" t="str">
        <f t="shared" si="0"/>
        <v>Mumbai</v>
      </c>
      <c r="C45" s="1" t="s">
        <v>0</v>
      </c>
      <c r="D45" s="1" t="str">
        <f>IF(C45="Q1","non-peak",IF('Base Scenario'!C45="Q4","non-peak","peak"))</f>
        <v>non-peak</v>
      </c>
      <c r="E45" s="13">
        <f>IF(D45="non-peak",Parameters_Base!$B$4,Parameters_Base!$B$5)</f>
        <v>200000</v>
      </c>
      <c r="F45" s="13">
        <f>IF(D45="non-peak",Parameters_Base!$C$4,Parameters_Base!$C$5)</f>
        <v>50000</v>
      </c>
      <c r="G45" s="1"/>
      <c r="H45" s="1">
        <v>19</v>
      </c>
      <c r="I45" s="1">
        <v>14</v>
      </c>
      <c r="J45" s="1">
        <v>187</v>
      </c>
      <c r="K45" s="3">
        <v>2</v>
      </c>
      <c r="M45" s="15">
        <f t="shared" si="1"/>
        <v>2800000</v>
      </c>
      <c r="N45" s="15">
        <f t="shared" si="2"/>
        <v>9350000</v>
      </c>
      <c r="O45" s="15">
        <f t="shared" si="3"/>
        <v>12150000</v>
      </c>
      <c r="Q45">
        <f>Parameters_Base!$G$5</f>
        <v>13880</v>
      </c>
      <c r="R45">
        <f>Q45*(1+VLOOKUP(K45,Parameters_Base!$I$3:$J$7,2,FALSE))</f>
        <v>18044</v>
      </c>
      <c r="S45" s="14">
        <f>R45*Parameters_Base!$G$2</f>
        <v>23457200</v>
      </c>
      <c r="T45" s="14">
        <f>Parameters_Base!$O$6</f>
        <v>300000</v>
      </c>
      <c r="U45" s="14">
        <f t="shared" si="4"/>
        <v>1500000</v>
      </c>
      <c r="V45" s="14">
        <f>Parameters_Base!$R$10</f>
        <v>3754098.2698005121</v>
      </c>
      <c r="W45" s="14">
        <f>Parameters_Base!$G$7*'Base Scenario'!O45</f>
        <v>3037500</v>
      </c>
      <c r="X45" s="14">
        <f>Parameters_Base!$G$8</f>
        <v>2000000</v>
      </c>
      <c r="Y45" s="15">
        <f t="shared" si="5"/>
        <v>34048798.269800514</v>
      </c>
      <c r="Z45" s="29">
        <f t="shared" si="6"/>
        <v>6809759.6539601032</v>
      </c>
      <c r="AA45" s="29">
        <f t="shared" si="7"/>
        <v>27239038.615840413</v>
      </c>
      <c r="AC45" s="29">
        <f t="shared" si="13"/>
        <v>-4009759.6539601032</v>
      </c>
      <c r="AD45" s="29">
        <f t="shared" si="8"/>
        <v>-17889038.615840413</v>
      </c>
      <c r="AE45" s="29">
        <f t="shared" si="9"/>
        <v>-21898798.269800514</v>
      </c>
      <c r="AF45" s="29"/>
      <c r="AG45" s="29" t="str">
        <f t="shared" si="10"/>
        <v>Loss</v>
      </c>
      <c r="AH45" s="29"/>
      <c r="AI45" s="29" t="str">
        <f t="shared" si="11"/>
        <v>Loss</v>
      </c>
      <c r="AJ45" s="29"/>
      <c r="AL45" s="12">
        <f t="shared" si="14"/>
        <v>-286411.40385429311</v>
      </c>
      <c r="AM45" s="12">
        <f t="shared" si="12"/>
        <v>-95663.30810609847</v>
      </c>
      <c r="AN45" s="12"/>
      <c r="AO45" s="12"/>
    </row>
    <row r="46" spans="1:41" x14ac:dyDescent="0.25">
      <c r="A46" s="6">
        <v>39</v>
      </c>
      <c r="B46" s="1" t="str">
        <f t="shared" si="0"/>
        <v>New York</v>
      </c>
      <c r="C46" s="1" t="s">
        <v>0</v>
      </c>
      <c r="D46" s="1" t="str">
        <f>IF(C46="Q1","non-peak",IF('Base Scenario'!C46="Q4","non-peak","peak"))</f>
        <v>non-peak</v>
      </c>
      <c r="E46" s="13">
        <f>IF(D46="non-peak",Parameters_Base!$B$4,Parameters_Base!$B$5)</f>
        <v>200000</v>
      </c>
      <c r="F46" s="13">
        <f>IF(D46="non-peak",Parameters_Base!$C$4,Parameters_Base!$C$5)</f>
        <v>50000</v>
      </c>
      <c r="G46" s="1"/>
      <c r="H46" s="1">
        <v>20</v>
      </c>
      <c r="I46" s="1">
        <v>12</v>
      </c>
      <c r="J46" s="1">
        <v>123</v>
      </c>
      <c r="K46" s="3">
        <v>-2</v>
      </c>
      <c r="M46" s="15">
        <f t="shared" si="1"/>
        <v>2400000</v>
      </c>
      <c r="N46" s="15">
        <f t="shared" si="2"/>
        <v>6150000</v>
      </c>
      <c r="O46" s="15">
        <f t="shared" si="3"/>
        <v>8550000</v>
      </c>
      <c r="Q46">
        <f>Parameters_Base!$G$5</f>
        <v>13880</v>
      </c>
      <c r="R46">
        <f>Q46*(1+VLOOKUP(K46,Parameters_Base!$I$3:$J$7,2,FALSE))</f>
        <v>9716</v>
      </c>
      <c r="S46" s="14">
        <f>R46*Parameters_Base!$G$2</f>
        <v>12630800</v>
      </c>
      <c r="T46" s="14">
        <f>Parameters_Base!$O$6</f>
        <v>300000</v>
      </c>
      <c r="U46" s="14">
        <f t="shared" si="4"/>
        <v>2500000</v>
      </c>
      <c r="V46" s="14">
        <f>Parameters_Base!$R$10</f>
        <v>3754098.2698005121</v>
      </c>
      <c r="W46" s="14">
        <f>Parameters_Base!$G$7*'Base Scenario'!O46</f>
        <v>2137500</v>
      </c>
      <c r="X46" s="14">
        <f>Parameters_Base!$G$8</f>
        <v>2000000</v>
      </c>
      <c r="Y46" s="15">
        <f t="shared" si="5"/>
        <v>23322398.269800514</v>
      </c>
      <c r="Z46" s="29">
        <f t="shared" si="6"/>
        <v>4664479.6539601032</v>
      </c>
      <c r="AA46" s="29">
        <f t="shared" si="7"/>
        <v>18657918.615840413</v>
      </c>
      <c r="AC46" s="29">
        <f t="shared" si="13"/>
        <v>-2264479.6539601032</v>
      </c>
      <c r="AD46" s="29">
        <f t="shared" si="8"/>
        <v>-12507918.615840413</v>
      </c>
      <c r="AE46" s="29">
        <f t="shared" si="9"/>
        <v>-14772398.269800514</v>
      </c>
      <c r="AF46" s="29"/>
      <c r="AG46" s="29" t="str">
        <f t="shared" si="10"/>
        <v>Loss</v>
      </c>
      <c r="AH46" s="29"/>
      <c r="AI46" s="29" t="str">
        <f t="shared" si="11"/>
        <v>Loss</v>
      </c>
      <c r="AJ46" s="29"/>
      <c r="AL46" s="12">
        <f t="shared" si="14"/>
        <v>-188706.63783000861</v>
      </c>
      <c r="AM46" s="12">
        <f t="shared" si="12"/>
        <v>-101690.39525073506</v>
      </c>
      <c r="AN46" s="12"/>
      <c r="AO46" s="12"/>
    </row>
    <row r="47" spans="1:41" x14ac:dyDescent="0.25">
      <c r="A47" s="6">
        <v>40</v>
      </c>
      <c r="B47" s="1" t="str">
        <f t="shared" si="0"/>
        <v>Mumbai</v>
      </c>
      <c r="C47" s="1" t="s">
        <v>0</v>
      </c>
      <c r="D47" s="1" t="str">
        <f>IF(C47="Q1","non-peak",IF('Base Scenario'!C47="Q4","non-peak","peak"))</f>
        <v>non-peak</v>
      </c>
      <c r="E47" s="13">
        <f>IF(D47="non-peak",Parameters_Base!$B$4,Parameters_Base!$B$5)</f>
        <v>200000</v>
      </c>
      <c r="F47" s="13">
        <f>IF(D47="non-peak",Parameters_Base!$C$4,Parameters_Base!$C$5)</f>
        <v>50000</v>
      </c>
      <c r="G47" s="1"/>
      <c r="H47" s="1">
        <v>20</v>
      </c>
      <c r="I47" s="1">
        <v>24</v>
      </c>
      <c r="J47" s="1">
        <v>193</v>
      </c>
      <c r="K47" s="3">
        <v>0</v>
      </c>
      <c r="M47" s="15">
        <f t="shared" si="1"/>
        <v>4800000</v>
      </c>
      <c r="N47" s="15">
        <f t="shared" si="2"/>
        <v>9650000</v>
      </c>
      <c r="O47" s="15">
        <f t="shared" si="3"/>
        <v>14450000</v>
      </c>
      <c r="Q47">
        <f>Parameters_Base!$G$5</f>
        <v>13880</v>
      </c>
      <c r="R47">
        <f>Q47*(1+VLOOKUP(K47,Parameters_Base!$I$3:$J$7,2,FALSE))</f>
        <v>13880</v>
      </c>
      <c r="S47" s="14">
        <f>R47*Parameters_Base!$G$2</f>
        <v>18044000</v>
      </c>
      <c r="T47" s="14">
        <f>Parameters_Base!$O$6</f>
        <v>300000</v>
      </c>
      <c r="U47" s="14">
        <f t="shared" si="4"/>
        <v>1500000</v>
      </c>
      <c r="V47" s="14">
        <f>Parameters_Base!$R$10</f>
        <v>3754098.2698005121</v>
      </c>
      <c r="W47" s="14">
        <f>Parameters_Base!$G$7*'Base Scenario'!O47</f>
        <v>3612500</v>
      </c>
      <c r="X47" s="14">
        <f>Parameters_Base!$G$8</f>
        <v>2000000</v>
      </c>
      <c r="Y47" s="15">
        <f t="shared" si="5"/>
        <v>29210598.269800514</v>
      </c>
      <c r="Z47" s="29">
        <f t="shared" si="6"/>
        <v>5842119.6539601032</v>
      </c>
      <c r="AA47" s="29">
        <f t="shared" si="7"/>
        <v>23368478.615840413</v>
      </c>
      <c r="AC47" s="29">
        <f t="shared" si="13"/>
        <v>-1042119.6539601032</v>
      </c>
      <c r="AD47" s="29">
        <f t="shared" si="8"/>
        <v>-13718478.615840413</v>
      </c>
      <c r="AE47" s="29">
        <f t="shared" si="9"/>
        <v>-14760598.269800514</v>
      </c>
      <c r="AF47" s="29"/>
      <c r="AG47" s="29" t="str">
        <f t="shared" si="10"/>
        <v>Loss</v>
      </c>
      <c r="AH47" s="29"/>
      <c r="AI47" s="29" t="str">
        <f t="shared" si="11"/>
        <v>Loss</v>
      </c>
      <c r="AJ47" s="29"/>
      <c r="AL47" s="12">
        <f t="shared" si="14"/>
        <v>-43421.652248337632</v>
      </c>
      <c r="AM47" s="12">
        <f t="shared" si="12"/>
        <v>-71080.200082074676</v>
      </c>
      <c r="AN47" s="12"/>
      <c r="AO47" s="12"/>
    </row>
    <row r="48" spans="1:41" x14ac:dyDescent="0.25">
      <c r="A48" s="6">
        <v>41</v>
      </c>
      <c r="B48" s="1" t="str">
        <f t="shared" si="0"/>
        <v>New York</v>
      </c>
      <c r="C48" s="1" t="s">
        <v>0</v>
      </c>
      <c r="D48" s="1" t="str">
        <f>IF(C48="Q1","non-peak",IF('Base Scenario'!C48="Q4","non-peak","peak"))</f>
        <v>non-peak</v>
      </c>
      <c r="E48" s="13">
        <f>IF(D48="non-peak",Parameters_Base!$B$4,Parameters_Base!$B$5)</f>
        <v>200000</v>
      </c>
      <c r="F48" s="13">
        <f>IF(D48="non-peak",Parameters_Base!$C$4,Parameters_Base!$C$5)</f>
        <v>50000</v>
      </c>
      <c r="G48" s="1"/>
      <c r="H48" s="1">
        <v>21</v>
      </c>
      <c r="I48" s="1">
        <v>14</v>
      </c>
      <c r="J48" s="1">
        <v>217</v>
      </c>
      <c r="K48" s="3">
        <v>0</v>
      </c>
      <c r="M48" s="15">
        <f t="shared" si="1"/>
        <v>2800000</v>
      </c>
      <c r="N48" s="15">
        <f t="shared" si="2"/>
        <v>10850000</v>
      </c>
      <c r="O48" s="15">
        <f t="shared" si="3"/>
        <v>13650000</v>
      </c>
      <c r="Q48">
        <f>Parameters_Base!$G$5</f>
        <v>13880</v>
      </c>
      <c r="R48">
        <f>Q48*(1+VLOOKUP(K48,Parameters_Base!$I$3:$J$7,2,FALSE))</f>
        <v>13880</v>
      </c>
      <c r="S48" s="14">
        <f>R48*Parameters_Base!$G$2</f>
        <v>18044000</v>
      </c>
      <c r="T48" s="14">
        <f>Parameters_Base!$O$6</f>
        <v>300000</v>
      </c>
      <c r="U48" s="14">
        <f t="shared" si="4"/>
        <v>2500000</v>
      </c>
      <c r="V48" s="14">
        <f>Parameters_Base!$R$10</f>
        <v>3754098.2698005121</v>
      </c>
      <c r="W48" s="14">
        <f>Parameters_Base!$G$7*'Base Scenario'!O48</f>
        <v>3412500</v>
      </c>
      <c r="X48" s="14">
        <f>Parameters_Base!$G$8</f>
        <v>2000000</v>
      </c>
      <c r="Y48" s="15">
        <f t="shared" si="5"/>
        <v>30010598.269800514</v>
      </c>
      <c r="Z48" s="29">
        <f t="shared" si="6"/>
        <v>6002119.6539601032</v>
      </c>
      <c r="AA48" s="29">
        <f t="shared" si="7"/>
        <v>24008478.615840413</v>
      </c>
      <c r="AC48" s="29">
        <f t="shared" si="13"/>
        <v>-3202119.6539601032</v>
      </c>
      <c r="AD48" s="29">
        <f t="shared" si="8"/>
        <v>-13158478.615840413</v>
      </c>
      <c r="AE48" s="29">
        <f t="shared" si="9"/>
        <v>-16360598.269800514</v>
      </c>
      <c r="AF48" s="29"/>
      <c r="AG48" s="29" t="str">
        <f t="shared" si="10"/>
        <v>Loss</v>
      </c>
      <c r="AH48" s="29"/>
      <c r="AI48" s="29" t="str">
        <f t="shared" si="11"/>
        <v>Loss</v>
      </c>
      <c r="AJ48" s="29"/>
      <c r="AL48" s="12">
        <f t="shared" si="14"/>
        <v>-228722.83242572166</v>
      </c>
      <c r="AM48" s="12">
        <f t="shared" si="12"/>
        <v>-60638.15030341204</v>
      </c>
      <c r="AN48" s="12"/>
      <c r="AO48" s="12"/>
    </row>
    <row r="49" spans="1:41" x14ac:dyDescent="0.25">
      <c r="A49" s="6">
        <v>42</v>
      </c>
      <c r="B49" s="1" t="str">
        <f t="shared" si="0"/>
        <v>Mumbai</v>
      </c>
      <c r="C49" s="1" t="s">
        <v>0</v>
      </c>
      <c r="D49" s="1" t="str">
        <f>IF(C49="Q1","non-peak",IF('Base Scenario'!C49="Q4","non-peak","peak"))</f>
        <v>non-peak</v>
      </c>
      <c r="E49" s="13">
        <f>IF(D49="non-peak",Parameters_Base!$B$4,Parameters_Base!$B$5)</f>
        <v>200000</v>
      </c>
      <c r="F49" s="13">
        <f>IF(D49="non-peak",Parameters_Base!$C$4,Parameters_Base!$C$5)</f>
        <v>50000</v>
      </c>
      <c r="G49" s="1"/>
      <c r="H49" s="1">
        <v>21</v>
      </c>
      <c r="I49" s="1">
        <v>18</v>
      </c>
      <c r="J49" s="1">
        <v>202</v>
      </c>
      <c r="K49" s="3">
        <v>0</v>
      </c>
      <c r="M49" s="15">
        <f t="shared" si="1"/>
        <v>3600000</v>
      </c>
      <c r="N49" s="15">
        <f t="shared" si="2"/>
        <v>10100000</v>
      </c>
      <c r="O49" s="15">
        <f t="shared" si="3"/>
        <v>13700000</v>
      </c>
      <c r="Q49">
        <f>Parameters_Base!$G$5</f>
        <v>13880</v>
      </c>
      <c r="R49">
        <f>Q49*(1+VLOOKUP(K49,Parameters_Base!$I$3:$J$7,2,FALSE))</f>
        <v>13880</v>
      </c>
      <c r="S49" s="14">
        <f>R49*Parameters_Base!$G$2</f>
        <v>18044000</v>
      </c>
      <c r="T49" s="14">
        <f>Parameters_Base!$O$6</f>
        <v>300000</v>
      </c>
      <c r="U49" s="14">
        <f t="shared" si="4"/>
        <v>1500000</v>
      </c>
      <c r="V49" s="14">
        <f>Parameters_Base!$R$10</f>
        <v>3754098.2698005121</v>
      </c>
      <c r="W49" s="14">
        <f>Parameters_Base!$G$7*'Base Scenario'!O49</f>
        <v>3425000</v>
      </c>
      <c r="X49" s="14">
        <f>Parameters_Base!$G$8</f>
        <v>2000000</v>
      </c>
      <c r="Y49" s="15">
        <f t="shared" si="5"/>
        <v>29023098.269800514</v>
      </c>
      <c r="Z49" s="29">
        <f t="shared" si="6"/>
        <v>5804619.6539601032</v>
      </c>
      <c r="AA49" s="29">
        <f t="shared" si="7"/>
        <v>23218478.615840413</v>
      </c>
      <c r="AC49" s="29">
        <f t="shared" si="13"/>
        <v>-2204619.6539601032</v>
      </c>
      <c r="AD49" s="29">
        <f t="shared" si="8"/>
        <v>-13118478.615840413</v>
      </c>
      <c r="AE49" s="29">
        <f t="shared" si="9"/>
        <v>-15323098.269800514</v>
      </c>
      <c r="AF49" s="29"/>
      <c r="AG49" s="29" t="str">
        <f t="shared" si="10"/>
        <v>Loss</v>
      </c>
      <c r="AH49" s="29"/>
      <c r="AI49" s="29" t="str">
        <f t="shared" si="11"/>
        <v>Loss</v>
      </c>
      <c r="AJ49" s="29"/>
      <c r="AL49" s="12">
        <f t="shared" si="14"/>
        <v>-122478.86966445018</v>
      </c>
      <c r="AM49" s="12">
        <f t="shared" si="12"/>
        <v>-64942.963444754518</v>
      </c>
      <c r="AN49" s="12"/>
      <c r="AO49" s="12"/>
    </row>
    <row r="50" spans="1:41" x14ac:dyDescent="0.25">
      <c r="A50" s="6">
        <v>43</v>
      </c>
      <c r="B50" s="1" t="str">
        <f t="shared" si="0"/>
        <v>New York</v>
      </c>
      <c r="C50" s="1" t="s">
        <v>0</v>
      </c>
      <c r="D50" s="1" t="str">
        <f>IF(C50="Q1","non-peak",IF('Base Scenario'!C50="Q4","non-peak","peak"))</f>
        <v>non-peak</v>
      </c>
      <c r="E50" s="13">
        <f>IF(D50="non-peak",Parameters_Base!$B$4,Parameters_Base!$B$5)</f>
        <v>200000</v>
      </c>
      <c r="F50" s="13">
        <f>IF(D50="non-peak",Parameters_Base!$C$4,Parameters_Base!$C$5)</f>
        <v>50000</v>
      </c>
      <c r="G50" s="1"/>
      <c r="H50" s="1">
        <v>22</v>
      </c>
      <c r="I50" s="1">
        <v>28</v>
      </c>
      <c r="J50" s="1">
        <v>238</v>
      </c>
      <c r="K50" s="3">
        <v>-2</v>
      </c>
      <c r="M50" s="15">
        <f t="shared" si="1"/>
        <v>5600000</v>
      </c>
      <c r="N50" s="15">
        <f t="shared" si="2"/>
        <v>11900000</v>
      </c>
      <c r="O50" s="15">
        <f t="shared" si="3"/>
        <v>17500000</v>
      </c>
      <c r="Q50">
        <f>Parameters_Base!$G$5</f>
        <v>13880</v>
      </c>
      <c r="R50">
        <f>Q50*(1+VLOOKUP(K50,Parameters_Base!$I$3:$J$7,2,FALSE))</f>
        <v>9716</v>
      </c>
      <c r="S50" s="14">
        <f>R50*Parameters_Base!$G$2</f>
        <v>12630800</v>
      </c>
      <c r="T50" s="14">
        <f>Parameters_Base!$O$6</f>
        <v>300000</v>
      </c>
      <c r="U50" s="14">
        <f t="shared" si="4"/>
        <v>2500000</v>
      </c>
      <c r="V50" s="14">
        <f>Parameters_Base!$R$10</f>
        <v>3754098.2698005121</v>
      </c>
      <c r="W50" s="14">
        <f>Parameters_Base!$G$7*'Base Scenario'!O50</f>
        <v>4375000</v>
      </c>
      <c r="X50" s="14">
        <f>Parameters_Base!$G$8</f>
        <v>2000000</v>
      </c>
      <c r="Y50" s="15">
        <f t="shared" si="5"/>
        <v>25559898.269800514</v>
      </c>
      <c r="Z50" s="29">
        <f t="shared" si="6"/>
        <v>5111979.6539601032</v>
      </c>
      <c r="AA50" s="29">
        <f t="shared" si="7"/>
        <v>20447918.615840413</v>
      </c>
      <c r="AC50" s="29">
        <f t="shared" si="13"/>
        <v>488020.34603989683</v>
      </c>
      <c r="AD50" s="29">
        <f t="shared" si="8"/>
        <v>-8547918.6158404127</v>
      </c>
      <c r="AE50" s="29">
        <f t="shared" si="9"/>
        <v>-8059898.269800514</v>
      </c>
      <c r="AF50" s="29"/>
      <c r="AG50" s="29" t="str">
        <f t="shared" si="10"/>
        <v>Profit</v>
      </c>
      <c r="AH50" s="29"/>
      <c r="AI50" s="29" t="str">
        <f t="shared" si="11"/>
        <v>Loss</v>
      </c>
      <c r="AJ50" s="29"/>
      <c r="AL50" s="12">
        <f t="shared" si="14"/>
        <v>17429.298072853457</v>
      </c>
      <c r="AM50" s="12">
        <f t="shared" si="12"/>
        <v>-35915.624436304257</v>
      </c>
      <c r="AN50" s="12"/>
      <c r="AO50" s="12"/>
    </row>
    <row r="51" spans="1:41" x14ac:dyDescent="0.25">
      <c r="A51" s="6">
        <v>44</v>
      </c>
      <c r="B51" s="1" t="str">
        <f t="shared" si="0"/>
        <v>Mumbai</v>
      </c>
      <c r="C51" s="1" t="s">
        <v>0</v>
      </c>
      <c r="D51" s="1" t="str">
        <f>IF(C51="Q1","non-peak",IF('Base Scenario'!C51="Q4","non-peak","peak"))</f>
        <v>non-peak</v>
      </c>
      <c r="E51" s="13">
        <f>IF(D51="non-peak",Parameters_Base!$B$4,Parameters_Base!$B$5)</f>
        <v>200000</v>
      </c>
      <c r="F51" s="13">
        <f>IF(D51="non-peak",Parameters_Base!$C$4,Parameters_Base!$C$5)</f>
        <v>50000</v>
      </c>
      <c r="G51" s="1"/>
      <c r="H51" s="1">
        <v>22</v>
      </c>
      <c r="I51" s="1">
        <v>24</v>
      </c>
      <c r="J51" s="1">
        <v>232</v>
      </c>
      <c r="K51" s="3">
        <v>0</v>
      </c>
      <c r="M51" s="15">
        <f t="shared" si="1"/>
        <v>4800000</v>
      </c>
      <c r="N51" s="15">
        <f t="shared" si="2"/>
        <v>11600000</v>
      </c>
      <c r="O51" s="15">
        <f t="shared" si="3"/>
        <v>16400000</v>
      </c>
      <c r="Q51">
        <f>Parameters_Base!$G$5</f>
        <v>13880</v>
      </c>
      <c r="R51">
        <f>Q51*(1+VLOOKUP(K51,Parameters_Base!$I$3:$J$7,2,FALSE))</f>
        <v>13880</v>
      </c>
      <c r="S51" s="14">
        <f>R51*Parameters_Base!$G$2</f>
        <v>18044000</v>
      </c>
      <c r="T51" s="14">
        <f>Parameters_Base!$O$6</f>
        <v>300000</v>
      </c>
      <c r="U51" s="14">
        <f t="shared" si="4"/>
        <v>1500000</v>
      </c>
      <c r="V51" s="14">
        <f>Parameters_Base!$R$10</f>
        <v>3754098.2698005121</v>
      </c>
      <c r="W51" s="14">
        <f>Parameters_Base!$G$7*'Base Scenario'!O51</f>
        <v>4100000</v>
      </c>
      <c r="X51" s="14">
        <f>Parameters_Base!$G$8</f>
        <v>2000000</v>
      </c>
      <c r="Y51" s="15">
        <f t="shared" si="5"/>
        <v>29698098.269800514</v>
      </c>
      <c r="Z51" s="29">
        <f t="shared" si="6"/>
        <v>5939619.6539601032</v>
      </c>
      <c r="AA51" s="29">
        <f t="shared" si="7"/>
        <v>23758478.615840413</v>
      </c>
      <c r="AC51" s="29">
        <f t="shared" si="13"/>
        <v>-1139619.6539601032</v>
      </c>
      <c r="AD51" s="29">
        <f t="shared" si="8"/>
        <v>-12158478.615840413</v>
      </c>
      <c r="AE51" s="29">
        <f t="shared" si="9"/>
        <v>-13298098.269800514</v>
      </c>
      <c r="AF51" s="29"/>
      <c r="AG51" s="29" t="str">
        <f t="shared" si="10"/>
        <v>Loss</v>
      </c>
      <c r="AH51" s="29"/>
      <c r="AI51" s="29" t="str">
        <f t="shared" si="11"/>
        <v>Loss</v>
      </c>
      <c r="AJ51" s="29"/>
      <c r="AL51" s="12">
        <f t="shared" si="14"/>
        <v>-47484.152248337632</v>
      </c>
      <c r="AM51" s="12">
        <f t="shared" si="12"/>
        <v>-52407.235413105227</v>
      </c>
      <c r="AN51" s="12"/>
      <c r="AO51" s="12"/>
    </row>
    <row r="52" spans="1:41" x14ac:dyDescent="0.25">
      <c r="A52" s="6">
        <v>45</v>
      </c>
      <c r="B52" s="1" t="str">
        <f t="shared" si="0"/>
        <v>New York</v>
      </c>
      <c r="C52" s="1" t="s">
        <v>0</v>
      </c>
      <c r="D52" s="1" t="str">
        <f>IF(C52="Q1","non-peak",IF('Base Scenario'!C52="Q4","non-peak","peak"))</f>
        <v>non-peak</v>
      </c>
      <c r="E52" s="13">
        <f>IF(D52="non-peak",Parameters_Base!$B$4,Parameters_Base!$B$5)</f>
        <v>200000</v>
      </c>
      <c r="F52" s="13">
        <f>IF(D52="non-peak",Parameters_Base!$C$4,Parameters_Base!$C$5)</f>
        <v>50000</v>
      </c>
      <c r="G52" s="1"/>
      <c r="H52" s="1">
        <v>23</v>
      </c>
      <c r="I52" s="1">
        <v>28</v>
      </c>
      <c r="J52" s="1">
        <v>196</v>
      </c>
      <c r="K52" s="3">
        <v>-1</v>
      </c>
      <c r="M52" s="15">
        <f t="shared" si="1"/>
        <v>5600000</v>
      </c>
      <c r="N52" s="15">
        <f t="shared" si="2"/>
        <v>9800000</v>
      </c>
      <c r="O52" s="15">
        <f t="shared" si="3"/>
        <v>15400000</v>
      </c>
      <c r="Q52">
        <f>Parameters_Base!$G$5</f>
        <v>13880</v>
      </c>
      <c r="R52">
        <f>Q52*(1+VLOOKUP(K52,Parameters_Base!$I$3:$J$7,2,FALSE))</f>
        <v>11798</v>
      </c>
      <c r="S52" s="14">
        <f>R52*Parameters_Base!$G$2</f>
        <v>15337400</v>
      </c>
      <c r="T52" s="14">
        <f>Parameters_Base!$O$6</f>
        <v>300000</v>
      </c>
      <c r="U52" s="14">
        <f t="shared" si="4"/>
        <v>2500000</v>
      </c>
      <c r="V52" s="14">
        <f>Parameters_Base!$R$10</f>
        <v>3754098.2698005121</v>
      </c>
      <c r="W52" s="14">
        <f>Parameters_Base!$G$7*'Base Scenario'!O52</f>
        <v>3850000</v>
      </c>
      <c r="X52" s="14">
        <f>Parameters_Base!$G$8</f>
        <v>2000000</v>
      </c>
      <c r="Y52" s="15">
        <f t="shared" si="5"/>
        <v>27741498.269800514</v>
      </c>
      <c r="Z52" s="29">
        <f t="shared" si="6"/>
        <v>5548299.6539601032</v>
      </c>
      <c r="AA52" s="29">
        <f t="shared" si="7"/>
        <v>22193198.615840413</v>
      </c>
      <c r="AC52" s="29">
        <f t="shared" si="13"/>
        <v>51700.346039896831</v>
      </c>
      <c r="AD52" s="29">
        <f t="shared" si="8"/>
        <v>-12393198.615840413</v>
      </c>
      <c r="AE52" s="29">
        <f t="shared" si="9"/>
        <v>-12341498.269800514</v>
      </c>
      <c r="AF52" s="29"/>
      <c r="AG52" s="29" t="str">
        <f t="shared" si="10"/>
        <v>Profit</v>
      </c>
      <c r="AH52" s="29"/>
      <c r="AI52" s="29" t="str">
        <f t="shared" si="11"/>
        <v>Loss</v>
      </c>
      <c r="AJ52" s="29"/>
      <c r="AL52" s="12">
        <f t="shared" si="14"/>
        <v>1846.4409299963154</v>
      </c>
      <c r="AM52" s="12">
        <f t="shared" si="12"/>
        <v>-63230.605182859246</v>
      </c>
      <c r="AN52" s="12"/>
      <c r="AO52" s="12"/>
    </row>
    <row r="53" spans="1:41" x14ac:dyDescent="0.25">
      <c r="A53" s="6">
        <v>46</v>
      </c>
      <c r="B53" s="1" t="str">
        <f t="shared" si="0"/>
        <v>Mumbai</v>
      </c>
      <c r="C53" s="1" t="s">
        <v>0</v>
      </c>
      <c r="D53" s="1" t="str">
        <f>IF(C53="Q1","non-peak",IF('Base Scenario'!C53="Q4","non-peak","peak"))</f>
        <v>non-peak</v>
      </c>
      <c r="E53" s="13">
        <f>IF(D53="non-peak",Parameters_Base!$B$4,Parameters_Base!$B$5)</f>
        <v>200000</v>
      </c>
      <c r="F53" s="13">
        <f>IF(D53="non-peak",Parameters_Base!$C$4,Parameters_Base!$C$5)</f>
        <v>50000</v>
      </c>
      <c r="G53" s="1"/>
      <c r="H53" s="1">
        <v>23</v>
      </c>
      <c r="I53" s="1">
        <v>17</v>
      </c>
      <c r="J53" s="1">
        <v>192</v>
      </c>
      <c r="K53" s="3">
        <v>1</v>
      </c>
      <c r="M53" s="15">
        <f t="shared" si="1"/>
        <v>3400000</v>
      </c>
      <c r="N53" s="15">
        <f t="shared" si="2"/>
        <v>9600000</v>
      </c>
      <c r="O53" s="15">
        <f t="shared" si="3"/>
        <v>13000000</v>
      </c>
      <c r="Q53">
        <f>Parameters_Base!$G$5</f>
        <v>13880</v>
      </c>
      <c r="R53">
        <f>Q53*(1+VLOOKUP(K53,Parameters_Base!$I$3:$J$7,2,FALSE))</f>
        <v>15961.999999999998</v>
      </c>
      <c r="S53" s="14">
        <f>R53*Parameters_Base!$G$2</f>
        <v>20750599.999999996</v>
      </c>
      <c r="T53" s="14">
        <f>Parameters_Base!$O$6</f>
        <v>300000</v>
      </c>
      <c r="U53" s="14">
        <f t="shared" si="4"/>
        <v>1500000</v>
      </c>
      <c r="V53" s="14">
        <f>Parameters_Base!$R$10</f>
        <v>3754098.2698005121</v>
      </c>
      <c r="W53" s="14">
        <f>Parameters_Base!$G$7*'Base Scenario'!O53</f>
        <v>3250000</v>
      </c>
      <c r="X53" s="14">
        <f>Parameters_Base!$G$8</f>
        <v>2000000</v>
      </c>
      <c r="Y53" s="15">
        <f t="shared" si="5"/>
        <v>31554698.269800507</v>
      </c>
      <c r="Z53" s="29">
        <f t="shared" si="6"/>
        <v>6310939.6539601013</v>
      </c>
      <c r="AA53" s="29">
        <f t="shared" si="7"/>
        <v>25243758.615840405</v>
      </c>
      <c r="AC53" s="29">
        <f t="shared" si="13"/>
        <v>-2910939.6539601013</v>
      </c>
      <c r="AD53" s="29">
        <f t="shared" si="8"/>
        <v>-15643758.615840405</v>
      </c>
      <c r="AE53" s="29">
        <f t="shared" si="9"/>
        <v>-18554698.269800507</v>
      </c>
      <c r="AF53" s="29"/>
      <c r="AG53" s="29" t="str">
        <f t="shared" si="10"/>
        <v>Loss</v>
      </c>
      <c r="AH53" s="29"/>
      <c r="AI53" s="29" t="str">
        <f t="shared" si="11"/>
        <v>Loss</v>
      </c>
      <c r="AJ53" s="29"/>
      <c r="AL53" s="12">
        <f t="shared" si="14"/>
        <v>-171231.74435059421</v>
      </c>
      <c r="AM53" s="12">
        <f t="shared" si="12"/>
        <v>-81477.909457502115</v>
      </c>
      <c r="AN53" s="12"/>
      <c r="AO53" s="12"/>
    </row>
    <row r="54" spans="1:41" x14ac:dyDescent="0.25">
      <c r="A54" s="6">
        <v>47</v>
      </c>
      <c r="B54" s="1" t="str">
        <f t="shared" si="0"/>
        <v>New York</v>
      </c>
      <c r="C54" s="1" t="s">
        <v>0</v>
      </c>
      <c r="D54" s="1" t="str">
        <f>IF(C54="Q1","non-peak",IF('Base Scenario'!C54="Q4","non-peak","peak"))</f>
        <v>non-peak</v>
      </c>
      <c r="E54" s="13">
        <f>IF(D54="non-peak",Parameters_Base!$B$4,Parameters_Base!$B$5)</f>
        <v>200000</v>
      </c>
      <c r="F54" s="13">
        <f>IF(D54="non-peak",Parameters_Base!$C$4,Parameters_Base!$C$5)</f>
        <v>50000</v>
      </c>
      <c r="G54" s="1"/>
      <c r="H54" s="1">
        <v>24</v>
      </c>
      <c r="I54" s="1">
        <v>18</v>
      </c>
      <c r="J54" s="1">
        <v>189</v>
      </c>
      <c r="K54" s="3">
        <v>0</v>
      </c>
      <c r="M54" s="15">
        <f t="shared" si="1"/>
        <v>3600000</v>
      </c>
      <c r="N54" s="15">
        <f t="shared" si="2"/>
        <v>9450000</v>
      </c>
      <c r="O54" s="15">
        <f t="shared" si="3"/>
        <v>13050000</v>
      </c>
      <c r="Q54">
        <f>Parameters_Base!$G$5</f>
        <v>13880</v>
      </c>
      <c r="R54">
        <f>Q54*(1+VLOOKUP(K54,Parameters_Base!$I$3:$J$7,2,FALSE))</f>
        <v>13880</v>
      </c>
      <c r="S54" s="14">
        <f>R54*Parameters_Base!$G$2</f>
        <v>18044000</v>
      </c>
      <c r="T54" s="14">
        <f>Parameters_Base!$O$6</f>
        <v>300000</v>
      </c>
      <c r="U54" s="14">
        <f t="shared" si="4"/>
        <v>2500000</v>
      </c>
      <c r="V54" s="14">
        <f>Parameters_Base!$R$10</f>
        <v>3754098.2698005121</v>
      </c>
      <c r="W54" s="14">
        <f>Parameters_Base!$G$7*'Base Scenario'!O54</f>
        <v>3262500</v>
      </c>
      <c r="X54" s="14">
        <f>Parameters_Base!$G$8</f>
        <v>2000000</v>
      </c>
      <c r="Y54" s="15">
        <f t="shared" si="5"/>
        <v>29860598.269800514</v>
      </c>
      <c r="Z54" s="29">
        <f t="shared" si="6"/>
        <v>5972119.6539601032</v>
      </c>
      <c r="AA54" s="29">
        <f t="shared" si="7"/>
        <v>23888478.615840413</v>
      </c>
      <c r="AC54" s="29">
        <f t="shared" si="13"/>
        <v>-2372119.6539601032</v>
      </c>
      <c r="AD54" s="29">
        <f t="shared" si="8"/>
        <v>-14438478.615840413</v>
      </c>
      <c r="AE54" s="29">
        <f t="shared" si="9"/>
        <v>-16810598.269800514</v>
      </c>
      <c r="AF54" s="29"/>
      <c r="AG54" s="29" t="str">
        <f t="shared" si="10"/>
        <v>Loss</v>
      </c>
      <c r="AH54" s="29"/>
      <c r="AI54" s="29" t="str">
        <f t="shared" si="11"/>
        <v>Loss</v>
      </c>
      <c r="AJ54" s="29"/>
      <c r="AL54" s="12">
        <f t="shared" si="14"/>
        <v>-131784.42522000574</v>
      </c>
      <c r="AM54" s="12">
        <f t="shared" si="12"/>
        <v>-76394.066750478378</v>
      </c>
      <c r="AN54" s="12"/>
      <c r="AO54" s="12"/>
    </row>
    <row r="55" spans="1:41" x14ac:dyDescent="0.25">
      <c r="A55" s="6">
        <v>48</v>
      </c>
      <c r="B55" s="1" t="str">
        <f t="shared" si="0"/>
        <v>Mumbai</v>
      </c>
      <c r="C55" s="1" t="s">
        <v>0</v>
      </c>
      <c r="D55" s="1" t="str">
        <f>IF(C55="Q1","non-peak",IF('Base Scenario'!C55="Q4","non-peak","peak"))</f>
        <v>non-peak</v>
      </c>
      <c r="E55" s="13">
        <f>IF(D55="non-peak",Parameters_Base!$B$4,Parameters_Base!$B$5)</f>
        <v>200000</v>
      </c>
      <c r="F55" s="13">
        <f>IF(D55="non-peak",Parameters_Base!$C$4,Parameters_Base!$C$5)</f>
        <v>50000</v>
      </c>
      <c r="G55" s="1"/>
      <c r="H55" s="1">
        <v>24</v>
      </c>
      <c r="I55" s="1">
        <v>20</v>
      </c>
      <c r="J55" s="1">
        <v>230</v>
      </c>
      <c r="K55" s="3">
        <v>1</v>
      </c>
      <c r="M55" s="15">
        <f t="shared" si="1"/>
        <v>4000000</v>
      </c>
      <c r="N55" s="15">
        <f t="shared" si="2"/>
        <v>11500000</v>
      </c>
      <c r="O55" s="15">
        <f t="shared" si="3"/>
        <v>15500000</v>
      </c>
      <c r="Q55">
        <f>Parameters_Base!$G$5</f>
        <v>13880</v>
      </c>
      <c r="R55">
        <f>Q55*(1+VLOOKUP(K55,Parameters_Base!$I$3:$J$7,2,FALSE))</f>
        <v>15961.999999999998</v>
      </c>
      <c r="S55" s="14">
        <f>R55*Parameters_Base!$G$2</f>
        <v>20750599.999999996</v>
      </c>
      <c r="T55" s="14">
        <f>Parameters_Base!$O$6</f>
        <v>300000</v>
      </c>
      <c r="U55" s="14">
        <f t="shared" si="4"/>
        <v>1500000</v>
      </c>
      <c r="V55" s="14">
        <f>Parameters_Base!$R$10</f>
        <v>3754098.2698005121</v>
      </c>
      <c r="W55" s="14">
        <f>Parameters_Base!$G$7*'Base Scenario'!O55</f>
        <v>3875000</v>
      </c>
      <c r="X55" s="14">
        <f>Parameters_Base!$G$8</f>
        <v>2000000</v>
      </c>
      <c r="Y55" s="15">
        <f t="shared" si="5"/>
        <v>32179698.269800507</v>
      </c>
      <c r="Z55" s="29">
        <f t="shared" si="6"/>
        <v>6435939.6539601013</v>
      </c>
      <c r="AA55" s="29">
        <f t="shared" si="7"/>
        <v>25743758.615840405</v>
      </c>
      <c r="AC55" s="29">
        <f t="shared" si="13"/>
        <v>-2435939.6539601013</v>
      </c>
      <c r="AD55" s="29">
        <f t="shared" si="8"/>
        <v>-14243758.615840405</v>
      </c>
      <c r="AE55" s="29">
        <f t="shared" si="9"/>
        <v>-16679698.269800507</v>
      </c>
      <c r="AF55" s="29"/>
      <c r="AG55" s="29" t="str">
        <f t="shared" si="10"/>
        <v>Loss</v>
      </c>
      <c r="AH55" s="29"/>
      <c r="AI55" s="29" t="str">
        <f t="shared" si="11"/>
        <v>Loss</v>
      </c>
      <c r="AJ55" s="29"/>
      <c r="AL55" s="12">
        <f t="shared" si="14"/>
        <v>-121796.98269800507</v>
      </c>
      <c r="AM55" s="12">
        <f t="shared" si="12"/>
        <v>-61929.38528626263</v>
      </c>
      <c r="AN55" s="12"/>
      <c r="AO55" s="12"/>
    </row>
    <row r="56" spans="1:41" x14ac:dyDescent="0.25">
      <c r="A56" s="6">
        <v>49</v>
      </c>
      <c r="B56" s="1" t="str">
        <f t="shared" si="0"/>
        <v>New York</v>
      </c>
      <c r="C56" s="1" t="s">
        <v>0</v>
      </c>
      <c r="D56" s="1" t="str">
        <f>IF(C56="Q1","non-peak",IF('Base Scenario'!C56="Q4","non-peak","peak"))</f>
        <v>non-peak</v>
      </c>
      <c r="E56" s="13">
        <f>IF(D56="non-peak",Parameters_Base!$B$4,Parameters_Base!$B$5)</f>
        <v>200000</v>
      </c>
      <c r="F56" s="13">
        <f>IF(D56="non-peak",Parameters_Base!$C$4,Parameters_Base!$C$5)</f>
        <v>50000</v>
      </c>
      <c r="G56" s="1"/>
      <c r="H56" s="1">
        <v>25</v>
      </c>
      <c r="I56" s="1">
        <v>20</v>
      </c>
      <c r="J56" s="1">
        <v>189</v>
      </c>
      <c r="K56" s="3">
        <v>0</v>
      </c>
      <c r="M56" s="15">
        <f t="shared" si="1"/>
        <v>4000000</v>
      </c>
      <c r="N56" s="15">
        <f t="shared" si="2"/>
        <v>9450000</v>
      </c>
      <c r="O56" s="15">
        <f t="shared" si="3"/>
        <v>13450000</v>
      </c>
      <c r="Q56">
        <f>Parameters_Base!$G$5</f>
        <v>13880</v>
      </c>
      <c r="R56">
        <f>Q56*(1+VLOOKUP(K56,Parameters_Base!$I$3:$J$7,2,FALSE))</f>
        <v>13880</v>
      </c>
      <c r="S56" s="14">
        <f>R56*Parameters_Base!$G$2</f>
        <v>18044000</v>
      </c>
      <c r="T56" s="14">
        <f>Parameters_Base!$O$6</f>
        <v>300000</v>
      </c>
      <c r="U56" s="14">
        <f t="shared" si="4"/>
        <v>2500000</v>
      </c>
      <c r="V56" s="14">
        <f>Parameters_Base!$R$10</f>
        <v>3754098.2698005121</v>
      </c>
      <c r="W56" s="14">
        <f>Parameters_Base!$G$7*'Base Scenario'!O56</f>
        <v>3362500</v>
      </c>
      <c r="X56" s="14">
        <f>Parameters_Base!$G$8</f>
        <v>2000000</v>
      </c>
      <c r="Y56" s="15">
        <f t="shared" si="5"/>
        <v>29960598.269800514</v>
      </c>
      <c r="Z56" s="29">
        <f t="shared" si="6"/>
        <v>5992119.6539601032</v>
      </c>
      <c r="AA56" s="29">
        <f t="shared" si="7"/>
        <v>23968478.615840413</v>
      </c>
      <c r="AC56" s="29">
        <f t="shared" si="13"/>
        <v>-1992119.6539601032</v>
      </c>
      <c r="AD56" s="29">
        <f t="shared" si="8"/>
        <v>-14518478.615840413</v>
      </c>
      <c r="AE56" s="29">
        <f t="shared" si="9"/>
        <v>-16510598.269800514</v>
      </c>
      <c r="AF56" s="29"/>
      <c r="AG56" s="29" t="str">
        <f t="shared" si="10"/>
        <v>Loss</v>
      </c>
      <c r="AH56" s="29"/>
      <c r="AI56" s="29" t="str">
        <f t="shared" si="11"/>
        <v>Loss</v>
      </c>
      <c r="AJ56" s="29"/>
      <c r="AL56" s="12">
        <f t="shared" si="14"/>
        <v>-99605.982698005158</v>
      </c>
      <c r="AM56" s="12">
        <f t="shared" si="12"/>
        <v>-76817.347173758797</v>
      </c>
      <c r="AN56" s="12"/>
      <c r="AO56" s="12"/>
    </row>
    <row r="57" spans="1:41" x14ac:dyDescent="0.25">
      <c r="A57" s="6">
        <v>50</v>
      </c>
      <c r="B57" s="1" t="str">
        <f t="shared" si="0"/>
        <v>Mumbai</v>
      </c>
      <c r="C57" s="1" t="s">
        <v>0</v>
      </c>
      <c r="D57" s="1" t="str">
        <f>IF(C57="Q1","non-peak",IF('Base Scenario'!C57="Q4","non-peak","peak"))</f>
        <v>non-peak</v>
      </c>
      <c r="E57" s="13">
        <f>IF(D57="non-peak",Parameters_Base!$B$4,Parameters_Base!$B$5)</f>
        <v>200000</v>
      </c>
      <c r="F57" s="13">
        <f>IF(D57="non-peak",Parameters_Base!$C$4,Parameters_Base!$C$5)</f>
        <v>50000</v>
      </c>
      <c r="G57" s="1"/>
      <c r="H57" s="1">
        <v>25</v>
      </c>
      <c r="I57" s="1">
        <v>18</v>
      </c>
      <c r="J57" s="1">
        <v>138</v>
      </c>
      <c r="K57" s="3">
        <v>1</v>
      </c>
      <c r="M57" s="15">
        <f t="shared" si="1"/>
        <v>3600000</v>
      </c>
      <c r="N57" s="15">
        <f t="shared" si="2"/>
        <v>6900000</v>
      </c>
      <c r="O57" s="15">
        <f t="shared" si="3"/>
        <v>10500000</v>
      </c>
      <c r="Q57">
        <f>Parameters_Base!$G$5</f>
        <v>13880</v>
      </c>
      <c r="R57">
        <f>Q57*(1+VLOOKUP(K57,Parameters_Base!$I$3:$J$7,2,FALSE))</f>
        <v>15961.999999999998</v>
      </c>
      <c r="S57" s="14">
        <f>R57*Parameters_Base!$G$2</f>
        <v>20750599.999999996</v>
      </c>
      <c r="T57" s="14">
        <f>Parameters_Base!$O$6</f>
        <v>300000</v>
      </c>
      <c r="U57" s="14">
        <f t="shared" si="4"/>
        <v>1500000</v>
      </c>
      <c r="V57" s="14">
        <f>Parameters_Base!$R$10</f>
        <v>3754098.2698005121</v>
      </c>
      <c r="W57" s="14">
        <f>Parameters_Base!$G$7*'Base Scenario'!O57</f>
        <v>2625000</v>
      </c>
      <c r="X57" s="14">
        <f>Parameters_Base!$G$8</f>
        <v>2000000</v>
      </c>
      <c r="Y57" s="15">
        <f t="shared" si="5"/>
        <v>30929698.269800507</v>
      </c>
      <c r="Z57" s="29">
        <f t="shared" si="6"/>
        <v>6185939.6539601013</v>
      </c>
      <c r="AA57" s="29">
        <f t="shared" si="7"/>
        <v>24743758.615840405</v>
      </c>
      <c r="AC57" s="29">
        <f t="shared" si="13"/>
        <v>-2585939.6539601013</v>
      </c>
      <c r="AD57" s="29">
        <f t="shared" si="8"/>
        <v>-17843758.615840405</v>
      </c>
      <c r="AE57" s="29">
        <f t="shared" si="9"/>
        <v>-20429698.269800507</v>
      </c>
      <c r="AF57" s="29"/>
      <c r="AG57" s="29" t="str">
        <f t="shared" si="10"/>
        <v>Loss</v>
      </c>
      <c r="AH57" s="29"/>
      <c r="AI57" s="29" t="str">
        <f t="shared" si="11"/>
        <v>Loss</v>
      </c>
      <c r="AJ57" s="29"/>
      <c r="AL57" s="12">
        <f t="shared" si="14"/>
        <v>-143663.31410889453</v>
      </c>
      <c r="AM57" s="12">
        <f t="shared" si="12"/>
        <v>-129302.59866551019</v>
      </c>
      <c r="AN57" s="12"/>
      <c r="AO57" s="12"/>
    </row>
    <row r="58" spans="1:41" x14ac:dyDescent="0.25">
      <c r="A58" s="6">
        <v>51</v>
      </c>
      <c r="B58" s="1" t="str">
        <f t="shared" si="0"/>
        <v>New York</v>
      </c>
      <c r="C58" s="1" t="s">
        <v>0</v>
      </c>
      <c r="D58" s="1" t="str">
        <f>IF(C58="Q1","non-peak",IF('Base Scenario'!C58="Q4","non-peak","peak"))</f>
        <v>non-peak</v>
      </c>
      <c r="E58" s="13">
        <f>IF(D58="non-peak",Parameters_Base!$B$4,Parameters_Base!$B$5)</f>
        <v>200000</v>
      </c>
      <c r="F58" s="13">
        <f>IF(D58="non-peak",Parameters_Base!$C$4,Parameters_Base!$C$5)</f>
        <v>50000</v>
      </c>
      <c r="G58" s="1"/>
      <c r="H58" s="1">
        <v>26</v>
      </c>
      <c r="I58" s="1">
        <v>18</v>
      </c>
      <c r="J58" s="1">
        <v>202</v>
      </c>
      <c r="K58" s="3">
        <v>-2</v>
      </c>
      <c r="M58" s="15">
        <f t="shared" si="1"/>
        <v>3600000</v>
      </c>
      <c r="N58" s="15">
        <f t="shared" si="2"/>
        <v>10100000</v>
      </c>
      <c r="O58" s="15">
        <f t="shared" si="3"/>
        <v>13700000</v>
      </c>
      <c r="Q58">
        <f>Parameters_Base!$G$5</f>
        <v>13880</v>
      </c>
      <c r="R58">
        <f>Q58*(1+VLOOKUP(K58,Parameters_Base!$I$3:$J$7,2,FALSE))</f>
        <v>9716</v>
      </c>
      <c r="S58" s="14">
        <f>R58*Parameters_Base!$G$2</f>
        <v>12630800</v>
      </c>
      <c r="T58" s="14">
        <f>Parameters_Base!$O$6</f>
        <v>300000</v>
      </c>
      <c r="U58" s="14">
        <f t="shared" si="4"/>
        <v>2500000</v>
      </c>
      <c r="V58" s="14">
        <f>Parameters_Base!$R$10</f>
        <v>3754098.2698005121</v>
      </c>
      <c r="W58" s="14">
        <f>Parameters_Base!$G$7*'Base Scenario'!O58</f>
        <v>3425000</v>
      </c>
      <c r="X58" s="14">
        <f>Parameters_Base!$G$8</f>
        <v>2000000</v>
      </c>
      <c r="Y58" s="15">
        <f t="shared" si="5"/>
        <v>24609898.269800514</v>
      </c>
      <c r="Z58" s="29">
        <f t="shared" si="6"/>
        <v>4921979.6539601032</v>
      </c>
      <c r="AA58" s="29">
        <f t="shared" si="7"/>
        <v>19687918.615840413</v>
      </c>
      <c r="AC58" s="29">
        <f t="shared" si="13"/>
        <v>-1321979.6539601032</v>
      </c>
      <c r="AD58" s="29">
        <f t="shared" si="8"/>
        <v>-9587918.6158404127</v>
      </c>
      <c r="AE58" s="29">
        <f t="shared" si="9"/>
        <v>-10909898.269800514</v>
      </c>
      <c r="AF58" s="29"/>
      <c r="AG58" s="29" t="str">
        <f t="shared" si="10"/>
        <v>Loss</v>
      </c>
      <c r="AH58" s="29"/>
      <c r="AI58" s="29" t="str">
        <f t="shared" si="11"/>
        <v>Loss</v>
      </c>
      <c r="AJ58" s="29"/>
      <c r="AL58" s="12">
        <f t="shared" si="14"/>
        <v>-73443.314108894614</v>
      </c>
      <c r="AM58" s="12">
        <f t="shared" si="12"/>
        <v>-47464.94364277432</v>
      </c>
      <c r="AN58" s="12"/>
      <c r="AO58" s="12"/>
    </row>
    <row r="59" spans="1:41" x14ac:dyDescent="0.25">
      <c r="A59" s="6">
        <v>52</v>
      </c>
      <c r="B59" s="1" t="str">
        <f t="shared" si="0"/>
        <v>Mumbai</v>
      </c>
      <c r="C59" s="1" t="s">
        <v>0</v>
      </c>
      <c r="D59" s="1" t="str">
        <f>IF(C59="Q1","non-peak",IF('Base Scenario'!C59="Q4","non-peak","peak"))</f>
        <v>non-peak</v>
      </c>
      <c r="E59" s="13">
        <f>IF(D59="non-peak",Parameters_Base!$B$4,Parameters_Base!$B$5)</f>
        <v>200000</v>
      </c>
      <c r="F59" s="13">
        <f>IF(D59="non-peak",Parameters_Base!$C$4,Parameters_Base!$C$5)</f>
        <v>50000</v>
      </c>
      <c r="G59" s="1"/>
      <c r="H59" s="1">
        <v>26</v>
      </c>
      <c r="I59" s="1">
        <v>16</v>
      </c>
      <c r="J59" s="1">
        <v>200</v>
      </c>
      <c r="K59" s="3">
        <v>2</v>
      </c>
      <c r="M59" s="15">
        <f t="shared" si="1"/>
        <v>3200000</v>
      </c>
      <c r="N59" s="15">
        <f t="shared" si="2"/>
        <v>10000000</v>
      </c>
      <c r="O59" s="15">
        <f t="shared" si="3"/>
        <v>13200000</v>
      </c>
      <c r="Q59">
        <f>Parameters_Base!$G$5</f>
        <v>13880</v>
      </c>
      <c r="R59">
        <f>Q59*(1+VLOOKUP(K59,Parameters_Base!$I$3:$J$7,2,FALSE))</f>
        <v>18044</v>
      </c>
      <c r="S59" s="14">
        <f>R59*Parameters_Base!$G$2</f>
        <v>23457200</v>
      </c>
      <c r="T59" s="14">
        <f>Parameters_Base!$O$6</f>
        <v>300000</v>
      </c>
      <c r="U59" s="14">
        <f t="shared" si="4"/>
        <v>1500000</v>
      </c>
      <c r="V59" s="14">
        <f>Parameters_Base!$R$10</f>
        <v>3754098.2698005121</v>
      </c>
      <c r="W59" s="14">
        <f>Parameters_Base!$G$7*'Base Scenario'!O59</f>
        <v>3300000</v>
      </c>
      <c r="X59" s="14">
        <f>Parameters_Base!$G$8</f>
        <v>2000000</v>
      </c>
      <c r="Y59" s="15">
        <f t="shared" si="5"/>
        <v>34311298.269800514</v>
      </c>
      <c r="Z59" s="29">
        <f t="shared" si="6"/>
        <v>6862259.6539601032</v>
      </c>
      <c r="AA59" s="29">
        <f t="shared" si="7"/>
        <v>27449038.615840413</v>
      </c>
      <c r="AC59" s="29">
        <f t="shared" si="13"/>
        <v>-3662259.6539601032</v>
      </c>
      <c r="AD59" s="29">
        <f t="shared" si="8"/>
        <v>-17449038.615840413</v>
      </c>
      <c r="AE59" s="29">
        <f t="shared" si="9"/>
        <v>-21111298.269800514</v>
      </c>
      <c r="AF59" s="29"/>
      <c r="AG59" s="29" t="str">
        <f t="shared" si="10"/>
        <v>Loss</v>
      </c>
      <c r="AH59" s="29"/>
      <c r="AI59" s="29" t="str">
        <f t="shared" si="11"/>
        <v>Loss</v>
      </c>
      <c r="AJ59" s="29"/>
      <c r="AL59" s="12">
        <f t="shared" si="14"/>
        <v>-228891.22837250645</v>
      </c>
      <c r="AM59" s="12">
        <f t="shared" si="12"/>
        <v>-87245.193079202058</v>
      </c>
      <c r="AN59" s="12"/>
      <c r="AO59" s="12"/>
    </row>
    <row r="60" spans="1:41" x14ac:dyDescent="0.25">
      <c r="A60" s="6">
        <v>53</v>
      </c>
      <c r="B60" s="1" t="str">
        <f t="shared" si="0"/>
        <v>New York</v>
      </c>
      <c r="C60" s="1" t="s">
        <v>0</v>
      </c>
      <c r="D60" s="1" t="str">
        <f>IF(C60="Q1","non-peak",IF('Base Scenario'!C60="Q4","non-peak","peak"))</f>
        <v>non-peak</v>
      </c>
      <c r="E60" s="13">
        <f>IF(D60="non-peak",Parameters_Base!$B$4,Parameters_Base!$B$5)</f>
        <v>200000</v>
      </c>
      <c r="F60" s="13">
        <f>IF(D60="non-peak",Parameters_Base!$C$4,Parameters_Base!$C$5)</f>
        <v>50000</v>
      </c>
      <c r="G60" s="1"/>
      <c r="H60" s="1">
        <v>27</v>
      </c>
      <c r="I60" s="1">
        <v>25</v>
      </c>
      <c r="J60" s="1">
        <v>228</v>
      </c>
      <c r="K60" s="3">
        <v>-1</v>
      </c>
      <c r="M60" s="15">
        <f t="shared" si="1"/>
        <v>5000000</v>
      </c>
      <c r="N60" s="15">
        <f t="shared" si="2"/>
        <v>11400000</v>
      </c>
      <c r="O60" s="15">
        <f t="shared" si="3"/>
        <v>16400000</v>
      </c>
      <c r="Q60">
        <f>Parameters_Base!$G$5</f>
        <v>13880</v>
      </c>
      <c r="R60">
        <f>Q60*(1+VLOOKUP(K60,Parameters_Base!$I$3:$J$7,2,FALSE))</f>
        <v>11798</v>
      </c>
      <c r="S60" s="14">
        <f>R60*Parameters_Base!$G$2</f>
        <v>15337400</v>
      </c>
      <c r="T60" s="14">
        <f>Parameters_Base!$O$6</f>
        <v>300000</v>
      </c>
      <c r="U60" s="14">
        <f t="shared" si="4"/>
        <v>2500000</v>
      </c>
      <c r="V60" s="14">
        <f>Parameters_Base!$R$10</f>
        <v>3754098.2698005121</v>
      </c>
      <c r="W60" s="14">
        <f>Parameters_Base!$G$7*'Base Scenario'!O60</f>
        <v>4100000</v>
      </c>
      <c r="X60" s="14">
        <f>Parameters_Base!$G$8</f>
        <v>2000000</v>
      </c>
      <c r="Y60" s="15">
        <f t="shared" si="5"/>
        <v>27991498.269800514</v>
      </c>
      <c r="Z60" s="29">
        <f t="shared" si="6"/>
        <v>5598299.6539601032</v>
      </c>
      <c r="AA60" s="29">
        <f t="shared" si="7"/>
        <v>22393198.615840413</v>
      </c>
      <c r="AC60" s="29">
        <f t="shared" si="13"/>
        <v>-598299.65396010317</v>
      </c>
      <c r="AD60" s="29">
        <f t="shared" si="8"/>
        <v>-10993198.615840413</v>
      </c>
      <c r="AE60" s="29">
        <f t="shared" si="9"/>
        <v>-11591498.269800514</v>
      </c>
      <c r="AF60" s="29"/>
      <c r="AG60" s="29" t="str">
        <f t="shared" si="10"/>
        <v>Loss</v>
      </c>
      <c r="AH60" s="29"/>
      <c r="AI60" s="29" t="str">
        <f t="shared" si="11"/>
        <v>Loss</v>
      </c>
      <c r="AJ60" s="29"/>
      <c r="AL60" s="12">
        <f t="shared" si="14"/>
        <v>-23931.986158404128</v>
      </c>
      <c r="AM60" s="12">
        <f t="shared" si="12"/>
        <v>-48215.783402808825</v>
      </c>
      <c r="AN60" s="12"/>
      <c r="AO60" s="12"/>
    </row>
    <row r="61" spans="1:41" x14ac:dyDescent="0.25">
      <c r="A61" s="6">
        <v>54</v>
      </c>
      <c r="B61" s="1" t="str">
        <f t="shared" si="0"/>
        <v>Mumbai</v>
      </c>
      <c r="C61" s="1" t="s">
        <v>0</v>
      </c>
      <c r="D61" s="1" t="str">
        <f>IF(C61="Q1","non-peak",IF('Base Scenario'!C61="Q4","non-peak","peak"))</f>
        <v>non-peak</v>
      </c>
      <c r="E61" s="13">
        <f>IF(D61="non-peak",Parameters_Base!$B$4,Parameters_Base!$B$5)</f>
        <v>200000</v>
      </c>
      <c r="F61" s="13">
        <f>IF(D61="non-peak",Parameters_Base!$C$4,Parameters_Base!$C$5)</f>
        <v>50000</v>
      </c>
      <c r="G61" s="1"/>
      <c r="H61" s="1">
        <v>27</v>
      </c>
      <c r="I61" s="1">
        <v>20</v>
      </c>
      <c r="J61" s="1">
        <v>121</v>
      </c>
      <c r="K61" s="3">
        <v>2</v>
      </c>
      <c r="M61" s="15">
        <f t="shared" si="1"/>
        <v>4000000</v>
      </c>
      <c r="N61" s="15">
        <f t="shared" si="2"/>
        <v>6050000</v>
      </c>
      <c r="O61" s="15">
        <f t="shared" si="3"/>
        <v>10050000</v>
      </c>
      <c r="Q61">
        <f>Parameters_Base!$G$5</f>
        <v>13880</v>
      </c>
      <c r="R61">
        <f>Q61*(1+VLOOKUP(K61,Parameters_Base!$I$3:$J$7,2,FALSE))</f>
        <v>18044</v>
      </c>
      <c r="S61" s="14">
        <f>R61*Parameters_Base!$G$2</f>
        <v>23457200</v>
      </c>
      <c r="T61" s="14">
        <f>Parameters_Base!$O$6</f>
        <v>300000</v>
      </c>
      <c r="U61" s="14">
        <f t="shared" si="4"/>
        <v>1500000</v>
      </c>
      <c r="V61" s="14">
        <f>Parameters_Base!$R$10</f>
        <v>3754098.2698005121</v>
      </c>
      <c r="W61" s="14">
        <f>Parameters_Base!$G$7*'Base Scenario'!O61</f>
        <v>2512500</v>
      </c>
      <c r="X61" s="14">
        <f>Parameters_Base!$G$8</f>
        <v>2000000</v>
      </c>
      <c r="Y61" s="15">
        <f t="shared" si="5"/>
        <v>33523798.269800514</v>
      </c>
      <c r="Z61" s="29">
        <f t="shared" si="6"/>
        <v>6704759.6539601032</v>
      </c>
      <c r="AA61" s="29">
        <f t="shared" si="7"/>
        <v>26819038.615840413</v>
      </c>
      <c r="AC61" s="29">
        <f t="shared" si="13"/>
        <v>-2704759.6539601032</v>
      </c>
      <c r="AD61" s="29">
        <f t="shared" si="8"/>
        <v>-20769038.615840413</v>
      </c>
      <c r="AE61" s="29">
        <f t="shared" si="9"/>
        <v>-23473798.269800514</v>
      </c>
      <c r="AF61" s="29"/>
      <c r="AG61" s="29" t="str">
        <f t="shared" si="10"/>
        <v>Loss</v>
      </c>
      <c r="AH61" s="29"/>
      <c r="AI61" s="29" t="str">
        <f t="shared" si="11"/>
        <v>Loss</v>
      </c>
      <c r="AJ61" s="29"/>
      <c r="AL61" s="12">
        <f t="shared" si="14"/>
        <v>-135237.98269800516</v>
      </c>
      <c r="AM61" s="12">
        <f t="shared" si="12"/>
        <v>-171644.94723835052</v>
      </c>
      <c r="AN61" s="12"/>
      <c r="AO61" s="12"/>
    </row>
    <row r="62" spans="1:41" x14ac:dyDescent="0.25">
      <c r="A62" s="6">
        <v>55</v>
      </c>
      <c r="B62" s="1" t="str">
        <f t="shared" si="0"/>
        <v>New York</v>
      </c>
      <c r="C62" s="1" t="s">
        <v>0</v>
      </c>
      <c r="D62" s="1" t="str">
        <f>IF(C62="Q1","non-peak",IF('Base Scenario'!C62="Q4","non-peak","peak"))</f>
        <v>non-peak</v>
      </c>
      <c r="E62" s="13">
        <f>IF(D62="non-peak",Parameters_Base!$B$4,Parameters_Base!$B$5)</f>
        <v>200000</v>
      </c>
      <c r="F62" s="13">
        <f>IF(D62="non-peak",Parameters_Base!$C$4,Parameters_Base!$C$5)</f>
        <v>50000</v>
      </c>
      <c r="G62" s="1"/>
      <c r="H62" s="1">
        <v>28</v>
      </c>
      <c r="I62" s="1">
        <v>28</v>
      </c>
      <c r="J62" s="1">
        <v>175</v>
      </c>
      <c r="K62" s="3">
        <v>0</v>
      </c>
      <c r="M62" s="15">
        <f t="shared" si="1"/>
        <v>5600000</v>
      </c>
      <c r="N62" s="15">
        <f t="shared" si="2"/>
        <v>8750000</v>
      </c>
      <c r="O62" s="15">
        <f t="shared" si="3"/>
        <v>14350000</v>
      </c>
      <c r="Q62">
        <f>Parameters_Base!$G$5</f>
        <v>13880</v>
      </c>
      <c r="R62">
        <f>Q62*(1+VLOOKUP(K62,Parameters_Base!$I$3:$J$7,2,FALSE))</f>
        <v>13880</v>
      </c>
      <c r="S62" s="14">
        <f>R62*Parameters_Base!$G$2</f>
        <v>18044000</v>
      </c>
      <c r="T62" s="14">
        <f>Parameters_Base!$O$6</f>
        <v>300000</v>
      </c>
      <c r="U62" s="14">
        <f t="shared" si="4"/>
        <v>2500000</v>
      </c>
      <c r="V62" s="14">
        <f>Parameters_Base!$R$10</f>
        <v>3754098.2698005121</v>
      </c>
      <c r="W62" s="14">
        <f>Parameters_Base!$G$7*'Base Scenario'!O62</f>
        <v>3587500</v>
      </c>
      <c r="X62" s="14">
        <f>Parameters_Base!$G$8</f>
        <v>2000000</v>
      </c>
      <c r="Y62" s="15">
        <f t="shared" si="5"/>
        <v>30185598.269800514</v>
      </c>
      <c r="Z62" s="29">
        <f t="shared" si="6"/>
        <v>6037119.6539601032</v>
      </c>
      <c r="AA62" s="29">
        <f t="shared" si="7"/>
        <v>24148478.615840413</v>
      </c>
      <c r="AC62" s="29">
        <f t="shared" si="13"/>
        <v>-437119.65396010317</v>
      </c>
      <c r="AD62" s="29">
        <f t="shared" si="8"/>
        <v>-15398478.615840413</v>
      </c>
      <c r="AE62" s="29">
        <f t="shared" si="9"/>
        <v>-15835598.269800514</v>
      </c>
      <c r="AF62" s="29"/>
      <c r="AG62" s="29" t="str">
        <f t="shared" si="10"/>
        <v>Loss</v>
      </c>
      <c r="AH62" s="29"/>
      <c r="AI62" s="29" t="str">
        <f t="shared" si="11"/>
        <v>Loss</v>
      </c>
      <c r="AJ62" s="29"/>
      <c r="AL62" s="12">
        <f t="shared" si="14"/>
        <v>-15611.416212860828</v>
      </c>
      <c r="AM62" s="12">
        <f t="shared" si="12"/>
        <v>-87991.306376230932</v>
      </c>
      <c r="AN62" s="12"/>
      <c r="AO62" s="12"/>
    </row>
    <row r="63" spans="1:41" x14ac:dyDescent="0.25">
      <c r="A63" s="6">
        <v>56</v>
      </c>
      <c r="B63" s="1" t="str">
        <f t="shared" si="0"/>
        <v>Mumbai</v>
      </c>
      <c r="C63" s="1" t="s">
        <v>0</v>
      </c>
      <c r="D63" s="1" t="str">
        <f>IF(C63="Q1","non-peak",IF('Base Scenario'!C63="Q4","non-peak","peak"))</f>
        <v>non-peak</v>
      </c>
      <c r="E63" s="13">
        <f>IF(D63="non-peak",Parameters_Base!$B$4,Parameters_Base!$B$5)</f>
        <v>200000</v>
      </c>
      <c r="F63" s="13">
        <f>IF(D63="non-peak",Parameters_Base!$C$4,Parameters_Base!$C$5)</f>
        <v>50000</v>
      </c>
      <c r="G63" s="1"/>
      <c r="H63" s="1">
        <v>28</v>
      </c>
      <c r="I63" s="1">
        <v>23</v>
      </c>
      <c r="J63" s="1">
        <v>131</v>
      </c>
      <c r="K63" s="3">
        <v>1</v>
      </c>
      <c r="M63" s="15">
        <f t="shared" si="1"/>
        <v>4600000</v>
      </c>
      <c r="N63" s="15">
        <f t="shared" si="2"/>
        <v>6550000</v>
      </c>
      <c r="O63" s="15">
        <f t="shared" si="3"/>
        <v>11150000</v>
      </c>
      <c r="Q63">
        <f>Parameters_Base!$G$5</f>
        <v>13880</v>
      </c>
      <c r="R63">
        <f>Q63*(1+VLOOKUP(K63,Parameters_Base!$I$3:$J$7,2,FALSE))</f>
        <v>15961.999999999998</v>
      </c>
      <c r="S63" s="14">
        <f>R63*Parameters_Base!$G$2</f>
        <v>20750599.999999996</v>
      </c>
      <c r="T63" s="14">
        <f>Parameters_Base!$O$6</f>
        <v>300000</v>
      </c>
      <c r="U63" s="14">
        <f t="shared" si="4"/>
        <v>1500000</v>
      </c>
      <c r="V63" s="14">
        <f>Parameters_Base!$R$10</f>
        <v>3754098.2698005121</v>
      </c>
      <c r="W63" s="14">
        <f>Parameters_Base!$G$7*'Base Scenario'!O63</f>
        <v>2787500</v>
      </c>
      <c r="X63" s="14">
        <f>Parameters_Base!$G$8</f>
        <v>2000000</v>
      </c>
      <c r="Y63" s="15">
        <f t="shared" si="5"/>
        <v>31092198.269800507</v>
      </c>
      <c r="Z63" s="29">
        <f t="shared" si="6"/>
        <v>6218439.6539601013</v>
      </c>
      <c r="AA63" s="29">
        <f t="shared" si="7"/>
        <v>24873758.615840405</v>
      </c>
      <c r="AC63" s="29">
        <f t="shared" si="13"/>
        <v>-1618439.6539601013</v>
      </c>
      <c r="AD63" s="29">
        <f t="shared" si="8"/>
        <v>-18323758.615840405</v>
      </c>
      <c r="AE63" s="29">
        <f t="shared" si="9"/>
        <v>-19942198.269800507</v>
      </c>
      <c r="AF63" s="29"/>
      <c r="AG63" s="29" t="str">
        <f t="shared" si="10"/>
        <v>Loss</v>
      </c>
      <c r="AH63" s="29"/>
      <c r="AI63" s="29" t="str">
        <f t="shared" si="11"/>
        <v>Loss</v>
      </c>
      <c r="AJ63" s="29"/>
      <c r="AL63" s="12">
        <f t="shared" si="14"/>
        <v>-70366.941476526146</v>
      </c>
      <c r="AM63" s="12">
        <f t="shared" si="12"/>
        <v>-139876.01996824736</v>
      </c>
      <c r="AN63" s="12"/>
      <c r="AO63" s="12"/>
    </row>
    <row r="64" spans="1:41" x14ac:dyDescent="0.25">
      <c r="A64" s="6">
        <v>57</v>
      </c>
      <c r="B64" s="1" t="str">
        <f t="shared" si="0"/>
        <v>New York</v>
      </c>
      <c r="C64" s="1" t="s">
        <v>0</v>
      </c>
      <c r="D64" s="1" t="str">
        <f>IF(C64="Q1","non-peak",IF('Base Scenario'!C64="Q4","non-peak","peak"))</f>
        <v>non-peak</v>
      </c>
      <c r="E64" s="13">
        <f>IF(D64="non-peak",Parameters_Base!$B$4,Parameters_Base!$B$5)</f>
        <v>200000</v>
      </c>
      <c r="F64" s="13">
        <f>IF(D64="non-peak",Parameters_Base!$C$4,Parameters_Base!$C$5)</f>
        <v>50000</v>
      </c>
      <c r="G64" s="1"/>
      <c r="H64" s="1">
        <v>29</v>
      </c>
      <c r="I64" s="1">
        <v>27</v>
      </c>
      <c r="J64" s="1">
        <v>202</v>
      </c>
      <c r="K64" s="3">
        <v>0</v>
      </c>
      <c r="M64" s="15">
        <f t="shared" si="1"/>
        <v>5400000</v>
      </c>
      <c r="N64" s="15">
        <f t="shared" si="2"/>
        <v>10100000</v>
      </c>
      <c r="O64" s="15">
        <f t="shared" si="3"/>
        <v>15500000</v>
      </c>
      <c r="Q64">
        <f>Parameters_Base!$G$5</f>
        <v>13880</v>
      </c>
      <c r="R64">
        <f>Q64*(1+VLOOKUP(K64,Parameters_Base!$I$3:$J$7,2,FALSE))</f>
        <v>13880</v>
      </c>
      <c r="S64" s="14">
        <f>R64*Parameters_Base!$G$2</f>
        <v>18044000</v>
      </c>
      <c r="T64" s="14">
        <f>Parameters_Base!$O$6</f>
        <v>300000</v>
      </c>
      <c r="U64" s="14">
        <f t="shared" si="4"/>
        <v>2500000</v>
      </c>
      <c r="V64" s="14">
        <f>Parameters_Base!$R$10</f>
        <v>3754098.2698005121</v>
      </c>
      <c r="W64" s="14">
        <f>Parameters_Base!$G$7*'Base Scenario'!O64</f>
        <v>3875000</v>
      </c>
      <c r="X64" s="14">
        <f>Parameters_Base!$G$8</f>
        <v>2000000</v>
      </c>
      <c r="Y64" s="15">
        <f t="shared" si="5"/>
        <v>30473098.269800514</v>
      </c>
      <c r="Z64" s="29">
        <f t="shared" si="6"/>
        <v>6094619.6539601032</v>
      </c>
      <c r="AA64" s="29">
        <f t="shared" si="7"/>
        <v>24378478.615840413</v>
      </c>
      <c r="AC64" s="29">
        <f t="shared" si="13"/>
        <v>-694619.65396010317</v>
      </c>
      <c r="AD64" s="29">
        <f t="shared" si="8"/>
        <v>-14278478.615840413</v>
      </c>
      <c r="AE64" s="29">
        <f t="shared" si="9"/>
        <v>-14973098.269800514</v>
      </c>
      <c r="AF64" s="29"/>
      <c r="AG64" s="29" t="str">
        <f t="shared" si="10"/>
        <v>Loss</v>
      </c>
      <c r="AH64" s="29"/>
      <c r="AI64" s="29" t="str">
        <f t="shared" si="11"/>
        <v>Loss</v>
      </c>
      <c r="AJ64" s="29"/>
      <c r="AL64" s="12">
        <f t="shared" si="14"/>
        <v>-25726.65385037419</v>
      </c>
      <c r="AM64" s="12">
        <f t="shared" si="12"/>
        <v>-70685.537702180256</v>
      </c>
      <c r="AN64" s="12"/>
      <c r="AO64" s="12"/>
    </row>
    <row r="65" spans="1:41" x14ac:dyDescent="0.25">
      <c r="A65" s="6">
        <v>58</v>
      </c>
      <c r="B65" s="1" t="str">
        <f t="shared" si="0"/>
        <v>Mumbai</v>
      </c>
      <c r="C65" s="1" t="s">
        <v>0</v>
      </c>
      <c r="D65" s="1" t="str">
        <f>IF(C65="Q1","non-peak",IF('Base Scenario'!C65="Q4","non-peak","peak"))</f>
        <v>non-peak</v>
      </c>
      <c r="E65" s="13">
        <f>IF(D65="non-peak",Parameters_Base!$B$4,Parameters_Base!$B$5)</f>
        <v>200000</v>
      </c>
      <c r="F65" s="13">
        <f>IF(D65="non-peak",Parameters_Base!$C$4,Parameters_Base!$C$5)</f>
        <v>50000</v>
      </c>
      <c r="G65" s="1"/>
      <c r="H65" s="1">
        <v>29</v>
      </c>
      <c r="I65" s="1">
        <v>25</v>
      </c>
      <c r="J65" s="1">
        <v>197</v>
      </c>
      <c r="K65" s="3">
        <v>1</v>
      </c>
      <c r="M65" s="15">
        <f t="shared" si="1"/>
        <v>5000000</v>
      </c>
      <c r="N65" s="15">
        <f t="shared" si="2"/>
        <v>9850000</v>
      </c>
      <c r="O65" s="15">
        <f t="shared" si="3"/>
        <v>14850000</v>
      </c>
      <c r="Q65">
        <f>Parameters_Base!$G$5</f>
        <v>13880</v>
      </c>
      <c r="R65">
        <f>Q65*(1+VLOOKUP(K65,Parameters_Base!$I$3:$J$7,2,FALSE))</f>
        <v>15961.999999999998</v>
      </c>
      <c r="S65" s="14">
        <f>R65*Parameters_Base!$G$2</f>
        <v>20750599.999999996</v>
      </c>
      <c r="T65" s="14">
        <f>Parameters_Base!$O$6</f>
        <v>300000</v>
      </c>
      <c r="U65" s="14">
        <f t="shared" si="4"/>
        <v>1500000</v>
      </c>
      <c r="V65" s="14">
        <f>Parameters_Base!$R$10</f>
        <v>3754098.2698005121</v>
      </c>
      <c r="W65" s="14">
        <f>Parameters_Base!$G$7*'Base Scenario'!O65</f>
        <v>3712500</v>
      </c>
      <c r="X65" s="14">
        <f>Parameters_Base!$G$8</f>
        <v>2000000</v>
      </c>
      <c r="Y65" s="15">
        <f t="shared" si="5"/>
        <v>32017198.269800507</v>
      </c>
      <c r="Z65" s="29">
        <f t="shared" si="6"/>
        <v>6403439.6539601013</v>
      </c>
      <c r="AA65" s="29">
        <f t="shared" si="7"/>
        <v>25613758.615840405</v>
      </c>
      <c r="AC65" s="29">
        <f t="shared" si="13"/>
        <v>-1403439.6539601013</v>
      </c>
      <c r="AD65" s="29">
        <f t="shared" si="8"/>
        <v>-15763758.615840405</v>
      </c>
      <c r="AE65" s="29">
        <f t="shared" si="9"/>
        <v>-17167198.269800507</v>
      </c>
      <c r="AF65" s="29"/>
      <c r="AG65" s="29" t="str">
        <f t="shared" si="10"/>
        <v>Loss</v>
      </c>
      <c r="AH65" s="29"/>
      <c r="AI65" s="29" t="str">
        <f t="shared" si="11"/>
        <v>Loss</v>
      </c>
      <c r="AJ65" s="29"/>
      <c r="AL65" s="12">
        <f t="shared" si="14"/>
        <v>-56137.586158404054</v>
      </c>
      <c r="AM65" s="12">
        <f t="shared" si="12"/>
        <v>-80019.07926822541</v>
      </c>
      <c r="AN65" s="12"/>
      <c r="AO65" s="12"/>
    </row>
    <row r="66" spans="1:41" x14ac:dyDescent="0.25">
      <c r="A66" s="6">
        <v>59</v>
      </c>
      <c r="B66" s="1" t="str">
        <f t="shared" si="0"/>
        <v>New York</v>
      </c>
      <c r="C66" s="1" t="s">
        <v>0</v>
      </c>
      <c r="D66" s="1" t="str">
        <f>IF(C66="Q1","non-peak",IF('Base Scenario'!C66="Q4","non-peak","peak"))</f>
        <v>non-peak</v>
      </c>
      <c r="E66" s="13">
        <f>IF(D66="non-peak",Parameters_Base!$B$4,Parameters_Base!$B$5)</f>
        <v>200000</v>
      </c>
      <c r="F66" s="13">
        <f>IF(D66="non-peak",Parameters_Base!$C$4,Parameters_Base!$C$5)</f>
        <v>50000</v>
      </c>
      <c r="G66" s="1"/>
      <c r="H66" s="1">
        <v>30</v>
      </c>
      <c r="I66" s="1">
        <v>12</v>
      </c>
      <c r="J66" s="1">
        <v>127</v>
      </c>
      <c r="K66" s="3">
        <v>0</v>
      </c>
      <c r="M66" s="15">
        <f t="shared" si="1"/>
        <v>2400000</v>
      </c>
      <c r="N66" s="15">
        <f t="shared" si="2"/>
        <v>6350000</v>
      </c>
      <c r="O66" s="15">
        <f t="shared" si="3"/>
        <v>8750000</v>
      </c>
      <c r="Q66">
        <f>Parameters_Base!$G$5</f>
        <v>13880</v>
      </c>
      <c r="R66">
        <f>Q66*(1+VLOOKUP(K66,Parameters_Base!$I$3:$J$7,2,FALSE))</f>
        <v>13880</v>
      </c>
      <c r="S66" s="14">
        <f>R66*Parameters_Base!$G$2</f>
        <v>18044000</v>
      </c>
      <c r="T66" s="14">
        <f>Parameters_Base!$O$6</f>
        <v>300000</v>
      </c>
      <c r="U66" s="14">
        <f t="shared" si="4"/>
        <v>2500000</v>
      </c>
      <c r="V66" s="14">
        <f>Parameters_Base!$R$10</f>
        <v>3754098.2698005121</v>
      </c>
      <c r="W66" s="14">
        <f>Parameters_Base!$G$7*'Base Scenario'!O66</f>
        <v>2187500</v>
      </c>
      <c r="X66" s="14">
        <f>Parameters_Base!$G$8</f>
        <v>2000000</v>
      </c>
      <c r="Y66" s="15">
        <f t="shared" si="5"/>
        <v>28785598.269800514</v>
      </c>
      <c r="Z66" s="29">
        <f t="shared" si="6"/>
        <v>5757119.6539601032</v>
      </c>
      <c r="AA66" s="29">
        <f t="shared" si="7"/>
        <v>23028478.615840413</v>
      </c>
      <c r="AC66" s="29">
        <f t="shared" si="13"/>
        <v>-3357119.6539601032</v>
      </c>
      <c r="AD66" s="29">
        <f t="shared" si="8"/>
        <v>-16678478.615840413</v>
      </c>
      <c r="AE66" s="29">
        <f t="shared" si="9"/>
        <v>-20035598.269800514</v>
      </c>
      <c r="AF66" s="29"/>
      <c r="AG66" s="29" t="str">
        <f t="shared" si="10"/>
        <v>Loss</v>
      </c>
      <c r="AH66" s="29"/>
      <c r="AI66" s="29" t="str">
        <f t="shared" si="11"/>
        <v>Loss</v>
      </c>
      <c r="AJ66" s="29"/>
      <c r="AL66" s="12">
        <f t="shared" si="14"/>
        <v>-279759.97116334195</v>
      </c>
      <c r="AM66" s="12">
        <f t="shared" si="12"/>
        <v>-131326.60327433396</v>
      </c>
      <c r="AN66" s="12"/>
      <c r="AO66" s="12"/>
    </row>
    <row r="67" spans="1:41" x14ac:dyDescent="0.25">
      <c r="A67" s="6">
        <v>60</v>
      </c>
      <c r="B67" s="1" t="str">
        <f t="shared" si="0"/>
        <v>Mumbai</v>
      </c>
      <c r="C67" s="1" t="s">
        <v>0</v>
      </c>
      <c r="D67" s="1" t="str">
        <f>IF(C67="Q1","non-peak",IF('Base Scenario'!C67="Q4","non-peak","peak"))</f>
        <v>non-peak</v>
      </c>
      <c r="E67" s="13">
        <f>IF(D67="non-peak",Parameters_Base!$B$4,Parameters_Base!$B$5)</f>
        <v>200000</v>
      </c>
      <c r="F67" s="13">
        <f>IF(D67="non-peak",Parameters_Base!$C$4,Parameters_Base!$C$5)</f>
        <v>50000</v>
      </c>
      <c r="G67" s="1"/>
      <c r="H67" s="1">
        <v>30</v>
      </c>
      <c r="I67" s="1">
        <v>15</v>
      </c>
      <c r="J67" s="1">
        <v>199</v>
      </c>
      <c r="K67" s="3">
        <v>1</v>
      </c>
      <c r="M67" s="15">
        <f t="shared" si="1"/>
        <v>3000000</v>
      </c>
      <c r="N67" s="15">
        <f t="shared" si="2"/>
        <v>9950000</v>
      </c>
      <c r="O67" s="15">
        <f t="shared" si="3"/>
        <v>12950000</v>
      </c>
      <c r="Q67">
        <f>Parameters_Base!$G$5</f>
        <v>13880</v>
      </c>
      <c r="R67">
        <f>Q67*(1+VLOOKUP(K67,Parameters_Base!$I$3:$J$7,2,FALSE))</f>
        <v>15961.999999999998</v>
      </c>
      <c r="S67" s="14">
        <f>R67*Parameters_Base!$G$2</f>
        <v>20750599.999999996</v>
      </c>
      <c r="T67" s="14">
        <f>Parameters_Base!$O$6</f>
        <v>300000</v>
      </c>
      <c r="U67" s="14">
        <f t="shared" si="4"/>
        <v>1500000</v>
      </c>
      <c r="V67" s="14">
        <f>Parameters_Base!$R$10</f>
        <v>3754098.2698005121</v>
      </c>
      <c r="W67" s="14">
        <f>Parameters_Base!$G$7*'Base Scenario'!O67</f>
        <v>3237500</v>
      </c>
      <c r="X67" s="14">
        <f>Parameters_Base!$G$8</f>
        <v>2000000</v>
      </c>
      <c r="Y67" s="15">
        <f t="shared" si="5"/>
        <v>31542198.269800507</v>
      </c>
      <c r="Z67" s="29">
        <f t="shared" si="6"/>
        <v>6308439.6539601013</v>
      </c>
      <c r="AA67" s="29">
        <f t="shared" si="7"/>
        <v>25233758.615840405</v>
      </c>
      <c r="AC67" s="29">
        <f t="shared" si="13"/>
        <v>-3308439.6539601013</v>
      </c>
      <c r="AD67" s="29">
        <f t="shared" si="8"/>
        <v>-15283758.615840405</v>
      </c>
      <c r="AE67" s="29">
        <f t="shared" si="9"/>
        <v>-18592198.269800507</v>
      </c>
      <c r="AF67" s="29"/>
      <c r="AG67" s="29" t="str">
        <f t="shared" si="10"/>
        <v>Loss</v>
      </c>
      <c r="AH67" s="29"/>
      <c r="AI67" s="29" t="str">
        <f t="shared" si="11"/>
        <v>Loss</v>
      </c>
      <c r="AJ67" s="29"/>
      <c r="AL67" s="12">
        <f t="shared" si="14"/>
        <v>-220562.64359734009</v>
      </c>
      <c r="AM67" s="12">
        <f t="shared" si="12"/>
        <v>-76802.807114775904</v>
      </c>
      <c r="AN67" s="12"/>
      <c r="AO67" s="12"/>
    </row>
    <row r="68" spans="1:41" x14ac:dyDescent="0.25">
      <c r="A68" s="6">
        <v>61</v>
      </c>
      <c r="B68" s="1" t="str">
        <f t="shared" si="0"/>
        <v>New York</v>
      </c>
      <c r="C68" s="1" t="s">
        <v>0</v>
      </c>
      <c r="D68" s="1" t="str">
        <f>IF(C68="Q1","non-peak",IF('Base Scenario'!C68="Q4","non-peak","peak"))</f>
        <v>non-peak</v>
      </c>
      <c r="E68" s="13">
        <f>IF(D68="non-peak",Parameters_Base!$B$4,Parameters_Base!$B$5)</f>
        <v>200000</v>
      </c>
      <c r="F68" s="13">
        <f>IF(D68="non-peak",Parameters_Base!$C$4,Parameters_Base!$C$5)</f>
        <v>50000</v>
      </c>
      <c r="G68" s="1"/>
      <c r="H68" s="1">
        <v>31</v>
      </c>
      <c r="I68" s="1">
        <v>24</v>
      </c>
      <c r="J68" s="1">
        <v>169</v>
      </c>
      <c r="K68" s="3">
        <v>-2</v>
      </c>
      <c r="M68" s="15">
        <f t="shared" si="1"/>
        <v>4800000</v>
      </c>
      <c r="N68" s="15">
        <f t="shared" si="2"/>
        <v>8450000</v>
      </c>
      <c r="O68" s="15">
        <f t="shared" si="3"/>
        <v>13250000</v>
      </c>
      <c r="Q68">
        <f>Parameters_Base!$G$5</f>
        <v>13880</v>
      </c>
      <c r="R68">
        <f>Q68*(1+VLOOKUP(K68,Parameters_Base!$I$3:$J$7,2,FALSE))</f>
        <v>9716</v>
      </c>
      <c r="S68" s="14">
        <f>R68*Parameters_Base!$G$2</f>
        <v>12630800</v>
      </c>
      <c r="T68" s="14">
        <f>Parameters_Base!$O$6</f>
        <v>300000</v>
      </c>
      <c r="U68" s="14">
        <f t="shared" si="4"/>
        <v>2500000</v>
      </c>
      <c r="V68" s="14">
        <f>Parameters_Base!$R$10</f>
        <v>3754098.2698005121</v>
      </c>
      <c r="W68" s="14">
        <f>Parameters_Base!$G$7*'Base Scenario'!O68</f>
        <v>3312500</v>
      </c>
      <c r="X68" s="14">
        <f>Parameters_Base!$G$8</f>
        <v>2000000</v>
      </c>
      <c r="Y68" s="15">
        <f t="shared" si="5"/>
        <v>24497398.269800514</v>
      </c>
      <c r="Z68" s="29">
        <f t="shared" si="6"/>
        <v>4899479.6539601032</v>
      </c>
      <c r="AA68" s="29">
        <f t="shared" si="7"/>
        <v>19597918.615840413</v>
      </c>
      <c r="AC68" s="29">
        <f t="shared" si="13"/>
        <v>-99479.653960103169</v>
      </c>
      <c r="AD68" s="29">
        <f t="shared" si="8"/>
        <v>-11147918.615840413</v>
      </c>
      <c r="AE68" s="29">
        <f t="shared" si="9"/>
        <v>-11247398.269800514</v>
      </c>
      <c r="AF68" s="29"/>
      <c r="AG68" s="29" t="str">
        <f t="shared" si="10"/>
        <v>Loss</v>
      </c>
      <c r="AH68" s="29"/>
      <c r="AI68" s="29" t="str">
        <f t="shared" si="11"/>
        <v>Loss</v>
      </c>
      <c r="AJ68" s="29"/>
      <c r="AL68" s="12">
        <f t="shared" si="14"/>
        <v>-4144.9855816709651</v>
      </c>
      <c r="AM68" s="12">
        <f t="shared" si="12"/>
        <v>-65964.015478345638</v>
      </c>
      <c r="AN68" s="12"/>
      <c r="AO68" s="12"/>
    </row>
    <row r="69" spans="1:41" x14ac:dyDescent="0.25">
      <c r="A69" s="6">
        <v>62</v>
      </c>
      <c r="B69" s="1" t="str">
        <f t="shared" si="0"/>
        <v>Mumbai</v>
      </c>
      <c r="C69" s="1" t="s">
        <v>0</v>
      </c>
      <c r="D69" s="1" t="str">
        <f>IF(C69="Q1","non-peak",IF('Base Scenario'!C69="Q4","non-peak","peak"))</f>
        <v>non-peak</v>
      </c>
      <c r="E69" s="13">
        <f>IF(D69="non-peak",Parameters_Base!$B$4,Parameters_Base!$B$5)</f>
        <v>200000</v>
      </c>
      <c r="F69" s="13">
        <f>IF(D69="non-peak",Parameters_Base!$C$4,Parameters_Base!$C$5)</f>
        <v>50000</v>
      </c>
      <c r="G69" s="1"/>
      <c r="H69" s="1">
        <v>31</v>
      </c>
      <c r="I69" s="1">
        <v>22</v>
      </c>
      <c r="J69" s="1">
        <v>216</v>
      </c>
      <c r="K69" s="3">
        <v>2</v>
      </c>
      <c r="M69" s="15">
        <f t="shared" si="1"/>
        <v>4400000</v>
      </c>
      <c r="N69" s="15">
        <f t="shared" si="2"/>
        <v>10800000</v>
      </c>
      <c r="O69" s="15">
        <f t="shared" si="3"/>
        <v>15200000</v>
      </c>
      <c r="Q69">
        <f>Parameters_Base!$G$5</f>
        <v>13880</v>
      </c>
      <c r="R69">
        <f>Q69*(1+VLOOKUP(K69,Parameters_Base!$I$3:$J$7,2,FALSE))</f>
        <v>18044</v>
      </c>
      <c r="S69" s="14">
        <f>R69*Parameters_Base!$G$2</f>
        <v>23457200</v>
      </c>
      <c r="T69" s="14">
        <f>Parameters_Base!$O$6</f>
        <v>300000</v>
      </c>
      <c r="U69" s="14">
        <f t="shared" si="4"/>
        <v>1500000</v>
      </c>
      <c r="V69" s="14">
        <f>Parameters_Base!$R$10</f>
        <v>3754098.2698005121</v>
      </c>
      <c r="W69" s="14">
        <f>Parameters_Base!$G$7*'Base Scenario'!O69</f>
        <v>3800000</v>
      </c>
      <c r="X69" s="14">
        <f>Parameters_Base!$G$8</f>
        <v>2000000</v>
      </c>
      <c r="Y69" s="15">
        <f t="shared" si="5"/>
        <v>34811298.269800514</v>
      </c>
      <c r="Z69" s="29">
        <f t="shared" si="6"/>
        <v>6962259.6539601032</v>
      </c>
      <c r="AA69" s="29">
        <f t="shared" si="7"/>
        <v>27849038.615840413</v>
      </c>
      <c r="AC69" s="29">
        <f t="shared" si="13"/>
        <v>-2562259.6539601032</v>
      </c>
      <c r="AD69" s="29">
        <f t="shared" si="8"/>
        <v>-17049038.615840413</v>
      </c>
      <c r="AE69" s="29">
        <f t="shared" si="9"/>
        <v>-19611298.269800514</v>
      </c>
      <c r="AF69" s="29"/>
      <c r="AG69" s="29" t="str">
        <f t="shared" si="10"/>
        <v>Loss</v>
      </c>
      <c r="AH69" s="29"/>
      <c r="AI69" s="29" t="str">
        <f t="shared" si="11"/>
        <v>Loss</v>
      </c>
      <c r="AJ69" s="29"/>
      <c r="AL69" s="12">
        <f t="shared" si="14"/>
        <v>-116466.34790727742</v>
      </c>
      <c r="AM69" s="12">
        <f t="shared" si="12"/>
        <v>-78930.734332594497</v>
      </c>
      <c r="AN69" s="12"/>
      <c r="AO69" s="12"/>
    </row>
    <row r="70" spans="1:41" x14ac:dyDescent="0.25">
      <c r="A70" s="6">
        <v>63</v>
      </c>
      <c r="B70" s="1" t="str">
        <f t="shared" si="0"/>
        <v>New York</v>
      </c>
      <c r="C70" s="1" t="s">
        <v>0</v>
      </c>
      <c r="D70" s="1" t="str">
        <f>IF(C70="Q1","non-peak",IF('Base Scenario'!C70="Q4","non-peak","peak"))</f>
        <v>non-peak</v>
      </c>
      <c r="E70" s="13">
        <f>IF(D70="non-peak",Parameters_Base!$B$4,Parameters_Base!$B$5)</f>
        <v>200000</v>
      </c>
      <c r="F70" s="13">
        <f>IF(D70="non-peak",Parameters_Base!$C$4,Parameters_Base!$C$5)</f>
        <v>50000</v>
      </c>
      <c r="G70" s="1"/>
      <c r="H70" s="1">
        <v>32</v>
      </c>
      <c r="I70" s="1">
        <v>13</v>
      </c>
      <c r="J70" s="1">
        <v>227</v>
      </c>
      <c r="K70" s="3">
        <v>0</v>
      </c>
      <c r="M70" s="15">
        <f t="shared" si="1"/>
        <v>2600000</v>
      </c>
      <c r="N70" s="15">
        <f t="shared" si="2"/>
        <v>11350000</v>
      </c>
      <c r="O70" s="15">
        <f t="shared" si="3"/>
        <v>13950000</v>
      </c>
      <c r="Q70">
        <f>Parameters_Base!$G$5</f>
        <v>13880</v>
      </c>
      <c r="R70">
        <f>Q70*(1+VLOOKUP(K70,Parameters_Base!$I$3:$J$7,2,FALSE))</f>
        <v>13880</v>
      </c>
      <c r="S70" s="14">
        <f>R70*Parameters_Base!$G$2</f>
        <v>18044000</v>
      </c>
      <c r="T70" s="14">
        <f>Parameters_Base!$O$6</f>
        <v>300000</v>
      </c>
      <c r="U70" s="14">
        <f t="shared" si="4"/>
        <v>2500000</v>
      </c>
      <c r="V70" s="14">
        <f>Parameters_Base!$R$10</f>
        <v>3754098.2698005121</v>
      </c>
      <c r="W70" s="14">
        <f>Parameters_Base!$G$7*'Base Scenario'!O70</f>
        <v>3487500</v>
      </c>
      <c r="X70" s="14">
        <f>Parameters_Base!$G$8</f>
        <v>2000000</v>
      </c>
      <c r="Y70" s="15">
        <f t="shared" si="5"/>
        <v>30085598.269800514</v>
      </c>
      <c r="Z70" s="29">
        <f t="shared" si="6"/>
        <v>6017119.6539601032</v>
      </c>
      <c r="AA70" s="29">
        <f t="shared" si="7"/>
        <v>24068478.615840413</v>
      </c>
      <c r="AC70" s="29">
        <f t="shared" si="13"/>
        <v>-3417119.6539601032</v>
      </c>
      <c r="AD70" s="29">
        <f t="shared" si="8"/>
        <v>-12718478.615840413</v>
      </c>
      <c r="AE70" s="29">
        <f t="shared" si="9"/>
        <v>-16135598.269800514</v>
      </c>
      <c r="AF70" s="29"/>
      <c r="AG70" s="29" t="str">
        <f t="shared" si="10"/>
        <v>Loss</v>
      </c>
      <c r="AH70" s="29"/>
      <c r="AI70" s="29" t="str">
        <f t="shared" si="11"/>
        <v>Loss</v>
      </c>
      <c r="AJ70" s="29"/>
      <c r="AL70" s="12">
        <f t="shared" si="14"/>
        <v>-262855.35799693101</v>
      </c>
      <c r="AM70" s="12">
        <f t="shared" si="12"/>
        <v>-56028.540157887277</v>
      </c>
      <c r="AN70" s="12"/>
      <c r="AO70" s="12"/>
    </row>
    <row r="71" spans="1:41" x14ac:dyDescent="0.25">
      <c r="A71" s="6">
        <v>64</v>
      </c>
      <c r="B71" s="1" t="str">
        <f t="shared" si="0"/>
        <v>Mumbai</v>
      </c>
      <c r="C71" s="1" t="s">
        <v>0</v>
      </c>
      <c r="D71" s="1" t="str">
        <f>IF(C71="Q1","non-peak",IF('Base Scenario'!C71="Q4","non-peak","peak"))</f>
        <v>non-peak</v>
      </c>
      <c r="E71" s="13">
        <f>IF(D71="non-peak",Parameters_Base!$B$4,Parameters_Base!$B$5)</f>
        <v>200000</v>
      </c>
      <c r="F71" s="13">
        <f>IF(D71="non-peak",Parameters_Base!$C$4,Parameters_Base!$C$5)</f>
        <v>50000</v>
      </c>
      <c r="G71" s="1"/>
      <c r="H71" s="1">
        <v>32</v>
      </c>
      <c r="I71" s="1">
        <v>11</v>
      </c>
      <c r="J71" s="1">
        <v>143</v>
      </c>
      <c r="K71" s="3">
        <v>2</v>
      </c>
      <c r="M71" s="15">
        <f t="shared" si="1"/>
        <v>2200000</v>
      </c>
      <c r="N71" s="15">
        <f t="shared" si="2"/>
        <v>7150000</v>
      </c>
      <c r="O71" s="15">
        <f t="shared" si="3"/>
        <v>9350000</v>
      </c>
      <c r="Q71">
        <f>Parameters_Base!$G$5</f>
        <v>13880</v>
      </c>
      <c r="R71">
        <f>Q71*(1+VLOOKUP(K71,Parameters_Base!$I$3:$J$7,2,FALSE))</f>
        <v>18044</v>
      </c>
      <c r="S71" s="14">
        <f>R71*Parameters_Base!$G$2</f>
        <v>23457200</v>
      </c>
      <c r="T71" s="14">
        <f>Parameters_Base!$O$6</f>
        <v>300000</v>
      </c>
      <c r="U71" s="14">
        <f t="shared" si="4"/>
        <v>1500000</v>
      </c>
      <c r="V71" s="14">
        <f>Parameters_Base!$R$10</f>
        <v>3754098.2698005121</v>
      </c>
      <c r="W71" s="14">
        <f>Parameters_Base!$G$7*'Base Scenario'!O71</f>
        <v>2337500</v>
      </c>
      <c r="X71" s="14">
        <f>Parameters_Base!$G$8</f>
        <v>2000000</v>
      </c>
      <c r="Y71" s="15">
        <f t="shared" si="5"/>
        <v>33348798.269800514</v>
      </c>
      <c r="Z71" s="29">
        <f t="shared" si="6"/>
        <v>6669759.6539601032</v>
      </c>
      <c r="AA71" s="29">
        <f t="shared" si="7"/>
        <v>26679038.615840413</v>
      </c>
      <c r="AC71" s="29">
        <f t="shared" si="13"/>
        <v>-4469759.6539601032</v>
      </c>
      <c r="AD71" s="29">
        <f t="shared" si="8"/>
        <v>-19529038.615840413</v>
      </c>
      <c r="AE71" s="29">
        <f t="shared" si="9"/>
        <v>-23998798.269800514</v>
      </c>
      <c r="AF71" s="29"/>
      <c r="AG71" s="29" t="str">
        <f t="shared" si="10"/>
        <v>Loss</v>
      </c>
      <c r="AH71" s="29"/>
      <c r="AI71" s="29" t="str">
        <f t="shared" si="11"/>
        <v>Loss</v>
      </c>
      <c r="AJ71" s="29"/>
      <c r="AL71" s="12">
        <f t="shared" si="14"/>
        <v>-406341.78672364575</v>
      </c>
      <c r="AM71" s="12">
        <f t="shared" si="12"/>
        <v>-136566.70360727562</v>
      </c>
      <c r="AN71" s="12"/>
      <c r="AO71" s="12"/>
    </row>
    <row r="72" spans="1:41" x14ac:dyDescent="0.25">
      <c r="A72" s="6">
        <v>65</v>
      </c>
      <c r="B72" s="1" t="str">
        <f t="shared" si="0"/>
        <v>New York</v>
      </c>
      <c r="C72" s="1" t="s">
        <v>0</v>
      </c>
      <c r="D72" s="1" t="str">
        <f>IF(C72="Q1","non-peak",IF('Base Scenario'!C72="Q4","non-peak","peak"))</f>
        <v>non-peak</v>
      </c>
      <c r="E72" s="13">
        <f>IF(D72="non-peak",Parameters_Base!$B$4,Parameters_Base!$B$5)</f>
        <v>200000</v>
      </c>
      <c r="F72" s="13">
        <f>IF(D72="non-peak",Parameters_Base!$C$4,Parameters_Base!$C$5)</f>
        <v>50000</v>
      </c>
      <c r="G72" s="1"/>
      <c r="H72" s="1">
        <v>33</v>
      </c>
      <c r="I72" s="1">
        <v>14</v>
      </c>
      <c r="J72" s="1">
        <v>227</v>
      </c>
      <c r="K72" s="3">
        <v>-2</v>
      </c>
      <c r="M72" s="15">
        <f t="shared" si="1"/>
        <v>2800000</v>
      </c>
      <c r="N72" s="15">
        <f t="shared" si="2"/>
        <v>11350000</v>
      </c>
      <c r="O72" s="15">
        <f t="shared" si="3"/>
        <v>14150000</v>
      </c>
      <c r="Q72">
        <f>Parameters_Base!$G$5</f>
        <v>13880</v>
      </c>
      <c r="R72">
        <f>Q72*(1+VLOOKUP(K72,Parameters_Base!$I$3:$J$7,2,FALSE))</f>
        <v>9716</v>
      </c>
      <c r="S72" s="14">
        <f>R72*Parameters_Base!$G$2</f>
        <v>12630800</v>
      </c>
      <c r="T72" s="14">
        <f>Parameters_Base!$O$6</f>
        <v>300000</v>
      </c>
      <c r="U72" s="14">
        <f t="shared" si="4"/>
        <v>2500000</v>
      </c>
      <c r="V72" s="14">
        <f>Parameters_Base!$R$10</f>
        <v>3754098.2698005121</v>
      </c>
      <c r="W72" s="14">
        <f>Parameters_Base!$G$7*'Base Scenario'!O72</f>
        <v>3537500</v>
      </c>
      <c r="X72" s="14">
        <f>Parameters_Base!$G$8</f>
        <v>2000000</v>
      </c>
      <c r="Y72" s="15">
        <f t="shared" si="5"/>
        <v>24722398.269800514</v>
      </c>
      <c r="Z72" s="29">
        <f t="shared" si="6"/>
        <v>4944479.6539601032</v>
      </c>
      <c r="AA72" s="29">
        <f t="shared" si="7"/>
        <v>19777918.615840413</v>
      </c>
      <c r="AC72" s="29">
        <f t="shared" si="13"/>
        <v>-2144479.6539601032</v>
      </c>
      <c r="AD72" s="29">
        <f t="shared" si="8"/>
        <v>-8427918.6158404127</v>
      </c>
      <c r="AE72" s="29">
        <f t="shared" si="9"/>
        <v>-10572398.269800514</v>
      </c>
      <c r="AF72" s="29"/>
      <c r="AG72" s="29" t="str">
        <f t="shared" si="10"/>
        <v>Loss</v>
      </c>
      <c r="AH72" s="29"/>
      <c r="AI72" s="29" t="str">
        <f t="shared" si="11"/>
        <v>Loss</v>
      </c>
      <c r="AJ72" s="29"/>
      <c r="AL72" s="12">
        <f t="shared" si="14"/>
        <v>-153177.11814000737</v>
      </c>
      <c r="AM72" s="12">
        <f t="shared" si="12"/>
        <v>-37127.394783437943</v>
      </c>
      <c r="AN72" s="12"/>
      <c r="AO72" s="12"/>
    </row>
    <row r="73" spans="1:41" x14ac:dyDescent="0.25">
      <c r="A73" s="6">
        <v>66</v>
      </c>
      <c r="B73" s="1" t="str">
        <f t="shared" ref="B73:B136" si="15">IF(ISODD(A73),"New York","Mumbai")</f>
        <v>Mumbai</v>
      </c>
      <c r="C73" s="1" t="s">
        <v>0</v>
      </c>
      <c r="D73" s="1" t="str">
        <f>IF(C73="Q1","non-peak",IF('Base Scenario'!C73="Q4","non-peak","peak"))</f>
        <v>non-peak</v>
      </c>
      <c r="E73" s="13">
        <f>IF(D73="non-peak",Parameters_Base!$B$4,Parameters_Base!$B$5)</f>
        <v>200000</v>
      </c>
      <c r="F73" s="13">
        <f>IF(D73="non-peak",Parameters_Base!$C$4,Parameters_Base!$C$5)</f>
        <v>50000</v>
      </c>
      <c r="G73" s="1"/>
      <c r="H73" s="1">
        <v>33</v>
      </c>
      <c r="I73" s="1">
        <v>13</v>
      </c>
      <c r="J73" s="1">
        <v>216</v>
      </c>
      <c r="K73" s="3">
        <v>0</v>
      </c>
      <c r="M73" s="15">
        <f t="shared" ref="M73:M136" si="16">E73*I73</f>
        <v>2600000</v>
      </c>
      <c r="N73" s="15">
        <f t="shared" ref="N73:N136" si="17">J73*F73</f>
        <v>10800000</v>
      </c>
      <c r="O73" s="15">
        <f t="shared" ref="O73:O136" si="18">M73+N73</f>
        <v>13400000</v>
      </c>
      <c r="Q73">
        <f>Parameters_Base!$G$5</f>
        <v>13880</v>
      </c>
      <c r="R73">
        <f>Q73*(1+VLOOKUP(K73,Parameters_Base!$I$3:$J$7,2,FALSE))</f>
        <v>13880</v>
      </c>
      <c r="S73" s="14">
        <f>R73*Parameters_Base!$G$2</f>
        <v>18044000</v>
      </c>
      <c r="T73" s="14">
        <f>Parameters_Base!$O$6</f>
        <v>300000</v>
      </c>
      <c r="U73" s="14">
        <f t="shared" ref="U73:U136" si="19">IF(B73="Mumbai",1500000,2500000)</f>
        <v>1500000</v>
      </c>
      <c r="V73" s="14">
        <f>Parameters_Base!$R$10</f>
        <v>3754098.2698005121</v>
      </c>
      <c r="W73" s="14">
        <f>Parameters_Base!$G$7*'Base Scenario'!O73</f>
        <v>3350000</v>
      </c>
      <c r="X73" s="14">
        <f>Parameters_Base!$G$8</f>
        <v>2000000</v>
      </c>
      <c r="Y73" s="15">
        <f t="shared" ref="Y73:Y136" si="20">SUM(S73:X73)</f>
        <v>28948098.269800514</v>
      </c>
      <c r="Z73" s="29">
        <f t="shared" ref="Z73:Z136" si="21">0.2*Y73</f>
        <v>5789619.6539601032</v>
      </c>
      <c r="AA73" s="29">
        <f t="shared" ref="AA73:AA136" si="22">Y73-Z73</f>
        <v>23158478.615840413</v>
      </c>
      <c r="AC73" s="29">
        <f t="shared" si="13"/>
        <v>-3189619.6539601032</v>
      </c>
      <c r="AD73" s="29">
        <f t="shared" ref="AD73:AD136" si="23">N73-AA73</f>
        <v>-12358478.615840413</v>
      </c>
      <c r="AE73" s="29">
        <f t="shared" ref="AE73:AE136" si="24">O73-Y73</f>
        <v>-15548098.269800514</v>
      </c>
      <c r="AF73" s="29"/>
      <c r="AG73" s="29" t="str">
        <f t="shared" ref="AG73:AG136" si="25">IF(AC73&gt;0,"Profit","Loss")</f>
        <v>Loss</v>
      </c>
      <c r="AH73" s="29"/>
      <c r="AI73" s="29" t="str">
        <f t="shared" ref="AI73:AI136" si="26">IF(AD73&gt;0,"Profit","Loss")</f>
        <v>Loss</v>
      </c>
      <c r="AJ73" s="29"/>
      <c r="AL73" s="12">
        <f t="shared" ref="AL73:AL136" si="27">AC73/I73</f>
        <v>-245355.35799693101</v>
      </c>
      <c r="AM73" s="12">
        <f t="shared" ref="AM73:AM136" si="28">AD73/J73</f>
        <v>-57215.178777038949</v>
      </c>
      <c r="AN73" s="12"/>
      <c r="AO73" s="12"/>
    </row>
    <row r="74" spans="1:41" x14ac:dyDescent="0.25">
      <c r="A74" s="6">
        <v>67</v>
      </c>
      <c r="B74" s="1" t="str">
        <f t="shared" si="15"/>
        <v>New York</v>
      </c>
      <c r="C74" s="1" t="s">
        <v>0</v>
      </c>
      <c r="D74" s="1" t="str">
        <f>IF(C74="Q1","non-peak",IF('Base Scenario'!C74="Q4","non-peak","peak"))</f>
        <v>non-peak</v>
      </c>
      <c r="E74" s="13">
        <f>IF(D74="non-peak",Parameters_Base!$B$4,Parameters_Base!$B$5)</f>
        <v>200000</v>
      </c>
      <c r="F74" s="13">
        <f>IF(D74="non-peak",Parameters_Base!$C$4,Parameters_Base!$C$5)</f>
        <v>50000</v>
      </c>
      <c r="G74" s="1"/>
      <c r="H74" s="1">
        <v>34</v>
      </c>
      <c r="I74" s="1">
        <v>21</v>
      </c>
      <c r="J74" s="1">
        <v>209</v>
      </c>
      <c r="K74" s="3">
        <v>0</v>
      </c>
      <c r="M74" s="15">
        <f t="shared" si="16"/>
        <v>4200000</v>
      </c>
      <c r="N74" s="15">
        <f t="shared" si="17"/>
        <v>10450000</v>
      </c>
      <c r="O74" s="15">
        <f t="shared" si="18"/>
        <v>14650000</v>
      </c>
      <c r="Q74">
        <f>Parameters_Base!$G$5</f>
        <v>13880</v>
      </c>
      <c r="R74">
        <f>Q74*(1+VLOOKUP(K74,Parameters_Base!$I$3:$J$7,2,FALSE))</f>
        <v>13880</v>
      </c>
      <c r="S74" s="14">
        <f>R74*Parameters_Base!$G$2</f>
        <v>18044000</v>
      </c>
      <c r="T74" s="14">
        <f>Parameters_Base!$O$6</f>
        <v>300000</v>
      </c>
      <c r="U74" s="14">
        <f t="shared" si="19"/>
        <v>2500000</v>
      </c>
      <c r="V74" s="14">
        <f>Parameters_Base!$R$10</f>
        <v>3754098.2698005121</v>
      </c>
      <c r="W74" s="14">
        <f>Parameters_Base!$G$7*'Base Scenario'!O74</f>
        <v>3662500</v>
      </c>
      <c r="X74" s="14">
        <f>Parameters_Base!$G$8</f>
        <v>2000000</v>
      </c>
      <c r="Y74" s="15">
        <f t="shared" si="20"/>
        <v>30260598.269800514</v>
      </c>
      <c r="Z74" s="29">
        <f t="shared" si="21"/>
        <v>6052119.6539601032</v>
      </c>
      <c r="AA74" s="29">
        <f t="shared" si="22"/>
        <v>24208478.615840413</v>
      </c>
      <c r="AC74" s="29">
        <f t="shared" ref="AC74:AC137" si="29">M74-Z74</f>
        <v>-1852119.6539601032</v>
      </c>
      <c r="AD74" s="29">
        <f t="shared" si="23"/>
        <v>-13758478.615840413</v>
      </c>
      <c r="AE74" s="29">
        <f t="shared" si="24"/>
        <v>-15610598.269800514</v>
      </c>
      <c r="AF74" s="29"/>
      <c r="AG74" s="29" t="str">
        <f t="shared" si="25"/>
        <v>Loss</v>
      </c>
      <c r="AH74" s="29"/>
      <c r="AI74" s="29" t="str">
        <f t="shared" si="26"/>
        <v>Loss</v>
      </c>
      <c r="AJ74" s="29"/>
      <c r="AL74" s="12">
        <f t="shared" si="27"/>
        <v>-88196.173998100145</v>
      </c>
      <c r="AM74" s="12">
        <f t="shared" si="28"/>
        <v>-65830.041224116809</v>
      </c>
      <c r="AN74" s="12"/>
      <c r="AO74" s="12"/>
    </row>
    <row r="75" spans="1:41" x14ac:dyDescent="0.25">
      <c r="A75" s="6">
        <v>68</v>
      </c>
      <c r="B75" s="1" t="str">
        <f t="shared" si="15"/>
        <v>Mumbai</v>
      </c>
      <c r="C75" s="1" t="s">
        <v>0</v>
      </c>
      <c r="D75" s="1" t="str">
        <f>IF(C75="Q1","non-peak",IF('Base Scenario'!C75="Q4","non-peak","peak"))</f>
        <v>non-peak</v>
      </c>
      <c r="E75" s="13">
        <f>IF(D75="non-peak",Parameters_Base!$B$4,Parameters_Base!$B$5)</f>
        <v>200000</v>
      </c>
      <c r="F75" s="13">
        <f>IF(D75="non-peak",Parameters_Base!$C$4,Parameters_Base!$C$5)</f>
        <v>50000</v>
      </c>
      <c r="G75" s="1"/>
      <c r="H75" s="1">
        <v>34</v>
      </c>
      <c r="I75" s="1">
        <v>21</v>
      </c>
      <c r="J75" s="1">
        <v>158</v>
      </c>
      <c r="K75" s="3">
        <v>0</v>
      </c>
      <c r="M75" s="15">
        <f t="shared" si="16"/>
        <v>4200000</v>
      </c>
      <c r="N75" s="15">
        <f t="shared" si="17"/>
        <v>7900000</v>
      </c>
      <c r="O75" s="15">
        <f t="shared" si="18"/>
        <v>12100000</v>
      </c>
      <c r="Q75">
        <f>Parameters_Base!$G$5</f>
        <v>13880</v>
      </c>
      <c r="R75">
        <f>Q75*(1+VLOOKUP(K75,Parameters_Base!$I$3:$J$7,2,FALSE))</f>
        <v>13880</v>
      </c>
      <c r="S75" s="14">
        <f>R75*Parameters_Base!$G$2</f>
        <v>18044000</v>
      </c>
      <c r="T75" s="14">
        <f>Parameters_Base!$O$6</f>
        <v>300000</v>
      </c>
      <c r="U75" s="14">
        <f t="shared" si="19"/>
        <v>1500000</v>
      </c>
      <c r="V75" s="14">
        <f>Parameters_Base!$R$10</f>
        <v>3754098.2698005121</v>
      </c>
      <c r="W75" s="14">
        <f>Parameters_Base!$G$7*'Base Scenario'!O75</f>
        <v>3025000</v>
      </c>
      <c r="X75" s="14">
        <f>Parameters_Base!$G$8</f>
        <v>2000000</v>
      </c>
      <c r="Y75" s="15">
        <f t="shared" si="20"/>
        <v>28623098.269800514</v>
      </c>
      <c r="Z75" s="29">
        <f t="shared" si="21"/>
        <v>5724619.6539601032</v>
      </c>
      <c r="AA75" s="29">
        <f t="shared" si="22"/>
        <v>22898478.615840413</v>
      </c>
      <c r="AC75" s="29">
        <f t="shared" si="29"/>
        <v>-1524619.6539601032</v>
      </c>
      <c r="AD75" s="29">
        <f t="shared" si="23"/>
        <v>-14998478.615840413</v>
      </c>
      <c r="AE75" s="29">
        <f t="shared" si="24"/>
        <v>-16523098.269800514</v>
      </c>
      <c r="AF75" s="29"/>
      <c r="AG75" s="29" t="str">
        <f t="shared" si="25"/>
        <v>Loss</v>
      </c>
      <c r="AH75" s="29"/>
      <c r="AI75" s="29" t="str">
        <f t="shared" si="26"/>
        <v>Loss</v>
      </c>
      <c r="AJ75" s="29"/>
      <c r="AL75" s="12">
        <f t="shared" si="27"/>
        <v>-72600.935902862053</v>
      </c>
      <c r="AM75" s="12">
        <f t="shared" si="28"/>
        <v>-94927.079847091212</v>
      </c>
      <c r="AN75" s="12"/>
      <c r="AO75" s="12"/>
    </row>
    <row r="76" spans="1:41" x14ac:dyDescent="0.25">
      <c r="A76" s="6">
        <v>69</v>
      </c>
      <c r="B76" s="1" t="str">
        <f t="shared" si="15"/>
        <v>New York</v>
      </c>
      <c r="C76" s="1" t="s">
        <v>0</v>
      </c>
      <c r="D76" s="1" t="str">
        <f>IF(C76="Q1","non-peak",IF('Base Scenario'!C76="Q4","non-peak","peak"))</f>
        <v>non-peak</v>
      </c>
      <c r="E76" s="13">
        <f>IF(D76="non-peak",Parameters_Base!$B$4,Parameters_Base!$B$5)</f>
        <v>200000</v>
      </c>
      <c r="F76" s="13">
        <f>IF(D76="non-peak",Parameters_Base!$C$4,Parameters_Base!$C$5)</f>
        <v>50000</v>
      </c>
      <c r="G76" s="1"/>
      <c r="H76" s="1">
        <v>35</v>
      </c>
      <c r="I76" s="1">
        <v>12</v>
      </c>
      <c r="J76" s="1">
        <v>181</v>
      </c>
      <c r="K76" s="3">
        <v>0</v>
      </c>
      <c r="M76" s="15">
        <f t="shared" si="16"/>
        <v>2400000</v>
      </c>
      <c r="N76" s="15">
        <f t="shared" si="17"/>
        <v>9050000</v>
      </c>
      <c r="O76" s="15">
        <f t="shared" si="18"/>
        <v>11450000</v>
      </c>
      <c r="Q76">
        <f>Parameters_Base!$G$5</f>
        <v>13880</v>
      </c>
      <c r="R76">
        <f>Q76*(1+VLOOKUP(K76,Parameters_Base!$I$3:$J$7,2,FALSE))</f>
        <v>13880</v>
      </c>
      <c r="S76" s="14">
        <f>R76*Parameters_Base!$G$2</f>
        <v>18044000</v>
      </c>
      <c r="T76" s="14">
        <f>Parameters_Base!$O$6</f>
        <v>300000</v>
      </c>
      <c r="U76" s="14">
        <f t="shared" si="19"/>
        <v>2500000</v>
      </c>
      <c r="V76" s="14">
        <f>Parameters_Base!$R$10</f>
        <v>3754098.2698005121</v>
      </c>
      <c r="W76" s="14">
        <f>Parameters_Base!$G$7*'Base Scenario'!O76</f>
        <v>2862500</v>
      </c>
      <c r="X76" s="14">
        <f>Parameters_Base!$G$8</f>
        <v>2000000</v>
      </c>
      <c r="Y76" s="15">
        <f t="shared" si="20"/>
        <v>29460598.269800514</v>
      </c>
      <c r="Z76" s="29">
        <f t="shared" si="21"/>
        <v>5892119.6539601032</v>
      </c>
      <c r="AA76" s="29">
        <f t="shared" si="22"/>
        <v>23568478.615840413</v>
      </c>
      <c r="AC76" s="29">
        <f t="shared" si="29"/>
        <v>-3492119.6539601032</v>
      </c>
      <c r="AD76" s="29">
        <f t="shared" si="23"/>
        <v>-14518478.615840413</v>
      </c>
      <c r="AE76" s="29">
        <f t="shared" si="24"/>
        <v>-18010598.269800514</v>
      </c>
      <c r="AF76" s="29"/>
      <c r="AG76" s="29" t="str">
        <f t="shared" si="25"/>
        <v>Loss</v>
      </c>
      <c r="AH76" s="29"/>
      <c r="AI76" s="29" t="str">
        <f t="shared" si="26"/>
        <v>Loss</v>
      </c>
      <c r="AJ76" s="29"/>
      <c r="AL76" s="12">
        <f t="shared" si="27"/>
        <v>-291009.97116334195</v>
      </c>
      <c r="AM76" s="12">
        <f t="shared" si="28"/>
        <v>-80212.589037792335</v>
      </c>
      <c r="AN76" s="12"/>
      <c r="AO76" s="12"/>
    </row>
    <row r="77" spans="1:41" x14ac:dyDescent="0.25">
      <c r="A77" s="6">
        <v>70</v>
      </c>
      <c r="B77" s="1" t="str">
        <f t="shared" si="15"/>
        <v>Mumbai</v>
      </c>
      <c r="C77" s="1" t="s">
        <v>0</v>
      </c>
      <c r="D77" s="1" t="str">
        <f>IF(C77="Q1","non-peak",IF('Base Scenario'!C77="Q4","non-peak","peak"))</f>
        <v>non-peak</v>
      </c>
      <c r="E77" s="13">
        <f>IF(D77="non-peak",Parameters_Base!$B$4,Parameters_Base!$B$5)</f>
        <v>200000</v>
      </c>
      <c r="F77" s="13">
        <f>IF(D77="non-peak",Parameters_Base!$C$4,Parameters_Base!$C$5)</f>
        <v>50000</v>
      </c>
      <c r="G77" s="1"/>
      <c r="H77" s="1">
        <v>35</v>
      </c>
      <c r="I77" s="1">
        <v>16</v>
      </c>
      <c r="J77" s="1">
        <v>216</v>
      </c>
      <c r="K77" s="3">
        <v>0</v>
      </c>
      <c r="M77" s="15">
        <f t="shared" si="16"/>
        <v>3200000</v>
      </c>
      <c r="N77" s="15">
        <f t="shared" si="17"/>
        <v>10800000</v>
      </c>
      <c r="O77" s="15">
        <f t="shared" si="18"/>
        <v>14000000</v>
      </c>
      <c r="Q77">
        <f>Parameters_Base!$G$5</f>
        <v>13880</v>
      </c>
      <c r="R77">
        <f>Q77*(1+VLOOKUP(K77,Parameters_Base!$I$3:$J$7,2,FALSE))</f>
        <v>13880</v>
      </c>
      <c r="S77" s="14">
        <f>R77*Parameters_Base!$G$2</f>
        <v>18044000</v>
      </c>
      <c r="T77" s="14">
        <f>Parameters_Base!$O$6</f>
        <v>300000</v>
      </c>
      <c r="U77" s="14">
        <f t="shared" si="19"/>
        <v>1500000</v>
      </c>
      <c r="V77" s="14">
        <f>Parameters_Base!$R$10</f>
        <v>3754098.2698005121</v>
      </c>
      <c r="W77" s="14">
        <f>Parameters_Base!$G$7*'Base Scenario'!O77</f>
        <v>3500000</v>
      </c>
      <c r="X77" s="14">
        <f>Parameters_Base!$G$8</f>
        <v>2000000</v>
      </c>
      <c r="Y77" s="15">
        <f t="shared" si="20"/>
        <v>29098098.269800514</v>
      </c>
      <c r="Z77" s="29">
        <f t="shared" si="21"/>
        <v>5819619.6539601032</v>
      </c>
      <c r="AA77" s="29">
        <f t="shared" si="22"/>
        <v>23278478.615840413</v>
      </c>
      <c r="AC77" s="29">
        <f t="shared" si="29"/>
        <v>-2619619.6539601032</v>
      </c>
      <c r="AD77" s="29">
        <f t="shared" si="23"/>
        <v>-12478478.615840413</v>
      </c>
      <c r="AE77" s="29">
        <f t="shared" si="24"/>
        <v>-15098098.269800514</v>
      </c>
      <c r="AF77" s="29"/>
      <c r="AG77" s="29" t="str">
        <f t="shared" si="25"/>
        <v>Loss</v>
      </c>
      <c r="AH77" s="29"/>
      <c r="AI77" s="29" t="str">
        <f t="shared" si="26"/>
        <v>Loss</v>
      </c>
      <c r="AJ77" s="29"/>
      <c r="AL77" s="12">
        <f t="shared" si="27"/>
        <v>-163726.22837250645</v>
      </c>
      <c r="AM77" s="12">
        <f t="shared" si="28"/>
        <v>-57770.734332594504</v>
      </c>
      <c r="AN77" s="12"/>
      <c r="AO77" s="12"/>
    </row>
    <row r="78" spans="1:41" x14ac:dyDescent="0.25">
      <c r="A78" s="6">
        <v>71</v>
      </c>
      <c r="B78" s="1" t="str">
        <f t="shared" si="15"/>
        <v>New York</v>
      </c>
      <c r="C78" s="1" t="s">
        <v>0</v>
      </c>
      <c r="D78" s="1" t="str">
        <f>IF(C78="Q1","non-peak",IF('Base Scenario'!C78="Q4","non-peak","peak"))</f>
        <v>non-peak</v>
      </c>
      <c r="E78" s="13">
        <f>IF(D78="non-peak",Parameters_Base!$B$4,Parameters_Base!$B$5)</f>
        <v>200000</v>
      </c>
      <c r="F78" s="13">
        <f>IF(D78="non-peak",Parameters_Base!$C$4,Parameters_Base!$C$5)</f>
        <v>50000</v>
      </c>
      <c r="G78" s="1"/>
      <c r="H78" s="1">
        <v>36</v>
      </c>
      <c r="I78" s="1">
        <v>22</v>
      </c>
      <c r="J78" s="1">
        <v>145</v>
      </c>
      <c r="K78" s="3">
        <v>0</v>
      </c>
      <c r="M78" s="15">
        <f t="shared" si="16"/>
        <v>4400000</v>
      </c>
      <c r="N78" s="15">
        <f t="shared" si="17"/>
        <v>7250000</v>
      </c>
      <c r="O78" s="15">
        <f t="shared" si="18"/>
        <v>11650000</v>
      </c>
      <c r="Q78">
        <f>Parameters_Base!$G$5</f>
        <v>13880</v>
      </c>
      <c r="R78">
        <f>Q78*(1+VLOOKUP(K78,Parameters_Base!$I$3:$J$7,2,FALSE))</f>
        <v>13880</v>
      </c>
      <c r="S78" s="14">
        <f>R78*Parameters_Base!$G$2</f>
        <v>18044000</v>
      </c>
      <c r="T78" s="14">
        <f>Parameters_Base!$O$6</f>
        <v>300000</v>
      </c>
      <c r="U78" s="14">
        <f t="shared" si="19"/>
        <v>2500000</v>
      </c>
      <c r="V78" s="14">
        <f>Parameters_Base!$R$10</f>
        <v>3754098.2698005121</v>
      </c>
      <c r="W78" s="14">
        <f>Parameters_Base!$G$7*'Base Scenario'!O78</f>
        <v>2912500</v>
      </c>
      <c r="X78" s="14">
        <f>Parameters_Base!$G$8</f>
        <v>2000000</v>
      </c>
      <c r="Y78" s="15">
        <f t="shared" si="20"/>
        <v>29510598.269800514</v>
      </c>
      <c r="Z78" s="29">
        <f t="shared" si="21"/>
        <v>5902119.6539601032</v>
      </c>
      <c r="AA78" s="29">
        <f t="shared" si="22"/>
        <v>23608478.615840413</v>
      </c>
      <c r="AC78" s="29">
        <f t="shared" si="29"/>
        <v>-1502119.6539601032</v>
      </c>
      <c r="AD78" s="29">
        <f t="shared" si="23"/>
        <v>-16358478.615840413</v>
      </c>
      <c r="AE78" s="29">
        <f t="shared" si="24"/>
        <v>-17860598.269800514</v>
      </c>
      <c r="AF78" s="29"/>
      <c r="AG78" s="29" t="str">
        <f t="shared" si="25"/>
        <v>Loss</v>
      </c>
      <c r="AH78" s="29"/>
      <c r="AI78" s="29" t="str">
        <f t="shared" si="26"/>
        <v>Loss</v>
      </c>
      <c r="AJ78" s="29"/>
      <c r="AL78" s="12">
        <f t="shared" si="27"/>
        <v>-68278.166089095597</v>
      </c>
      <c r="AM78" s="12">
        <f t="shared" si="28"/>
        <v>-112817.09390234767</v>
      </c>
      <c r="AN78" s="12"/>
      <c r="AO78" s="12"/>
    </row>
    <row r="79" spans="1:41" x14ac:dyDescent="0.25">
      <c r="A79" s="6">
        <v>72</v>
      </c>
      <c r="B79" s="1" t="str">
        <f t="shared" si="15"/>
        <v>Mumbai</v>
      </c>
      <c r="C79" s="1" t="s">
        <v>0</v>
      </c>
      <c r="D79" s="1" t="str">
        <f>IF(C79="Q1","non-peak",IF('Base Scenario'!C79="Q4","non-peak","peak"))</f>
        <v>non-peak</v>
      </c>
      <c r="E79" s="13">
        <f>IF(D79="non-peak",Parameters_Base!$B$4,Parameters_Base!$B$5)</f>
        <v>200000</v>
      </c>
      <c r="F79" s="13">
        <f>IF(D79="non-peak",Parameters_Base!$C$4,Parameters_Base!$C$5)</f>
        <v>50000</v>
      </c>
      <c r="G79" s="1"/>
      <c r="H79" s="1">
        <v>36</v>
      </c>
      <c r="I79" s="1">
        <v>21</v>
      </c>
      <c r="J79" s="1">
        <v>217</v>
      </c>
      <c r="K79" s="3">
        <v>1</v>
      </c>
      <c r="M79" s="15">
        <f t="shared" si="16"/>
        <v>4200000</v>
      </c>
      <c r="N79" s="15">
        <f t="shared" si="17"/>
        <v>10850000</v>
      </c>
      <c r="O79" s="15">
        <f t="shared" si="18"/>
        <v>15050000</v>
      </c>
      <c r="Q79">
        <f>Parameters_Base!$G$5</f>
        <v>13880</v>
      </c>
      <c r="R79">
        <f>Q79*(1+VLOOKUP(K79,Parameters_Base!$I$3:$J$7,2,FALSE))</f>
        <v>15961.999999999998</v>
      </c>
      <c r="S79" s="14">
        <f>R79*Parameters_Base!$G$2</f>
        <v>20750599.999999996</v>
      </c>
      <c r="T79" s="14">
        <f>Parameters_Base!$O$6</f>
        <v>300000</v>
      </c>
      <c r="U79" s="14">
        <f t="shared" si="19"/>
        <v>1500000</v>
      </c>
      <c r="V79" s="14">
        <f>Parameters_Base!$R$10</f>
        <v>3754098.2698005121</v>
      </c>
      <c r="W79" s="14">
        <f>Parameters_Base!$G$7*'Base Scenario'!O79</f>
        <v>3762500</v>
      </c>
      <c r="X79" s="14">
        <f>Parameters_Base!$G$8</f>
        <v>2000000</v>
      </c>
      <c r="Y79" s="15">
        <f t="shared" si="20"/>
        <v>32067198.269800507</v>
      </c>
      <c r="Z79" s="29">
        <f t="shared" si="21"/>
        <v>6413439.6539601013</v>
      </c>
      <c r="AA79" s="29">
        <f t="shared" si="22"/>
        <v>25653758.615840405</v>
      </c>
      <c r="AC79" s="29">
        <f t="shared" si="29"/>
        <v>-2213439.6539601013</v>
      </c>
      <c r="AD79" s="29">
        <f t="shared" si="23"/>
        <v>-14803758.615840405</v>
      </c>
      <c r="AE79" s="29">
        <f t="shared" si="24"/>
        <v>-17017198.269800507</v>
      </c>
      <c r="AF79" s="29"/>
      <c r="AG79" s="29" t="str">
        <f t="shared" si="25"/>
        <v>Loss</v>
      </c>
      <c r="AH79" s="29"/>
      <c r="AI79" s="29" t="str">
        <f t="shared" si="26"/>
        <v>Loss</v>
      </c>
      <c r="AJ79" s="29"/>
      <c r="AL79" s="12">
        <f t="shared" si="27"/>
        <v>-105401.88828381435</v>
      </c>
      <c r="AM79" s="12">
        <f t="shared" si="28"/>
        <v>-68220.08578728298</v>
      </c>
      <c r="AN79" s="12"/>
      <c r="AO79" s="12"/>
    </row>
    <row r="80" spans="1:41" x14ac:dyDescent="0.25">
      <c r="A80" s="6">
        <v>73</v>
      </c>
      <c r="B80" s="1" t="str">
        <f t="shared" si="15"/>
        <v>New York</v>
      </c>
      <c r="C80" s="1" t="s">
        <v>0</v>
      </c>
      <c r="D80" s="1" t="str">
        <f>IF(C80="Q1","non-peak",IF('Base Scenario'!C80="Q4","non-peak","peak"))</f>
        <v>non-peak</v>
      </c>
      <c r="E80" s="13">
        <f>IF(D80="non-peak",Parameters_Base!$B$4,Parameters_Base!$B$5)</f>
        <v>200000</v>
      </c>
      <c r="F80" s="13">
        <f>IF(D80="non-peak",Parameters_Base!$C$4,Parameters_Base!$C$5)</f>
        <v>50000</v>
      </c>
      <c r="G80" s="1"/>
      <c r="H80" s="1">
        <v>37</v>
      </c>
      <c r="I80" s="1">
        <v>19</v>
      </c>
      <c r="J80" s="1">
        <v>177</v>
      </c>
      <c r="K80" s="3">
        <v>-2</v>
      </c>
      <c r="M80" s="15">
        <f t="shared" si="16"/>
        <v>3800000</v>
      </c>
      <c r="N80" s="15">
        <f t="shared" si="17"/>
        <v>8850000</v>
      </c>
      <c r="O80" s="15">
        <f t="shared" si="18"/>
        <v>12650000</v>
      </c>
      <c r="Q80">
        <f>Parameters_Base!$G$5</f>
        <v>13880</v>
      </c>
      <c r="R80">
        <f>Q80*(1+VLOOKUP(K80,Parameters_Base!$I$3:$J$7,2,FALSE))</f>
        <v>9716</v>
      </c>
      <c r="S80" s="14">
        <f>R80*Parameters_Base!$G$2</f>
        <v>12630800</v>
      </c>
      <c r="T80" s="14">
        <f>Parameters_Base!$O$6</f>
        <v>300000</v>
      </c>
      <c r="U80" s="14">
        <f t="shared" si="19"/>
        <v>2500000</v>
      </c>
      <c r="V80" s="14">
        <f>Parameters_Base!$R$10</f>
        <v>3754098.2698005121</v>
      </c>
      <c r="W80" s="14">
        <f>Parameters_Base!$G$7*'Base Scenario'!O80</f>
        <v>3162500</v>
      </c>
      <c r="X80" s="14">
        <f>Parameters_Base!$G$8</f>
        <v>2000000</v>
      </c>
      <c r="Y80" s="15">
        <f t="shared" si="20"/>
        <v>24347398.269800514</v>
      </c>
      <c r="Z80" s="29">
        <f t="shared" si="21"/>
        <v>4869479.6539601032</v>
      </c>
      <c r="AA80" s="29">
        <f t="shared" si="22"/>
        <v>19477918.615840413</v>
      </c>
      <c r="AC80" s="29">
        <f t="shared" si="29"/>
        <v>-1069479.6539601032</v>
      </c>
      <c r="AD80" s="29">
        <f t="shared" si="23"/>
        <v>-10627918.615840413</v>
      </c>
      <c r="AE80" s="29">
        <f t="shared" si="24"/>
        <v>-11697398.269800514</v>
      </c>
      <c r="AF80" s="29"/>
      <c r="AG80" s="29" t="str">
        <f t="shared" si="25"/>
        <v>Loss</v>
      </c>
      <c r="AH80" s="29"/>
      <c r="AI80" s="29" t="str">
        <f t="shared" si="26"/>
        <v>Loss</v>
      </c>
      <c r="AJ80" s="29"/>
      <c r="AL80" s="12">
        <f t="shared" si="27"/>
        <v>-56288.40284000543</v>
      </c>
      <c r="AM80" s="12">
        <f t="shared" si="28"/>
        <v>-60044.737942601205</v>
      </c>
      <c r="AN80" s="12"/>
      <c r="AO80" s="12"/>
    </row>
    <row r="81" spans="1:41" x14ac:dyDescent="0.25">
      <c r="A81" s="6">
        <v>74</v>
      </c>
      <c r="B81" s="1" t="str">
        <f t="shared" si="15"/>
        <v>Mumbai</v>
      </c>
      <c r="C81" s="1" t="s">
        <v>0</v>
      </c>
      <c r="D81" s="1" t="str">
        <f>IF(C81="Q1","non-peak",IF('Base Scenario'!C81="Q4","non-peak","peak"))</f>
        <v>non-peak</v>
      </c>
      <c r="E81" s="13">
        <f>IF(D81="non-peak",Parameters_Base!$B$4,Parameters_Base!$B$5)</f>
        <v>200000</v>
      </c>
      <c r="F81" s="13">
        <f>IF(D81="non-peak",Parameters_Base!$C$4,Parameters_Base!$C$5)</f>
        <v>50000</v>
      </c>
      <c r="G81" s="1"/>
      <c r="H81" s="1">
        <v>37</v>
      </c>
      <c r="I81" s="1">
        <v>19</v>
      </c>
      <c r="J81" s="1">
        <v>180</v>
      </c>
      <c r="K81" s="3">
        <v>0</v>
      </c>
      <c r="M81" s="15">
        <f t="shared" si="16"/>
        <v>3800000</v>
      </c>
      <c r="N81" s="15">
        <f t="shared" si="17"/>
        <v>9000000</v>
      </c>
      <c r="O81" s="15">
        <f t="shared" si="18"/>
        <v>12800000</v>
      </c>
      <c r="Q81">
        <f>Parameters_Base!$G$5</f>
        <v>13880</v>
      </c>
      <c r="R81">
        <f>Q81*(1+VLOOKUP(K81,Parameters_Base!$I$3:$J$7,2,FALSE))</f>
        <v>13880</v>
      </c>
      <c r="S81" s="14">
        <f>R81*Parameters_Base!$G$2</f>
        <v>18044000</v>
      </c>
      <c r="T81" s="14">
        <f>Parameters_Base!$O$6</f>
        <v>300000</v>
      </c>
      <c r="U81" s="14">
        <f t="shared" si="19"/>
        <v>1500000</v>
      </c>
      <c r="V81" s="14">
        <f>Parameters_Base!$R$10</f>
        <v>3754098.2698005121</v>
      </c>
      <c r="W81" s="14">
        <f>Parameters_Base!$G$7*'Base Scenario'!O81</f>
        <v>3200000</v>
      </c>
      <c r="X81" s="14">
        <f>Parameters_Base!$G$8</f>
        <v>2000000</v>
      </c>
      <c r="Y81" s="15">
        <f t="shared" si="20"/>
        <v>28798098.269800514</v>
      </c>
      <c r="Z81" s="29">
        <f t="shared" si="21"/>
        <v>5759619.6539601032</v>
      </c>
      <c r="AA81" s="29">
        <f t="shared" si="22"/>
        <v>23038478.615840413</v>
      </c>
      <c r="AC81" s="29">
        <f t="shared" si="29"/>
        <v>-1959619.6539601032</v>
      </c>
      <c r="AD81" s="29">
        <f t="shared" si="23"/>
        <v>-14038478.615840413</v>
      </c>
      <c r="AE81" s="29">
        <f t="shared" si="24"/>
        <v>-15998098.269800514</v>
      </c>
      <c r="AF81" s="29"/>
      <c r="AG81" s="29" t="str">
        <f t="shared" si="25"/>
        <v>Loss</v>
      </c>
      <c r="AH81" s="29"/>
      <c r="AI81" s="29" t="str">
        <f t="shared" si="26"/>
        <v>Loss</v>
      </c>
      <c r="AJ81" s="29"/>
      <c r="AL81" s="12">
        <f t="shared" si="27"/>
        <v>-103137.87652421596</v>
      </c>
      <c r="AM81" s="12">
        <f t="shared" si="28"/>
        <v>-77991.54786578007</v>
      </c>
      <c r="AN81" s="12"/>
      <c r="AO81" s="12"/>
    </row>
    <row r="82" spans="1:41" x14ac:dyDescent="0.25">
      <c r="A82" s="6">
        <v>75</v>
      </c>
      <c r="B82" s="1" t="str">
        <f t="shared" si="15"/>
        <v>New York</v>
      </c>
      <c r="C82" s="1" t="s">
        <v>0</v>
      </c>
      <c r="D82" s="1" t="str">
        <f>IF(C82="Q1","non-peak",IF('Base Scenario'!C82="Q4","non-peak","peak"))</f>
        <v>non-peak</v>
      </c>
      <c r="E82" s="13">
        <f>IF(D82="non-peak",Parameters_Base!$B$4,Parameters_Base!$B$5)</f>
        <v>200000</v>
      </c>
      <c r="F82" s="13">
        <f>IF(D82="non-peak",Parameters_Base!$C$4,Parameters_Base!$C$5)</f>
        <v>50000</v>
      </c>
      <c r="G82" s="1"/>
      <c r="H82" s="1">
        <v>38</v>
      </c>
      <c r="I82" s="1">
        <v>21</v>
      </c>
      <c r="J82" s="1">
        <v>148</v>
      </c>
      <c r="K82" s="3">
        <v>-2</v>
      </c>
      <c r="M82" s="15">
        <f t="shared" si="16"/>
        <v>4200000</v>
      </c>
      <c r="N82" s="15">
        <f t="shared" si="17"/>
        <v>7400000</v>
      </c>
      <c r="O82" s="15">
        <f t="shared" si="18"/>
        <v>11600000</v>
      </c>
      <c r="Q82">
        <f>Parameters_Base!$G$5</f>
        <v>13880</v>
      </c>
      <c r="R82">
        <f>Q82*(1+VLOOKUP(K82,Parameters_Base!$I$3:$J$7,2,FALSE))</f>
        <v>9716</v>
      </c>
      <c r="S82" s="14">
        <f>R82*Parameters_Base!$G$2</f>
        <v>12630800</v>
      </c>
      <c r="T82" s="14">
        <f>Parameters_Base!$O$6</f>
        <v>300000</v>
      </c>
      <c r="U82" s="14">
        <f t="shared" si="19"/>
        <v>2500000</v>
      </c>
      <c r="V82" s="14">
        <f>Parameters_Base!$R$10</f>
        <v>3754098.2698005121</v>
      </c>
      <c r="W82" s="14">
        <f>Parameters_Base!$G$7*'Base Scenario'!O82</f>
        <v>2900000</v>
      </c>
      <c r="X82" s="14">
        <f>Parameters_Base!$G$8</f>
        <v>2000000</v>
      </c>
      <c r="Y82" s="15">
        <f t="shared" si="20"/>
        <v>24084898.269800514</v>
      </c>
      <c r="Z82" s="29">
        <f t="shared" si="21"/>
        <v>4816979.6539601032</v>
      </c>
      <c r="AA82" s="29">
        <f t="shared" si="22"/>
        <v>19267918.615840413</v>
      </c>
      <c r="AC82" s="29">
        <f t="shared" si="29"/>
        <v>-616979.65396010317</v>
      </c>
      <c r="AD82" s="29">
        <f t="shared" si="23"/>
        <v>-11867918.615840413</v>
      </c>
      <c r="AE82" s="29">
        <f t="shared" si="24"/>
        <v>-12484898.269800514</v>
      </c>
      <c r="AF82" s="29"/>
      <c r="AG82" s="29" t="str">
        <f t="shared" si="25"/>
        <v>Loss</v>
      </c>
      <c r="AH82" s="29"/>
      <c r="AI82" s="29" t="str">
        <f t="shared" si="26"/>
        <v>Loss</v>
      </c>
      <c r="AJ82" s="29"/>
      <c r="AL82" s="12">
        <f t="shared" si="27"/>
        <v>-29379.983521909675</v>
      </c>
      <c r="AM82" s="12">
        <f t="shared" si="28"/>
        <v>-80188.639296219</v>
      </c>
      <c r="AN82" s="12"/>
      <c r="AO82" s="12"/>
    </row>
    <row r="83" spans="1:41" x14ac:dyDescent="0.25">
      <c r="A83" s="6">
        <v>76</v>
      </c>
      <c r="B83" s="1" t="str">
        <f t="shared" si="15"/>
        <v>Mumbai</v>
      </c>
      <c r="C83" s="1" t="s">
        <v>0</v>
      </c>
      <c r="D83" s="1" t="str">
        <f>IF(C83="Q1","non-peak",IF('Base Scenario'!C83="Q4","non-peak","peak"))</f>
        <v>non-peak</v>
      </c>
      <c r="E83" s="13">
        <f>IF(D83="non-peak",Parameters_Base!$B$4,Parameters_Base!$B$5)</f>
        <v>200000</v>
      </c>
      <c r="F83" s="13">
        <f>IF(D83="non-peak",Parameters_Base!$C$4,Parameters_Base!$C$5)</f>
        <v>50000</v>
      </c>
      <c r="G83" s="1"/>
      <c r="H83" s="1">
        <v>38</v>
      </c>
      <c r="I83" s="1">
        <v>13</v>
      </c>
      <c r="J83" s="1">
        <v>184</v>
      </c>
      <c r="K83" s="3">
        <v>2</v>
      </c>
      <c r="M83" s="15">
        <f t="shared" si="16"/>
        <v>2600000</v>
      </c>
      <c r="N83" s="15">
        <f t="shared" si="17"/>
        <v>9200000</v>
      </c>
      <c r="O83" s="15">
        <f t="shared" si="18"/>
        <v>11800000</v>
      </c>
      <c r="Q83">
        <f>Parameters_Base!$G$5</f>
        <v>13880</v>
      </c>
      <c r="R83">
        <f>Q83*(1+VLOOKUP(K83,Parameters_Base!$I$3:$J$7,2,FALSE))</f>
        <v>18044</v>
      </c>
      <c r="S83" s="14">
        <f>R83*Parameters_Base!$G$2</f>
        <v>23457200</v>
      </c>
      <c r="T83" s="14">
        <f>Parameters_Base!$O$6</f>
        <v>300000</v>
      </c>
      <c r="U83" s="14">
        <f t="shared" si="19"/>
        <v>1500000</v>
      </c>
      <c r="V83" s="14">
        <f>Parameters_Base!$R$10</f>
        <v>3754098.2698005121</v>
      </c>
      <c r="W83" s="14">
        <f>Parameters_Base!$G$7*'Base Scenario'!O83</f>
        <v>2950000</v>
      </c>
      <c r="X83" s="14">
        <f>Parameters_Base!$G$8</f>
        <v>2000000</v>
      </c>
      <c r="Y83" s="15">
        <f t="shared" si="20"/>
        <v>33961298.269800514</v>
      </c>
      <c r="Z83" s="29">
        <f t="shared" si="21"/>
        <v>6792259.6539601032</v>
      </c>
      <c r="AA83" s="29">
        <f t="shared" si="22"/>
        <v>27169038.615840413</v>
      </c>
      <c r="AC83" s="29">
        <f t="shared" si="29"/>
        <v>-4192259.6539601032</v>
      </c>
      <c r="AD83" s="29">
        <f t="shared" si="23"/>
        <v>-17969038.615840413</v>
      </c>
      <c r="AE83" s="29">
        <f t="shared" si="24"/>
        <v>-22161298.269800514</v>
      </c>
      <c r="AF83" s="29"/>
      <c r="AG83" s="29" t="str">
        <f t="shared" si="25"/>
        <v>Loss</v>
      </c>
      <c r="AH83" s="29"/>
      <c r="AI83" s="29" t="str">
        <f t="shared" si="26"/>
        <v>Loss</v>
      </c>
      <c r="AJ83" s="29"/>
      <c r="AL83" s="12">
        <f t="shared" si="27"/>
        <v>-322481.51184308488</v>
      </c>
      <c r="AM83" s="12">
        <f t="shared" si="28"/>
        <v>-97657.818564350062</v>
      </c>
      <c r="AN83" s="12"/>
      <c r="AO83" s="12"/>
    </row>
    <row r="84" spans="1:41" x14ac:dyDescent="0.25">
      <c r="A84" s="6">
        <v>77</v>
      </c>
      <c r="B84" s="1" t="str">
        <f t="shared" si="15"/>
        <v>New York</v>
      </c>
      <c r="C84" s="1" t="s">
        <v>0</v>
      </c>
      <c r="D84" s="1" t="str">
        <f>IF(C84="Q1","non-peak",IF('Base Scenario'!C84="Q4","non-peak","peak"))</f>
        <v>non-peak</v>
      </c>
      <c r="E84" s="13">
        <f>IF(D84="non-peak",Parameters_Base!$B$4,Parameters_Base!$B$5)</f>
        <v>200000</v>
      </c>
      <c r="F84" s="13">
        <f>IF(D84="non-peak",Parameters_Base!$C$4,Parameters_Base!$C$5)</f>
        <v>50000</v>
      </c>
      <c r="G84" s="1"/>
      <c r="H84" s="1">
        <v>39</v>
      </c>
      <c r="I84" s="1">
        <v>25</v>
      </c>
      <c r="J84" s="1">
        <v>201</v>
      </c>
      <c r="K84" s="3">
        <v>-1</v>
      </c>
      <c r="M84" s="15">
        <f t="shared" si="16"/>
        <v>5000000</v>
      </c>
      <c r="N84" s="15">
        <f t="shared" si="17"/>
        <v>10050000</v>
      </c>
      <c r="O84" s="15">
        <f t="shared" si="18"/>
        <v>15050000</v>
      </c>
      <c r="Q84">
        <f>Parameters_Base!$G$5</f>
        <v>13880</v>
      </c>
      <c r="R84">
        <f>Q84*(1+VLOOKUP(K84,Parameters_Base!$I$3:$J$7,2,FALSE))</f>
        <v>11798</v>
      </c>
      <c r="S84" s="14">
        <f>R84*Parameters_Base!$G$2</f>
        <v>15337400</v>
      </c>
      <c r="T84" s="14">
        <f>Parameters_Base!$O$6</f>
        <v>300000</v>
      </c>
      <c r="U84" s="14">
        <f t="shared" si="19"/>
        <v>2500000</v>
      </c>
      <c r="V84" s="14">
        <f>Parameters_Base!$R$10</f>
        <v>3754098.2698005121</v>
      </c>
      <c r="W84" s="14">
        <f>Parameters_Base!$G$7*'Base Scenario'!O84</f>
        <v>3762500</v>
      </c>
      <c r="X84" s="14">
        <f>Parameters_Base!$G$8</f>
        <v>2000000</v>
      </c>
      <c r="Y84" s="15">
        <f t="shared" si="20"/>
        <v>27653998.269800514</v>
      </c>
      <c r="Z84" s="29">
        <f t="shared" si="21"/>
        <v>5530799.6539601032</v>
      </c>
      <c r="AA84" s="29">
        <f t="shared" si="22"/>
        <v>22123198.615840413</v>
      </c>
      <c r="AC84" s="29">
        <f t="shared" si="29"/>
        <v>-530799.65396010317</v>
      </c>
      <c r="AD84" s="29">
        <f t="shared" si="23"/>
        <v>-12073198.615840413</v>
      </c>
      <c r="AE84" s="29">
        <f t="shared" si="24"/>
        <v>-12603998.269800514</v>
      </c>
      <c r="AF84" s="29"/>
      <c r="AG84" s="29" t="str">
        <f t="shared" si="25"/>
        <v>Loss</v>
      </c>
      <c r="AH84" s="29"/>
      <c r="AI84" s="29" t="str">
        <f t="shared" si="26"/>
        <v>Loss</v>
      </c>
      <c r="AJ84" s="29"/>
      <c r="AL84" s="12">
        <f t="shared" si="27"/>
        <v>-21231.986158404128</v>
      </c>
      <c r="AM84" s="12">
        <f t="shared" si="28"/>
        <v>-60065.664755424936</v>
      </c>
      <c r="AN84" s="12"/>
      <c r="AO84" s="12"/>
    </row>
    <row r="85" spans="1:41" x14ac:dyDescent="0.25">
      <c r="A85" s="6">
        <v>78</v>
      </c>
      <c r="B85" s="1" t="str">
        <f t="shared" si="15"/>
        <v>Mumbai</v>
      </c>
      <c r="C85" s="1" t="s">
        <v>0</v>
      </c>
      <c r="D85" s="1" t="str">
        <f>IF(C85="Q1","non-peak",IF('Base Scenario'!C85="Q4","non-peak","peak"))</f>
        <v>non-peak</v>
      </c>
      <c r="E85" s="13">
        <f>IF(D85="non-peak",Parameters_Base!$B$4,Parameters_Base!$B$5)</f>
        <v>200000</v>
      </c>
      <c r="F85" s="13">
        <f>IF(D85="non-peak",Parameters_Base!$C$4,Parameters_Base!$C$5)</f>
        <v>50000</v>
      </c>
      <c r="G85" s="1"/>
      <c r="H85" s="1">
        <v>39</v>
      </c>
      <c r="I85" s="1">
        <v>22</v>
      </c>
      <c r="J85" s="1">
        <v>123</v>
      </c>
      <c r="K85" s="3">
        <v>1</v>
      </c>
      <c r="M85" s="15">
        <f t="shared" si="16"/>
        <v>4400000</v>
      </c>
      <c r="N85" s="15">
        <f t="shared" si="17"/>
        <v>6150000</v>
      </c>
      <c r="O85" s="15">
        <f t="shared" si="18"/>
        <v>10550000</v>
      </c>
      <c r="Q85">
        <f>Parameters_Base!$G$5</f>
        <v>13880</v>
      </c>
      <c r="R85">
        <f>Q85*(1+VLOOKUP(K85,Parameters_Base!$I$3:$J$7,2,FALSE))</f>
        <v>15961.999999999998</v>
      </c>
      <c r="S85" s="14">
        <f>R85*Parameters_Base!$G$2</f>
        <v>20750599.999999996</v>
      </c>
      <c r="T85" s="14">
        <f>Parameters_Base!$O$6</f>
        <v>300000</v>
      </c>
      <c r="U85" s="14">
        <f t="shared" si="19"/>
        <v>1500000</v>
      </c>
      <c r="V85" s="14">
        <f>Parameters_Base!$R$10</f>
        <v>3754098.2698005121</v>
      </c>
      <c r="W85" s="14">
        <f>Parameters_Base!$G$7*'Base Scenario'!O85</f>
        <v>2637500</v>
      </c>
      <c r="X85" s="14">
        <f>Parameters_Base!$G$8</f>
        <v>2000000</v>
      </c>
      <c r="Y85" s="15">
        <f t="shared" si="20"/>
        <v>30942198.269800507</v>
      </c>
      <c r="Z85" s="29">
        <f t="shared" si="21"/>
        <v>6188439.6539601013</v>
      </c>
      <c r="AA85" s="29">
        <f t="shared" si="22"/>
        <v>24753758.615840405</v>
      </c>
      <c r="AC85" s="29">
        <f t="shared" si="29"/>
        <v>-1788439.6539601013</v>
      </c>
      <c r="AD85" s="29">
        <f t="shared" si="23"/>
        <v>-18603758.615840405</v>
      </c>
      <c r="AE85" s="29">
        <f t="shared" si="24"/>
        <v>-20392198.269800507</v>
      </c>
      <c r="AF85" s="29"/>
      <c r="AG85" s="29" t="str">
        <f t="shared" si="25"/>
        <v>Loss</v>
      </c>
      <c r="AH85" s="29"/>
      <c r="AI85" s="29" t="str">
        <f t="shared" si="26"/>
        <v>Loss</v>
      </c>
      <c r="AJ85" s="29"/>
      <c r="AL85" s="12">
        <f t="shared" si="27"/>
        <v>-81292.711543640966</v>
      </c>
      <c r="AM85" s="12">
        <f t="shared" si="28"/>
        <v>-151250.07004748296</v>
      </c>
      <c r="AN85" s="12"/>
      <c r="AO85" s="12"/>
    </row>
    <row r="86" spans="1:41" x14ac:dyDescent="0.25">
      <c r="A86" s="6">
        <v>79</v>
      </c>
      <c r="B86" s="1" t="str">
        <f t="shared" si="15"/>
        <v>New York</v>
      </c>
      <c r="C86" s="1" t="s">
        <v>0</v>
      </c>
      <c r="D86" s="1" t="str">
        <f>IF(C86="Q1","non-peak",IF('Base Scenario'!C86="Q4","non-peak","peak"))</f>
        <v>non-peak</v>
      </c>
      <c r="E86" s="13">
        <f>IF(D86="non-peak",Parameters_Base!$B$4,Parameters_Base!$B$5)</f>
        <v>200000</v>
      </c>
      <c r="F86" s="13">
        <f>IF(D86="non-peak",Parameters_Base!$C$4,Parameters_Base!$C$5)</f>
        <v>50000</v>
      </c>
      <c r="G86" s="1"/>
      <c r="H86" s="1">
        <v>40</v>
      </c>
      <c r="I86" s="1">
        <v>28</v>
      </c>
      <c r="J86" s="1">
        <v>137</v>
      </c>
      <c r="K86" s="3">
        <v>-2</v>
      </c>
      <c r="M86" s="15">
        <f t="shared" si="16"/>
        <v>5600000</v>
      </c>
      <c r="N86" s="15">
        <f t="shared" si="17"/>
        <v>6850000</v>
      </c>
      <c r="O86" s="15">
        <f t="shared" si="18"/>
        <v>12450000</v>
      </c>
      <c r="Q86">
        <f>Parameters_Base!$G$5</f>
        <v>13880</v>
      </c>
      <c r="R86">
        <f>Q86*(1+VLOOKUP(K86,Parameters_Base!$I$3:$J$7,2,FALSE))</f>
        <v>9716</v>
      </c>
      <c r="S86" s="14">
        <f>R86*Parameters_Base!$G$2</f>
        <v>12630800</v>
      </c>
      <c r="T86" s="14">
        <f>Parameters_Base!$O$6</f>
        <v>300000</v>
      </c>
      <c r="U86" s="14">
        <f t="shared" si="19"/>
        <v>2500000</v>
      </c>
      <c r="V86" s="14">
        <f>Parameters_Base!$R$10</f>
        <v>3754098.2698005121</v>
      </c>
      <c r="W86" s="14">
        <f>Parameters_Base!$G$7*'Base Scenario'!O86</f>
        <v>3112500</v>
      </c>
      <c r="X86" s="14">
        <f>Parameters_Base!$G$8</f>
        <v>2000000</v>
      </c>
      <c r="Y86" s="15">
        <f t="shared" si="20"/>
        <v>24297398.269800514</v>
      </c>
      <c r="Z86" s="29">
        <f t="shared" si="21"/>
        <v>4859479.6539601032</v>
      </c>
      <c r="AA86" s="29">
        <f t="shared" si="22"/>
        <v>19437918.615840413</v>
      </c>
      <c r="AC86" s="29">
        <f t="shared" si="29"/>
        <v>740520.34603989683</v>
      </c>
      <c r="AD86" s="29">
        <f t="shared" si="23"/>
        <v>-12587918.615840413</v>
      </c>
      <c r="AE86" s="29">
        <f t="shared" si="24"/>
        <v>-11847398.269800514</v>
      </c>
      <c r="AF86" s="29"/>
      <c r="AG86" s="29" t="str">
        <f t="shared" si="25"/>
        <v>Profit</v>
      </c>
      <c r="AH86" s="29"/>
      <c r="AI86" s="29" t="str">
        <f t="shared" si="26"/>
        <v>Loss</v>
      </c>
      <c r="AJ86" s="29"/>
      <c r="AL86" s="12">
        <f t="shared" si="27"/>
        <v>26447.155215710602</v>
      </c>
      <c r="AM86" s="12">
        <f t="shared" si="28"/>
        <v>-91882.617633871632</v>
      </c>
      <c r="AN86" s="12"/>
      <c r="AO86" s="12"/>
    </row>
    <row r="87" spans="1:41" x14ac:dyDescent="0.25">
      <c r="A87" s="6">
        <v>80</v>
      </c>
      <c r="B87" s="1" t="str">
        <f t="shared" si="15"/>
        <v>Mumbai</v>
      </c>
      <c r="C87" s="1" t="s">
        <v>0</v>
      </c>
      <c r="D87" s="1" t="str">
        <f>IF(C87="Q1","non-peak",IF('Base Scenario'!C87="Q4","non-peak","peak"))</f>
        <v>non-peak</v>
      </c>
      <c r="E87" s="13">
        <f>IF(D87="non-peak",Parameters_Base!$B$4,Parameters_Base!$B$5)</f>
        <v>200000</v>
      </c>
      <c r="F87" s="13">
        <f>IF(D87="non-peak",Parameters_Base!$C$4,Parameters_Base!$C$5)</f>
        <v>50000</v>
      </c>
      <c r="G87" s="1"/>
      <c r="H87" s="1">
        <v>40</v>
      </c>
      <c r="I87" s="1">
        <v>15</v>
      </c>
      <c r="J87" s="1">
        <v>236</v>
      </c>
      <c r="K87" s="3">
        <v>2</v>
      </c>
      <c r="M87" s="15">
        <f t="shared" si="16"/>
        <v>3000000</v>
      </c>
      <c r="N87" s="15">
        <f t="shared" si="17"/>
        <v>11800000</v>
      </c>
      <c r="O87" s="15">
        <f t="shared" si="18"/>
        <v>14800000</v>
      </c>
      <c r="Q87">
        <f>Parameters_Base!$G$5</f>
        <v>13880</v>
      </c>
      <c r="R87">
        <f>Q87*(1+VLOOKUP(K87,Parameters_Base!$I$3:$J$7,2,FALSE))</f>
        <v>18044</v>
      </c>
      <c r="S87" s="14">
        <f>R87*Parameters_Base!$G$2</f>
        <v>23457200</v>
      </c>
      <c r="T87" s="14">
        <f>Parameters_Base!$O$6</f>
        <v>300000</v>
      </c>
      <c r="U87" s="14">
        <f t="shared" si="19"/>
        <v>1500000</v>
      </c>
      <c r="V87" s="14">
        <f>Parameters_Base!$R$10</f>
        <v>3754098.2698005121</v>
      </c>
      <c r="W87" s="14">
        <f>Parameters_Base!$G$7*'Base Scenario'!O87</f>
        <v>3700000</v>
      </c>
      <c r="X87" s="14">
        <f>Parameters_Base!$G$8</f>
        <v>2000000</v>
      </c>
      <c r="Y87" s="15">
        <f t="shared" si="20"/>
        <v>34711298.269800514</v>
      </c>
      <c r="Z87" s="29">
        <f t="shared" si="21"/>
        <v>6942259.6539601032</v>
      </c>
      <c r="AA87" s="29">
        <f t="shared" si="22"/>
        <v>27769038.615840413</v>
      </c>
      <c r="AC87" s="29">
        <f t="shared" si="29"/>
        <v>-3942259.6539601032</v>
      </c>
      <c r="AD87" s="29">
        <f t="shared" si="23"/>
        <v>-15969038.615840413</v>
      </c>
      <c r="AE87" s="29">
        <f t="shared" si="24"/>
        <v>-19911298.269800514</v>
      </c>
      <c r="AF87" s="29"/>
      <c r="AG87" s="29" t="str">
        <f t="shared" si="25"/>
        <v>Loss</v>
      </c>
      <c r="AH87" s="29"/>
      <c r="AI87" s="29" t="str">
        <f t="shared" si="26"/>
        <v>Loss</v>
      </c>
      <c r="AJ87" s="29"/>
      <c r="AL87" s="12">
        <f t="shared" si="27"/>
        <v>-262817.3102640069</v>
      </c>
      <c r="AM87" s="12">
        <f t="shared" si="28"/>
        <v>-67665.417863730559</v>
      </c>
      <c r="AN87" s="12"/>
      <c r="AO87" s="12"/>
    </row>
    <row r="88" spans="1:41" x14ac:dyDescent="0.25">
      <c r="A88" s="6">
        <v>81</v>
      </c>
      <c r="B88" s="1" t="str">
        <f t="shared" si="15"/>
        <v>New York</v>
      </c>
      <c r="C88" s="1" t="s">
        <v>0</v>
      </c>
      <c r="D88" s="1" t="str">
        <f>IF(C88="Q1","non-peak",IF('Base Scenario'!C88="Q4","non-peak","peak"))</f>
        <v>non-peak</v>
      </c>
      <c r="E88" s="13">
        <f>IF(D88="non-peak",Parameters_Base!$B$4,Parameters_Base!$B$5)</f>
        <v>200000</v>
      </c>
      <c r="F88" s="13">
        <f>IF(D88="non-peak",Parameters_Base!$C$4,Parameters_Base!$C$5)</f>
        <v>50000</v>
      </c>
      <c r="G88" s="1"/>
      <c r="H88" s="1">
        <v>41</v>
      </c>
      <c r="I88" s="1">
        <v>18</v>
      </c>
      <c r="J88" s="1">
        <v>218</v>
      </c>
      <c r="K88" s="3">
        <v>0</v>
      </c>
      <c r="M88" s="15">
        <f t="shared" si="16"/>
        <v>3600000</v>
      </c>
      <c r="N88" s="15">
        <f t="shared" si="17"/>
        <v>10900000</v>
      </c>
      <c r="O88" s="15">
        <f t="shared" si="18"/>
        <v>14500000</v>
      </c>
      <c r="Q88">
        <f>Parameters_Base!$G$5</f>
        <v>13880</v>
      </c>
      <c r="R88">
        <f>Q88*(1+VLOOKUP(K88,Parameters_Base!$I$3:$J$7,2,FALSE))</f>
        <v>13880</v>
      </c>
      <c r="S88" s="14">
        <f>R88*Parameters_Base!$G$2</f>
        <v>18044000</v>
      </c>
      <c r="T88" s="14">
        <f>Parameters_Base!$O$6</f>
        <v>300000</v>
      </c>
      <c r="U88" s="14">
        <f t="shared" si="19"/>
        <v>2500000</v>
      </c>
      <c r="V88" s="14">
        <f>Parameters_Base!$R$10</f>
        <v>3754098.2698005121</v>
      </c>
      <c r="W88" s="14">
        <f>Parameters_Base!$G$7*'Base Scenario'!O88</f>
        <v>3625000</v>
      </c>
      <c r="X88" s="14">
        <f>Parameters_Base!$G$8</f>
        <v>2000000</v>
      </c>
      <c r="Y88" s="15">
        <f t="shared" si="20"/>
        <v>30223098.269800514</v>
      </c>
      <c r="Z88" s="29">
        <f t="shared" si="21"/>
        <v>6044619.6539601032</v>
      </c>
      <c r="AA88" s="29">
        <f t="shared" si="22"/>
        <v>24178478.615840413</v>
      </c>
      <c r="AC88" s="29">
        <f t="shared" si="29"/>
        <v>-2444619.6539601032</v>
      </c>
      <c r="AD88" s="29">
        <f t="shared" si="23"/>
        <v>-13278478.615840413</v>
      </c>
      <c r="AE88" s="29">
        <f t="shared" si="24"/>
        <v>-15723098.269800514</v>
      </c>
      <c r="AF88" s="29"/>
      <c r="AG88" s="29" t="str">
        <f t="shared" si="25"/>
        <v>Loss</v>
      </c>
      <c r="AH88" s="29"/>
      <c r="AI88" s="29" t="str">
        <f t="shared" si="26"/>
        <v>Loss</v>
      </c>
      <c r="AJ88" s="29"/>
      <c r="AL88" s="12">
        <f t="shared" si="27"/>
        <v>-135812.20299778352</v>
      </c>
      <c r="AM88" s="12">
        <f t="shared" si="28"/>
        <v>-60910.452366240424</v>
      </c>
      <c r="AN88" s="12"/>
      <c r="AO88" s="12"/>
    </row>
    <row r="89" spans="1:41" x14ac:dyDescent="0.25">
      <c r="A89" s="6">
        <v>82</v>
      </c>
      <c r="B89" s="1" t="str">
        <f t="shared" si="15"/>
        <v>Mumbai</v>
      </c>
      <c r="C89" s="1" t="s">
        <v>0</v>
      </c>
      <c r="D89" s="1" t="str">
        <f>IF(C89="Q1","non-peak",IF('Base Scenario'!C89="Q4","non-peak","peak"))</f>
        <v>non-peak</v>
      </c>
      <c r="E89" s="13">
        <f>IF(D89="non-peak",Parameters_Base!$B$4,Parameters_Base!$B$5)</f>
        <v>200000</v>
      </c>
      <c r="F89" s="13">
        <f>IF(D89="non-peak",Parameters_Base!$C$4,Parameters_Base!$C$5)</f>
        <v>50000</v>
      </c>
      <c r="G89" s="1"/>
      <c r="H89" s="1">
        <v>41</v>
      </c>
      <c r="I89" s="1">
        <v>22</v>
      </c>
      <c r="J89" s="1">
        <v>141</v>
      </c>
      <c r="K89" s="3">
        <v>1</v>
      </c>
      <c r="M89" s="15">
        <f t="shared" si="16"/>
        <v>4400000</v>
      </c>
      <c r="N89" s="15">
        <f t="shared" si="17"/>
        <v>7050000</v>
      </c>
      <c r="O89" s="15">
        <f t="shared" si="18"/>
        <v>11450000</v>
      </c>
      <c r="Q89">
        <f>Parameters_Base!$G$5</f>
        <v>13880</v>
      </c>
      <c r="R89">
        <f>Q89*(1+VLOOKUP(K89,Parameters_Base!$I$3:$J$7,2,FALSE))</f>
        <v>15961.999999999998</v>
      </c>
      <c r="S89" s="14">
        <f>R89*Parameters_Base!$G$2</f>
        <v>20750599.999999996</v>
      </c>
      <c r="T89" s="14">
        <f>Parameters_Base!$O$6</f>
        <v>300000</v>
      </c>
      <c r="U89" s="14">
        <f t="shared" si="19"/>
        <v>1500000</v>
      </c>
      <c r="V89" s="14">
        <f>Parameters_Base!$R$10</f>
        <v>3754098.2698005121</v>
      </c>
      <c r="W89" s="14">
        <f>Parameters_Base!$G$7*'Base Scenario'!O89</f>
        <v>2862500</v>
      </c>
      <c r="X89" s="14">
        <f>Parameters_Base!$G$8</f>
        <v>2000000</v>
      </c>
      <c r="Y89" s="15">
        <f t="shared" si="20"/>
        <v>31167198.269800507</v>
      </c>
      <c r="Z89" s="29">
        <f t="shared" si="21"/>
        <v>6233439.6539601013</v>
      </c>
      <c r="AA89" s="29">
        <f t="shared" si="22"/>
        <v>24933758.615840405</v>
      </c>
      <c r="AC89" s="29">
        <f t="shared" si="29"/>
        <v>-1833439.6539601013</v>
      </c>
      <c r="AD89" s="29">
        <f t="shared" si="23"/>
        <v>-17883758.615840405</v>
      </c>
      <c r="AE89" s="29">
        <f t="shared" si="24"/>
        <v>-19717198.269800507</v>
      </c>
      <c r="AF89" s="29"/>
      <c r="AG89" s="29" t="str">
        <f t="shared" si="25"/>
        <v>Loss</v>
      </c>
      <c r="AH89" s="29"/>
      <c r="AI89" s="29" t="str">
        <f t="shared" si="26"/>
        <v>Loss</v>
      </c>
      <c r="AJ89" s="29"/>
      <c r="AL89" s="12">
        <f t="shared" si="27"/>
        <v>-83338.16608909551</v>
      </c>
      <c r="AM89" s="12">
        <f t="shared" si="28"/>
        <v>-126835.16748822982</v>
      </c>
      <c r="AN89" s="12"/>
      <c r="AO89" s="12"/>
    </row>
    <row r="90" spans="1:41" x14ac:dyDescent="0.25">
      <c r="A90" s="6">
        <v>83</v>
      </c>
      <c r="B90" s="1" t="str">
        <f t="shared" si="15"/>
        <v>New York</v>
      </c>
      <c r="C90" s="1" t="s">
        <v>0</v>
      </c>
      <c r="D90" s="1" t="str">
        <f>IF(C90="Q1","non-peak",IF('Base Scenario'!C90="Q4","non-peak","peak"))</f>
        <v>non-peak</v>
      </c>
      <c r="E90" s="13">
        <f>IF(D90="non-peak",Parameters_Base!$B$4,Parameters_Base!$B$5)</f>
        <v>200000</v>
      </c>
      <c r="F90" s="13">
        <f>IF(D90="non-peak",Parameters_Base!$C$4,Parameters_Base!$C$5)</f>
        <v>50000</v>
      </c>
      <c r="G90" s="1"/>
      <c r="H90" s="1">
        <v>42</v>
      </c>
      <c r="I90" s="1">
        <v>13</v>
      </c>
      <c r="J90" s="1">
        <v>144</v>
      </c>
      <c r="K90" s="3">
        <v>-1</v>
      </c>
      <c r="M90" s="15">
        <f t="shared" si="16"/>
        <v>2600000</v>
      </c>
      <c r="N90" s="15">
        <f t="shared" si="17"/>
        <v>7200000</v>
      </c>
      <c r="O90" s="15">
        <f t="shared" si="18"/>
        <v>9800000</v>
      </c>
      <c r="Q90">
        <f>Parameters_Base!$G$5</f>
        <v>13880</v>
      </c>
      <c r="R90">
        <f>Q90*(1+VLOOKUP(K90,Parameters_Base!$I$3:$J$7,2,FALSE))</f>
        <v>11798</v>
      </c>
      <c r="S90" s="14">
        <f>R90*Parameters_Base!$G$2</f>
        <v>15337400</v>
      </c>
      <c r="T90" s="14">
        <f>Parameters_Base!$O$6</f>
        <v>300000</v>
      </c>
      <c r="U90" s="14">
        <f t="shared" si="19"/>
        <v>2500000</v>
      </c>
      <c r="V90" s="14">
        <f>Parameters_Base!$R$10</f>
        <v>3754098.2698005121</v>
      </c>
      <c r="W90" s="14">
        <f>Parameters_Base!$G$7*'Base Scenario'!O90</f>
        <v>2450000</v>
      </c>
      <c r="X90" s="14">
        <f>Parameters_Base!$G$8</f>
        <v>2000000</v>
      </c>
      <c r="Y90" s="15">
        <f t="shared" si="20"/>
        <v>26341498.269800514</v>
      </c>
      <c r="Z90" s="29">
        <f t="shared" si="21"/>
        <v>5268299.6539601032</v>
      </c>
      <c r="AA90" s="29">
        <f t="shared" si="22"/>
        <v>21073198.615840413</v>
      </c>
      <c r="AC90" s="29">
        <f t="shared" si="29"/>
        <v>-2668299.6539601032</v>
      </c>
      <c r="AD90" s="29">
        <f t="shared" si="23"/>
        <v>-13873198.615840413</v>
      </c>
      <c r="AE90" s="29">
        <f t="shared" si="24"/>
        <v>-16541498.269800514</v>
      </c>
      <c r="AF90" s="29"/>
      <c r="AG90" s="29" t="str">
        <f t="shared" si="25"/>
        <v>Loss</v>
      </c>
      <c r="AH90" s="29"/>
      <c r="AI90" s="29" t="str">
        <f t="shared" si="26"/>
        <v>Loss</v>
      </c>
      <c r="AJ90" s="29"/>
      <c r="AL90" s="12">
        <f t="shared" si="27"/>
        <v>-205253.81953539254</v>
      </c>
      <c r="AM90" s="12">
        <f t="shared" si="28"/>
        <v>-96341.657054447307</v>
      </c>
      <c r="AN90" s="12"/>
      <c r="AO90" s="12"/>
    </row>
    <row r="91" spans="1:41" x14ac:dyDescent="0.25">
      <c r="A91" s="6">
        <v>84</v>
      </c>
      <c r="B91" s="1" t="str">
        <f t="shared" si="15"/>
        <v>Mumbai</v>
      </c>
      <c r="C91" s="1" t="s">
        <v>0</v>
      </c>
      <c r="D91" s="1" t="str">
        <f>IF(C91="Q1","non-peak",IF('Base Scenario'!C91="Q4","non-peak","peak"))</f>
        <v>non-peak</v>
      </c>
      <c r="E91" s="13">
        <f>IF(D91="non-peak",Parameters_Base!$B$4,Parameters_Base!$B$5)</f>
        <v>200000</v>
      </c>
      <c r="F91" s="13">
        <f>IF(D91="non-peak",Parameters_Base!$C$4,Parameters_Base!$C$5)</f>
        <v>50000</v>
      </c>
      <c r="G91" s="1"/>
      <c r="H91" s="1">
        <v>42</v>
      </c>
      <c r="I91" s="1">
        <v>26</v>
      </c>
      <c r="J91" s="1">
        <v>185</v>
      </c>
      <c r="K91" s="3">
        <v>2</v>
      </c>
      <c r="M91" s="15">
        <f t="shared" si="16"/>
        <v>5200000</v>
      </c>
      <c r="N91" s="15">
        <f t="shared" si="17"/>
        <v>9250000</v>
      </c>
      <c r="O91" s="15">
        <f t="shared" si="18"/>
        <v>14450000</v>
      </c>
      <c r="Q91">
        <f>Parameters_Base!$G$5</f>
        <v>13880</v>
      </c>
      <c r="R91">
        <f>Q91*(1+VLOOKUP(K91,Parameters_Base!$I$3:$J$7,2,FALSE))</f>
        <v>18044</v>
      </c>
      <c r="S91" s="14">
        <f>R91*Parameters_Base!$G$2</f>
        <v>23457200</v>
      </c>
      <c r="T91" s="14">
        <f>Parameters_Base!$O$6</f>
        <v>300000</v>
      </c>
      <c r="U91" s="14">
        <f t="shared" si="19"/>
        <v>1500000</v>
      </c>
      <c r="V91" s="14">
        <f>Parameters_Base!$R$10</f>
        <v>3754098.2698005121</v>
      </c>
      <c r="W91" s="14">
        <f>Parameters_Base!$G$7*'Base Scenario'!O91</f>
        <v>3612500</v>
      </c>
      <c r="X91" s="14">
        <f>Parameters_Base!$G$8</f>
        <v>2000000</v>
      </c>
      <c r="Y91" s="15">
        <f t="shared" si="20"/>
        <v>34623798.269800514</v>
      </c>
      <c r="Z91" s="29">
        <f t="shared" si="21"/>
        <v>6924759.6539601032</v>
      </c>
      <c r="AA91" s="29">
        <f t="shared" si="22"/>
        <v>27699038.615840413</v>
      </c>
      <c r="AC91" s="29">
        <f t="shared" si="29"/>
        <v>-1724759.6539601032</v>
      </c>
      <c r="AD91" s="29">
        <f t="shared" si="23"/>
        <v>-18449038.615840413</v>
      </c>
      <c r="AE91" s="29">
        <f t="shared" si="24"/>
        <v>-20173798.269800514</v>
      </c>
      <c r="AF91" s="29"/>
      <c r="AG91" s="29" t="str">
        <f t="shared" si="25"/>
        <v>Loss</v>
      </c>
      <c r="AH91" s="29"/>
      <c r="AI91" s="29" t="str">
        <f t="shared" si="26"/>
        <v>Loss</v>
      </c>
      <c r="AJ91" s="29"/>
      <c r="AL91" s="12">
        <f t="shared" si="27"/>
        <v>-66336.90976769627</v>
      </c>
      <c r="AM91" s="12">
        <f t="shared" si="28"/>
        <v>-99724.533058596819</v>
      </c>
      <c r="AN91" s="12"/>
      <c r="AO91" s="12"/>
    </row>
    <row r="92" spans="1:41" x14ac:dyDescent="0.25">
      <c r="A92" s="6">
        <v>85</v>
      </c>
      <c r="B92" s="1" t="str">
        <f t="shared" si="15"/>
        <v>New York</v>
      </c>
      <c r="C92" s="1" t="s">
        <v>0</v>
      </c>
      <c r="D92" s="1" t="str">
        <f>IF(C92="Q1","non-peak",IF('Base Scenario'!C92="Q4","non-peak","peak"))</f>
        <v>non-peak</v>
      </c>
      <c r="E92" s="13">
        <f>IF(D92="non-peak",Parameters_Base!$B$4,Parameters_Base!$B$5)</f>
        <v>200000</v>
      </c>
      <c r="F92" s="13">
        <f>IF(D92="non-peak",Parameters_Base!$C$4,Parameters_Base!$C$5)</f>
        <v>50000</v>
      </c>
      <c r="G92" s="1"/>
      <c r="H92" s="1">
        <v>43</v>
      </c>
      <c r="I92" s="1">
        <v>14</v>
      </c>
      <c r="J92" s="1">
        <v>237</v>
      </c>
      <c r="K92" s="3">
        <v>0</v>
      </c>
      <c r="M92" s="15">
        <f t="shared" si="16"/>
        <v>2800000</v>
      </c>
      <c r="N92" s="15">
        <f t="shared" si="17"/>
        <v>11850000</v>
      </c>
      <c r="O92" s="15">
        <f t="shared" si="18"/>
        <v>14650000</v>
      </c>
      <c r="Q92">
        <f>Parameters_Base!$G$5</f>
        <v>13880</v>
      </c>
      <c r="R92">
        <f>Q92*(1+VLOOKUP(K92,Parameters_Base!$I$3:$J$7,2,FALSE))</f>
        <v>13880</v>
      </c>
      <c r="S92" s="14">
        <f>R92*Parameters_Base!$G$2</f>
        <v>18044000</v>
      </c>
      <c r="T92" s="14">
        <f>Parameters_Base!$O$6</f>
        <v>300000</v>
      </c>
      <c r="U92" s="14">
        <f t="shared" si="19"/>
        <v>2500000</v>
      </c>
      <c r="V92" s="14">
        <f>Parameters_Base!$R$10</f>
        <v>3754098.2698005121</v>
      </c>
      <c r="W92" s="14">
        <f>Parameters_Base!$G$7*'Base Scenario'!O92</f>
        <v>3662500</v>
      </c>
      <c r="X92" s="14">
        <f>Parameters_Base!$G$8</f>
        <v>2000000</v>
      </c>
      <c r="Y92" s="15">
        <f t="shared" si="20"/>
        <v>30260598.269800514</v>
      </c>
      <c r="Z92" s="29">
        <f t="shared" si="21"/>
        <v>6052119.6539601032</v>
      </c>
      <c r="AA92" s="29">
        <f t="shared" si="22"/>
        <v>24208478.615840413</v>
      </c>
      <c r="AC92" s="29">
        <f t="shared" si="29"/>
        <v>-3252119.6539601032</v>
      </c>
      <c r="AD92" s="29">
        <f t="shared" si="23"/>
        <v>-12358478.615840413</v>
      </c>
      <c r="AE92" s="29">
        <f t="shared" si="24"/>
        <v>-15610598.269800514</v>
      </c>
      <c r="AF92" s="29"/>
      <c r="AG92" s="29" t="str">
        <f t="shared" si="25"/>
        <v>Loss</v>
      </c>
      <c r="AH92" s="29"/>
      <c r="AI92" s="29" t="str">
        <f t="shared" si="26"/>
        <v>Loss</v>
      </c>
      <c r="AJ92" s="29"/>
      <c r="AL92" s="12">
        <f t="shared" si="27"/>
        <v>-232294.26099715024</v>
      </c>
      <c r="AM92" s="12">
        <f t="shared" si="28"/>
        <v>-52145.4793917317</v>
      </c>
      <c r="AN92" s="12"/>
      <c r="AO92" s="12"/>
    </row>
    <row r="93" spans="1:41" x14ac:dyDescent="0.25">
      <c r="A93" s="6">
        <v>86</v>
      </c>
      <c r="B93" s="1" t="str">
        <f t="shared" si="15"/>
        <v>Mumbai</v>
      </c>
      <c r="C93" s="1" t="s">
        <v>0</v>
      </c>
      <c r="D93" s="1" t="str">
        <f>IF(C93="Q1","non-peak",IF('Base Scenario'!C93="Q4","non-peak","peak"))</f>
        <v>non-peak</v>
      </c>
      <c r="E93" s="13">
        <f>IF(D93="non-peak",Parameters_Base!$B$4,Parameters_Base!$B$5)</f>
        <v>200000</v>
      </c>
      <c r="F93" s="13">
        <f>IF(D93="non-peak",Parameters_Base!$C$4,Parameters_Base!$C$5)</f>
        <v>50000</v>
      </c>
      <c r="G93" s="1"/>
      <c r="H93" s="1">
        <v>43</v>
      </c>
      <c r="I93" s="1">
        <v>11</v>
      </c>
      <c r="J93" s="1">
        <v>130</v>
      </c>
      <c r="K93" s="3">
        <v>1</v>
      </c>
      <c r="M93" s="15">
        <f t="shared" si="16"/>
        <v>2200000</v>
      </c>
      <c r="N93" s="15">
        <f t="shared" si="17"/>
        <v>6500000</v>
      </c>
      <c r="O93" s="15">
        <f t="shared" si="18"/>
        <v>8700000</v>
      </c>
      <c r="Q93">
        <f>Parameters_Base!$G$5</f>
        <v>13880</v>
      </c>
      <c r="R93">
        <f>Q93*(1+VLOOKUP(K93,Parameters_Base!$I$3:$J$7,2,FALSE))</f>
        <v>15961.999999999998</v>
      </c>
      <c r="S93" s="14">
        <f>R93*Parameters_Base!$G$2</f>
        <v>20750599.999999996</v>
      </c>
      <c r="T93" s="14">
        <f>Parameters_Base!$O$6</f>
        <v>300000</v>
      </c>
      <c r="U93" s="14">
        <f t="shared" si="19"/>
        <v>1500000</v>
      </c>
      <c r="V93" s="14">
        <f>Parameters_Base!$R$10</f>
        <v>3754098.2698005121</v>
      </c>
      <c r="W93" s="14">
        <f>Parameters_Base!$G$7*'Base Scenario'!O93</f>
        <v>2175000</v>
      </c>
      <c r="X93" s="14">
        <f>Parameters_Base!$G$8</f>
        <v>2000000</v>
      </c>
      <c r="Y93" s="15">
        <f t="shared" si="20"/>
        <v>30479698.269800507</v>
      </c>
      <c r="Z93" s="29">
        <f t="shared" si="21"/>
        <v>6095939.6539601013</v>
      </c>
      <c r="AA93" s="29">
        <f t="shared" si="22"/>
        <v>24383758.615840405</v>
      </c>
      <c r="AC93" s="29">
        <f t="shared" si="29"/>
        <v>-3895939.6539601013</v>
      </c>
      <c r="AD93" s="29">
        <f t="shared" si="23"/>
        <v>-17883758.615840405</v>
      </c>
      <c r="AE93" s="29">
        <f t="shared" si="24"/>
        <v>-21779698.269800507</v>
      </c>
      <c r="AF93" s="29"/>
      <c r="AG93" s="29" t="str">
        <f t="shared" si="25"/>
        <v>Loss</v>
      </c>
      <c r="AH93" s="29"/>
      <c r="AI93" s="29" t="str">
        <f t="shared" si="26"/>
        <v>Loss</v>
      </c>
      <c r="AJ93" s="29"/>
      <c r="AL93" s="12">
        <f t="shared" si="27"/>
        <v>-354176.33217819105</v>
      </c>
      <c r="AM93" s="12">
        <f t="shared" si="28"/>
        <v>-137567.37396800311</v>
      </c>
      <c r="AN93" s="12"/>
      <c r="AO93" s="12"/>
    </row>
    <row r="94" spans="1:41" x14ac:dyDescent="0.25">
      <c r="A94" s="6">
        <v>87</v>
      </c>
      <c r="B94" s="1" t="str">
        <f t="shared" si="15"/>
        <v>New York</v>
      </c>
      <c r="C94" s="1" t="s">
        <v>0</v>
      </c>
      <c r="D94" s="1" t="str">
        <f>IF(C94="Q1","non-peak",IF('Base Scenario'!C94="Q4","non-peak","peak"))</f>
        <v>non-peak</v>
      </c>
      <c r="E94" s="13">
        <f>IF(D94="non-peak",Parameters_Base!$B$4,Parameters_Base!$B$5)</f>
        <v>200000</v>
      </c>
      <c r="F94" s="13">
        <f>IF(D94="non-peak",Parameters_Base!$C$4,Parameters_Base!$C$5)</f>
        <v>50000</v>
      </c>
      <c r="G94" s="1"/>
      <c r="H94" s="1">
        <v>44</v>
      </c>
      <c r="I94" s="1">
        <v>17</v>
      </c>
      <c r="J94" s="1">
        <v>227</v>
      </c>
      <c r="K94" s="3">
        <v>0</v>
      </c>
      <c r="M94" s="15">
        <f t="shared" si="16"/>
        <v>3400000</v>
      </c>
      <c r="N94" s="15">
        <f t="shared" si="17"/>
        <v>11350000</v>
      </c>
      <c r="O94" s="15">
        <f t="shared" si="18"/>
        <v>14750000</v>
      </c>
      <c r="Q94">
        <f>Parameters_Base!$G$5</f>
        <v>13880</v>
      </c>
      <c r="R94">
        <f>Q94*(1+VLOOKUP(K94,Parameters_Base!$I$3:$J$7,2,FALSE))</f>
        <v>13880</v>
      </c>
      <c r="S94" s="14">
        <f>R94*Parameters_Base!$G$2</f>
        <v>18044000</v>
      </c>
      <c r="T94" s="14">
        <f>Parameters_Base!$O$6</f>
        <v>300000</v>
      </c>
      <c r="U94" s="14">
        <f t="shared" si="19"/>
        <v>2500000</v>
      </c>
      <c r="V94" s="14">
        <f>Parameters_Base!$R$10</f>
        <v>3754098.2698005121</v>
      </c>
      <c r="W94" s="14">
        <f>Parameters_Base!$G$7*'Base Scenario'!O94</f>
        <v>3687500</v>
      </c>
      <c r="X94" s="14">
        <f>Parameters_Base!$G$8</f>
        <v>2000000</v>
      </c>
      <c r="Y94" s="15">
        <f t="shared" si="20"/>
        <v>30285598.269800514</v>
      </c>
      <c r="Z94" s="29">
        <f t="shared" si="21"/>
        <v>6057119.6539601032</v>
      </c>
      <c r="AA94" s="29">
        <f t="shared" si="22"/>
        <v>24228478.615840413</v>
      </c>
      <c r="AC94" s="29">
        <f t="shared" si="29"/>
        <v>-2657119.6539601032</v>
      </c>
      <c r="AD94" s="29">
        <f t="shared" si="23"/>
        <v>-12878478.615840413</v>
      </c>
      <c r="AE94" s="29">
        <f t="shared" si="24"/>
        <v>-15535598.269800514</v>
      </c>
      <c r="AF94" s="29"/>
      <c r="AG94" s="29" t="str">
        <f t="shared" si="25"/>
        <v>Loss</v>
      </c>
      <c r="AH94" s="29"/>
      <c r="AI94" s="29" t="str">
        <f t="shared" si="26"/>
        <v>Loss</v>
      </c>
      <c r="AJ94" s="29"/>
      <c r="AL94" s="12">
        <f t="shared" si="27"/>
        <v>-156301.1561153002</v>
      </c>
      <c r="AM94" s="12">
        <f t="shared" si="28"/>
        <v>-56733.385972865253</v>
      </c>
      <c r="AN94" s="12"/>
      <c r="AO94" s="12"/>
    </row>
    <row r="95" spans="1:41" x14ac:dyDescent="0.25">
      <c r="A95" s="6">
        <v>88</v>
      </c>
      <c r="B95" s="1" t="str">
        <f t="shared" si="15"/>
        <v>Mumbai</v>
      </c>
      <c r="C95" s="1" t="s">
        <v>0</v>
      </c>
      <c r="D95" s="1" t="str">
        <f>IF(C95="Q1","non-peak",IF('Base Scenario'!C95="Q4","non-peak","peak"))</f>
        <v>non-peak</v>
      </c>
      <c r="E95" s="13">
        <f>IF(D95="non-peak",Parameters_Base!$B$4,Parameters_Base!$B$5)</f>
        <v>200000</v>
      </c>
      <c r="F95" s="13">
        <f>IF(D95="non-peak",Parameters_Base!$C$4,Parameters_Base!$C$5)</f>
        <v>50000</v>
      </c>
      <c r="G95" s="1"/>
      <c r="H95" s="1">
        <v>44</v>
      </c>
      <c r="I95" s="1">
        <v>13</v>
      </c>
      <c r="J95" s="1">
        <v>236</v>
      </c>
      <c r="K95" s="3">
        <v>0</v>
      </c>
      <c r="M95" s="15">
        <f t="shared" si="16"/>
        <v>2600000</v>
      </c>
      <c r="N95" s="15">
        <f t="shared" si="17"/>
        <v>11800000</v>
      </c>
      <c r="O95" s="15">
        <f t="shared" si="18"/>
        <v>14400000</v>
      </c>
      <c r="Q95">
        <f>Parameters_Base!$G$5</f>
        <v>13880</v>
      </c>
      <c r="R95">
        <f>Q95*(1+VLOOKUP(K95,Parameters_Base!$I$3:$J$7,2,FALSE))</f>
        <v>13880</v>
      </c>
      <c r="S95" s="14">
        <f>R95*Parameters_Base!$G$2</f>
        <v>18044000</v>
      </c>
      <c r="T95" s="14">
        <f>Parameters_Base!$O$6</f>
        <v>300000</v>
      </c>
      <c r="U95" s="14">
        <f t="shared" si="19"/>
        <v>1500000</v>
      </c>
      <c r="V95" s="14">
        <f>Parameters_Base!$R$10</f>
        <v>3754098.2698005121</v>
      </c>
      <c r="W95" s="14">
        <f>Parameters_Base!$G$7*'Base Scenario'!O95</f>
        <v>3600000</v>
      </c>
      <c r="X95" s="14">
        <f>Parameters_Base!$G$8</f>
        <v>2000000</v>
      </c>
      <c r="Y95" s="15">
        <f t="shared" si="20"/>
        <v>29198098.269800514</v>
      </c>
      <c r="Z95" s="29">
        <f t="shared" si="21"/>
        <v>5839619.6539601032</v>
      </c>
      <c r="AA95" s="29">
        <f t="shared" si="22"/>
        <v>23358478.615840413</v>
      </c>
      <c r="AC95" s="29">
        <f t="shared" si="29"/>
        <v>-3239619.6539601032</v>
      </c>
      <c r="AD95" s="29">
        <f t="shared" si="23"/>
        <v>-11558478.615840413</v>
      </c>
      <c r="AE95" s="29">
        <f t="shared" si="24"/>
        <v>-14798098.269800514</v>
      </c>
      <c r="AF95" s="29"/>
      <c r="AG95" s="29" t="str">
        <f t="shared" si="25"/>
        <v>Loss</v>
      </c>
      <c r="AH95" s="29"/>
      <c r="AI95" s="29" t="str">
        <f t="shared" si="26"/>
        <v>Loss</v>
      </c>
      <c r="AJ95" s="29"/>
      <c r="AL95" s="12">
        <f t="shared" si="27"/>
        <v>-249201.51184308485</v>
      </c>
      <c r="AM95" s="12">
        <f t="shared" si="28"/>
        <v>-48976.604304408531</v>
      </c>
      <c r="AN95" s="12"/>
      <c r="AO95" s="12"/>
    </row>
    <row r="96" spans="1:41" x14ac:dyDescent="0.25">
      <c r="A96" s="6">
        <v>89</v>
      </c>
      <c r="B96" s="1" t="str">
        <f t="shared" si="15"/>
        <v>New York</v>
      </c>
      <c r="C96" s="1" t="s">
        <v>0</v>
      </c>
      <c r="D96" s="1" t="str">
        <f>IF(C96="Q1","non-peak",IF('Base Scenario'!C96="Q4","non-peak","peak"))</f>
        <v>non-peak</v>
      </c>
      <c r="E96" s="13">
        <f>IF(D96="non-peak",Parameters_Base!$B$4,Parameters_Base!$B$5)</f>
        <v>200000</v>
      </c>
      <c r="F96" s="13">
        <f>IF(D96="non-peak",Parameters_Base!$C$4,Parameters_Base!$C$5)</f>
        <v>50000</v>
      </c>
      <c r="G96" s="1"/>
      <c r="H96" s="1">
        <v>45</v>
      </c>
      <c r="I96" s="1">
        <v>20</v>
      </c>
      <c r="J96" s="1">
        <v>158</v>
      </c>
      <c r="K96" s="3">
        <v>0</v>
      </c>
      <c r="M96" s="15">
        <f t="shared" si="16"/>
        <v>4000000</v>
      </c>
      <c r="N96" s="15">
        <f t="shared" si="17"/>
        <v>7900000</v>
      </c>
      <c r="O96" s="15">
        <f t="shared" si="18"/>
        <v>11900000</v>
      </c>
      <c r="Q96">
        <f>Parameters_Base!$G$5</f>
        <v>13880</v>
      </c>
      <c r="R96">
        <f>Q96*(1+VLOOKUP(K96,Parameters_Base!$I$3:$J$7,2,FALSE))</f>
        <v>13880</v>
      </c>
      <c r="S96" s="14">
        <f>R96*Parameters_Base!$G$2</f>
        <v>18044000</v>
      </c>
      <c r="T96" s="14">
        <f>Parameters_Base!$O$6</f>
        <v>300000</v>
      </c>
      <c r="U96" s="14">
        <f t="shared" si="19"/>
        <v>2500000</v>
      </c>
      <c r="V96" s="14">
        <f>Parameters_Base!$R$10</f>
        <v>3754098.2698005121</v>
      </c>
      <c r="W96" s="14">
        <f>Parameters_Base!$G$7*'Base Scenario'!O96</f>
        <v>2975000</v>
      </c>
      <c r="X96" s="14">
        <f>Parameters_Base!$G$8</f>
        <v>2000000</v>
      </c>
      <c r="Y96" s="15">
        <f t="shared" si="20"/>
        <v>29573098.269800514</v>
      </c>
      <c r="Z96" s="29">
        <f t="shared" si="21"/>
        <v>5914619.6539601032</v>
      </c>
      <c r="AA96" s="29">
        <f t="shared" si="22"/>
        <v>23658478.615840413</v>
      </c>
      <c r="AC96" s="29">
        <f t="shared" si="29"/>
        <v>-1914619.6539601032</v>
      </c>
      <c r="AD96" s="29">
        <f t="shared" si="23"/>
        <v>-15758478.615840413</v>
      </c>
      <c r="AE96" s="29">
        <f t="shared" si="24"/>
        <v>-17673098.269800514</v>
      </c>
      <c r="AF96" s="29"/>
      <c r="AG96" s="29" t="str">
        <f t="shared" si="25"/>
        <v>Loss</v>
      </c>
      <c r="AH96" s="29"/>
      <c r="AI96" s="29" t="str">
        <f t="shared" si="26"/>
        <v>Loss</v>
      </c>
      <c r="AJ96" s="29"/>
      <c r="AL96" s="12">
        <f t="shared" si="27"/>
        <v>-95730.982698005158</v>
      </c>
      <c r="AM96" s="12">
        <f t="shared" si="28"/>
        <v>-99737.206429369704</v>
      </c>
      <c r="AN96" s="12"/>
      <c r="AO96" s="12"/>
    </row>
    <row r="97" spans="1:41" x14ac:dyDescent="0.25">
      <c r="A97" s="6">
        <v>90</v>
      </c>
      <c r="B97" s="1" t="str">
        <f t="shared" si="15"/>
        <v>Mumbai</v>
      </c>
      <c r="C97" s="1" t="s">
        <v>0</v>
      </c>
      <c r="D97" s="1" t="str">
        <f>IF(C97="Q1","non-peak",IF('Base Scenario'!C97="Q4","non-peak","peak"))</f>
        <v>non-peak</v>
      </c>
      <c r="E97" s="13">
        <f>IF(D97="non-peak",Parameters_Base!$B$4,Parameters_Base!$B$5)</f>
        <v>200000</v>
      </c>
      <c r="F97" s="13">
        <f>IF(D97="non-peak",Parameters_Base!$C$4,Parameters_Base!$C$5)</f>
        <v>50000</v>
      </c>
      <c r="G97" s="1"/>
      <c r="H97" s="1">
        <v>45</v>
      </c>
      <c r="I97" s="1">
        <v>14</v>
      </c>
      <c r="J97" s="1">
        <v>189</v>
      </c>
      <c r="K97" s="3">
        <v>1</v>
      </c>
      <c r="M97" s="15">
        <f t="shared" si="16"/>
        <v>2800000</v>
      </c>
      <c r="N97" s="15">
        <f t="shared" si="17"/>
        <v>9450000</v>
      </c>
      <c r="O97" s="15">
        <f t="shared" si="18"/>
        <v>12250000</v>
      </c>
      <c r="Q97">
        <f>Parameters_Base!$G$5</f>
        <v>13880</v>
      </c>
      <c r="R97">
        <f>Q97*(1+VLOOKUP(K97,Parameters_Base!$I$3:$J$7,2,FALSE))</f>
        <v>15961.999999999998</v>
      </c>
      <c r="S97" s="14">
        <f>R97*Parameters_Base!$G$2</f>
        <v>20750599.999999996</v>
      </c>
      <c r="T97" s="14">
        <f>Parameters_Base!$O$6</f>
        <v>300000</v>
      </c>
      <c r="U97" s="14">
        <f t="shared" si="19"/>
        <v>1500000</v>
      </c>
      <c r="V97" s="14">
        <f>Parameters_Base!$R$10</f>
        <v>3754098.2698005121</v>
      </c>
      <c r="W97" s="14">
        <f>Parameters_Base!$G$7*'Base Scenario'!O97</f>
        <v>3062500</v>
      </c>
      <c r="X97" s="14">
        <f>Parameters_Base!$G$8</f>
        <v>2000000</v>
      </c>
      <c r="Y97" s="15">
        <f t="shared" si="20"/>
        <v>31367198.269800507</v>
      </c>
      <c r="Z97" s="29">
        <f t="shared" si="21"/>
        <v>6273439.6539601013</v>
      </c>
      <c r="AA97" s="29">
        <f t="shared" si="22"/>
        <v>25093758.615840405</v>
      </c>
      <c r="AC97" s="29">
        <f t="shared" si="29"/>
        <v>-3473439.6539601013</v>
      </c>
      <c r="AD97" s="29">
        <f t="shared" si="23"/>
        <v>-15643758.615840405</v>
      </c>
      <c r="AE97" s="29">
        <f t="shared" si="24"/>
        <v>-19117198.269800507</v>
      </c>
      <c r="AF97" s="29"/>
      <c r="AG97" s="29" t="str">
        <f t="shared" si="25"/>
        <v>Loss</v>
      </c>
      <c r="AH97" s="29"/>
      <c r="AI97" s="29" t="str">
        <f t="shared" si="26"/>
        <v>Loss</v>
      </c>
      <c r="AJ97" s="29"/>
      <c r="AL97" s="12">
        <f t="shared" si="27"/>
        <v>-248102.83242572151</v>
      </c>
      <c r="AM97" s="12">
        <f t="shared" si="28"/>
        <v>-82771.209607621189</v>
      </c>
      <c r="AN97" s="12"/>
      <c r="AO97" s="12"/>
    </row>
    <row r="98" spans="1:41" x14ac:dyDescent="0.25">
      <c r="A98" s="6">
        <v>91</v>
      </c>
      <c r="B98" s="1" t="str">
        <f t="shared" si="15"/>
        <v>New York</v>
      </c>
      <c r="C98" s="1" t="s">
        <v>0</v>
      </c>
      <c r="D98" s="1" t="str">
        <f>IF(C98="Q1","non-peak",IF('Base Scenario'!C98="Q4","non-peak","peak"))</f>
        <v>non-peak</v>
      </c>
      <c r="E98" s="13">
        <f>IF(D98="non-peak",Parameters_Base!$B$4,Parameters_Base!$B$5)</f>
        <v>200000</v>
      </c>
      <c r="F98" s="13">
        <f>IF(D98="non-peak",Parameters_Base!$C$4,Parameters_Base!$C$5)</f>
        <v>50000</v>
      </c>
      <c r="G98" s="1"/>
      <c r="H98" s="1">
        <v>46</v>
      </c>
      <c r="I98" s="1">
        <v>15</v>
      </c>
      <c r="J98" s="1">
        <v>183</v>
      </c>
      <c r="K98" s="3">
        <v>0</v>
      </c>
      <c r="M98" s="15">
        <f t="shared" si="16"/>
        <v>3000000</v>
      </c>
      <c r="N98" s="15">
        <f t="shared" si="17"/>
        <v>9150000</v>
      </c>
      <c r="O98" s="15">
        <f t="shared" si="18"/>
        <v>12150000</v>
      </c>
      <c r="Q98">
        <f>Parameters_Base!$G$5</f>
        <v>13880</v>
      </c>
      <c r="R98">
        <f>Q98*(1+VLOOKUP(K98,Parameters_Base!$I$3:$J$7,2,FALSE))</f>
        <v>13880</v>
      </c>
      <c r="S98" s="14">
        <f>R98*Parameters_Base!$G$2</f>
        <v>18044000</v>
      </c>
      <c r="T98" s="14">
        <f>Parameters_Base!$O$6</f>
        <v>300000</v>
      </c>
      <c r="U98" s="14">
        <f t="shared" si="19"/>
        <v>2500000</v>
      </c>
      <c r="V98" s="14">
        <f>Parameters_Base!$R$10</f>
        <v>3754098.2698005121</v>
      </c>
      <c r="W98" s="14">
        <f>Parameters_Base!$G$7*'Base Scenario'!O98</f>
        <v>3037500</v>
      </c>
      <c r="X98" s="14">
        <f>Parameters_Base!$G$8</f>
        <v>2000000</v>
      </c>
      <c r="Y98" s="15">
        <f t="shared" si="20"/>
        <v>29635598.269800514</v>
      </c>
      <c r="Z98" s="29">
        <f t="shared" si="21"/>
        <v>5927119.6539601032</v>
      </c>
      <c r="AA98" s="29">
        <f t="shared" si="22"/>
        <v>23708478.615840413</v>
      </c>
      <c r="AC98" s="29">
        <f t="shared" si="29"/>
        <v>-2927119.6539601032</v>
      </c>
      <c r="AD98" s="29">
        <f t="shared" si="23"/>
        <v>-14558478.615840413</v>
      </c>
      <c r="AE98" s="29">
        <f t="shared" si="24"/>
        <v>-17485598.269800514</v>
      </c>
      <c r="AF98" s="29"/>
      <c r="AG98" s="29" t="str">
        <f t="shared" si="25"/>
        <v>Loss</v>
      </c>
      <c r="AH98" s="29"/>
      <c r="AI98" s="29" t="str">
        <f t="shared" si="26"/>
        <v>Loss</v>
      </c>
      <c r="AJ98" s="29"/>
      <c r="AL98" s="12">
        <f t="shared" si="27"/>
        <v>-195141.31026400687</v>
      </c>
      <c r="AM98" s="12">
        <f t="shared" si="28"/>
        <v>-79554.527955412093</v>
      </c>
      <c r="AN98" s="12"/>
      <c r="AO98" s="12"/>
    </row>
    <row r="99" spans="1:41" x14ac:dyDescent="0.25">
      <c r="A99" s="6">
        <v>92</v>
      </c>
      <c r="B99" s="1" t="str">
        <f t="shared" si="15"/>
        <v>Mumbai</v>
      </c>
      <c r="C99" s="1" t="s">
        <v>0</v>
      </c>
      <c r="D99" s="1" t="str">
        <f>IF(C99="Q1","non-peak",IF('Base Scenario'!C99="Q4","non-peak","peak"))</f>
        <v>non-peak</v>
      </c>
      <c r="E99" s="13">
        <f>IF(D99="non-peak",Parameters_Base!$B$4,Parameters_Base!$B$5)</f>
        <v>200000</v>
      </c>
      <c r="F99" s="13">
        <f>IF(D99="non-peak",Parameters_Base!$C$4,Parameters_Base!$C$5)</f>
        <v>50000</v>
      </c>
      <c r="G99" s="1"/>
      <c r="H99" s="1">
        <v>46</v>
      </c>
      <c r="I99" s="1">
        <v>28</v>
      </c>
      <c r="J99" s="1">
        <v>230</v>
      </c>
      <c r="K99" s="3">
        <v>2</v>
      </c>
      <c r="M99" s="15">
        <f t="shared" si="16"/>
        <v>5600000</v>
      </c>
      <c r="N99" s="15">
        <f t="shared" si="17"/>
        <v>11500000</v>
      </c>
      <c r="O99" s="15">
        <f t="shared" si="18"/>
        <v>17100000</v>
      </c>
      <c r="Q99">
        <f>Parameters_Base!$G$5</f>
        <v>13880</v>
      </c>
      <c r="R99">
        <f>Q99*(1+VLOOKUP(K99,Parameters_Base!$I$3:$J$7,2,FALSE))</f>
        <v>18044</v>
      </c>
      <c r="S99" s="14">
        <f>R99*Parameters_Base!$G$2</f>
        <v>23457200</v>
      </c>
      <c r="T99" s="14">
        <f>Parameters_Base!$O$6</f>
        <v>300000</v>
      </c>
      <c r="U99" s="14">
        <f t="shared" si="19"/>
        <v>1500000</v>
      </c>
      <c r="V99" s="14">
        <f>Parameters_Base!$R$10</f>
        <v>3754098.2698005121</v>
      </c>
      <c r="W99" s="14">
        <f>Parameters_Base!$G$7*'Base Scenario'!O99</f>
        <v>4275000</v>
      </c>
      <c r="X99" s="14">
        <f>Parameters_Base!$G$8</f>
        <v>2000000</v>
      </c>
      <c r="Y99" s="15">
        <f t="shared" si="20"/>
        <v>35286298.269800514</v>
      </c>
      <c r="Z99" s="29">
        <f t="shared" si="21"/>
        <v>7057259.6539601032</v>
      </c>
      <c r="AA99" s="29">
        <f t="shared" si="22"/>
        <v>28229038.615840413</v>
      </c>
      <c r="AC99" s="29">
        <f t="shared" si="29"/>
        <v>-1457259.6539601032</v>
      </c>
      <c r="AD99" s="29">
        <f t="shared" si="23"/>
        <v>-16729038.615840413</v>
      </c>
      <c r="AE99" s="29">
        <f t="shared" si="24"/>
        <v>-18186298.269800514</v>
      </c>
      <c r="AF99" s="29"/>
      <c r="AG99" s="29" t="str">
        <f t="shared" si="25"/>
        <v>Loss</v>
      </c>
      <c r="AH99" s="29"/>
      <c r="AI99" s="29" t="str">
        <f t="shared" si="26"/>
        <v>Loss</v>
      </c>
      <c r="AJ99" s="29"/>
      <c r="AL99" s="12">
        <f t="shared" si="27"/>
        <v>-52044.987641432257</v>
      </c>
      <c r="AM99" s="12">
        <f t="shared" si="28"/>
        <v>-72734.950503653963</v>
      </c>
      <c r="AN99" s="12"/>
      <c r="AO99" s="12"/>
    </row>
    <row r="100" spans="1:41" x14ac:dyDescent="0.25">
      <c r="A100" s="6">
        <v>93</v>
      </c>
      <c r="B100" s="1" t="str">
        <f t="shared" si="15"/>
        <v>New York</v>
      </c>
      <c r="C100" s="1" t="s">
        <v>0</v>
      </c>
      <c r="D100" s="1" t="str">
        <f>IF(C100="Q1","non-peak",IF('Base Scenario'!C100="Q4","non-peak","peak"))</f>
        <v>non-peak</v>
      </c>
      <c r="E100" s="13">
        <f>IF(D100="non-peak",Parameters_Base!$B$4,Parameters_Base!$B$5)</f>
        <v>200000</v>
      </c>
      <c r="F100" s="13">
        <f>IF(D100="non-peak",Parameters_Base!$C$4,Parameters_Base!$C$5)</f>
        <v>50000</v>
      </c>
      <c r="G100" s="1"/>
      <c r="H100" s="1">
        <v>47</v>
      </c>
      <c r="I100" s="1">
        <v>28</v>
      </c>
      <c r="J100" s="1">
        <v>138</v>
      </c>
      <c r="K100" s="3">
        <v>-1</v>
      </c>
      <c r="M100" s="15">
        <f t="shared" si="16"/>
        <v>5600000</v>
      </c>
      <c r="N100" s="15">
        <f t="shared" si="17"/>
        <v>6900000</v>
      </c>
      <c r="O100" s="15">
        <f t="shared" si="18"/>
        <v>12500000</v>
      </c>
      <c r="Q100">
        <f>Parameters_Base!$G$5</f>
        <v>13880</v>
      </c>
      <c r="R100">
        <f>Q100*(1+VLOOKUP(K100,Parameters_Base!$I$3:$J$7,2,FALSE))</f>
        <v>11798</v>
      </c>
      <c r="S100" s="14">
        <f>R100*Parameters_Base!$G$2</f>
        <v>15337400</v>
      </c>
      <c r="T100" s="14">
        <f>Parameters_Base!$O$6</f>
        <v>300000</v>
      </c>
      <c r="U100" s="14">
        <f t="shared" si="19"/>
        <v>2500000</v>
      </c>
      <c r="V100" s="14">
        <f>Parameters_Base!$R$10</f>
        <v>3754098.2698005121</v>
      </c>
      <c r="W100" s="14">
        <f>Parameters_Base!$G$7*'Base Scenario'!O100</f>
        <v>3125000</v>
      </c>
      <c r="X100" s="14">
        <f>Parameters_Base!$G$8</f>
        <v>2000000</v>
      </c>
      <c r="Y100" s="15">
        <f t="shared" si="20"/>
        <v>27016498.269800514</v>
      </c>
      <c r="Z100" s="29">
        <f t="shared" si="21"/>
        <v>5403299.6539601032</v>
      </c>
      <c r="AA100" s="29">
        <f t="shared" si="22"/>
        <v>21613198.615840413</v>
      </c>
      <c r="AC100" s="29">
        <f t="shared" si="29"/>
        <v>196700.34603989683</v>
      </c>
      <c r="AD100" s="29">
        <f t="shared" si="23"/>
        <v>-14713198.615840413</v>
      </c>
      <c r="AE100" s="29">
        <f t="shared" si="24"/>
        <v>-14516498.269800514</v>
      </c>
      <c r="AF100" s="29"/>
      <c r="AG100" s="29" t="str">
        <f t="shared" si="25"/>
        <v>Profit</v>
      </c>
      <c r="AH100" s="29"/>
      <c r="AI100" s="29" t="str">
        <f t="shared" si="26"/>
        <v>Loss</v>
      </c>
      <c r="AJ100" s="29"/>
      <c r="AL100" s="12">
        <f t="shared" si="27"/>
        <v>7025.0123585677438</v>
      </c>
      <c r="AM100" s="12">
        <f t="shared" si="28"/>
        <v>-106617.38127420589</v>
      </c>
      <c r="AN100" s="12"/>
      <c r="AO100" s="12"/>
    </row>
    <row r="101" spans="1:41" x14ac:dyDescent="0.25">
      <c r="A101" s="6">
        <v>94</v>
      </c>
      <c r="B101" s="1" t="str">
        <f t="shared" si="15"/>
        <v>Mumbai</v>
      </c>
      <c r="C101" s="1" t="s">
        <v>0</v>
      </c>
      <c r="D101" s="1" t="str">
        <f>IF(C101="Q1","non-peak",IF('Base Scenario'!C101="Q4","non-peak","peak"))</f>
        <v>non-peak</v>
      </c>
      <c r="E101" s="13">
        <f>IF(D101="non-peak",Parameters_Base!$B$4,Parameters_Base!$B$5)</f>
        <v>200000</v>
      </c>
      <c r="F101" s="13">
        <f>IF(D101="non-peak",Parameters_Base!$C$4,Parameters_Base!$C$5)</f>
        <v>50000</v>
      </c>
      <c r="G101" s="1"/>
      <c r="H101" s="1">
        <v>47</v>
      </c>
      <c r="I101" s="1">
        <v>12</v>
      </c>
      <c r="J101" s="1">
        <v>148</v>
      </c>
      <c r="K101" s="3">
        <v>2</v>
      </c>
      <c r="M101" s="15">
        <f t="shared" si="16"/>
        <v>2400000</v>
      </c>
      <c r="N101" s="15">
        <f t="shared" si="17"/>
        <v>7400000</v>
      </c>
      <c r="O101" s="15">
        <f t="shared" si="18"/>
        <v>9800000</v>
      </c>
      <c r="Q101">
        <f>Parameters_Base!$G$5</f>
        <v>13880</v>
      </c>
      <c r="R101">
        <f>Q101*(1+VLOOKUP(K101,Parameters_Base!$I$3:$J$7,2,FALSE))</f>
        <v>18044</v>
      </c>
      <c r="S101" s="14">
        <f>R101*Parameters_Base!$G$2</f>
        <v>23457200</v>
      </c>
      <c r="T101" s="14">
        <f>Parameters_Base!$O$6</f>
        <v>300000</v>
      </c>
      <c r="U101" s="14">
        <f t="shared" si="19"/>
        <v>1500000</v>
      </c>
      <c r="V101" s="14">
        <f>Parameters_Base!$R$10</f>
        <v>3754098.2698005121</v>
      </c>
      <c r="W101" s="14">
        <f>Parameters_Base!$G$7*'Base Scenario'!O101</f>
        <v>2450000</v>
      </c>
      <c r="X101" s="14">
        <f>Parameters_Base!$G$8</f>
        <v>2000000</v>
      </c>
      <c r="Y101" s="15">
        <f t="shared" si="20"/>
        <v>33461298.269800514</v>
      </c>
      <c r="Z101" s="29">
        <f t="shared" si="21"/>
        <v>6692259.6539601032</v>
      </c>
      <c r="AA101" s="29">
        <f t="shared" si="22"/>
        <v>26769038.615840413</v>
      </c>
      <c r="AC101" s="29">
        <f t="shared" si="29"/>
        <v>-4292259.6539601032</v>
      </c>
      <c r="AD101" s="29">
        <f t="shared" si="23"/>
        <v>-19369038.615840413</v>
      </c>
      <c r="AE101" s="29">
        <f t="shared" si="24"/>
        <v>-23661298.269800514</v>
      </c>
      <c r="AF101" s="29"/>
      <c r="AG101" s="29" t="str">
        <f t="shared" si="25"/>
        <v>Loss</v>
      </c>
      <c r="AH101" s="29"/>
      <c r="AI101" s="29" t="str">
        <f t="shared" si="26"/>
        <v>Loss</v>
      </c>
      <c r="AJ101" s="29"/>
      <c r="AL101" s="12">
        <f t="shared" si="27"/>
        <v>-357688.30449667526</v>
      </c>
      <c r="AM101" s="12">
        <f t="shared" si="28"/>
        <v>-130871.88253946225</v>
      </c>
      <c r="AN101" s="12"/>
      <c r="AO101" s="12"/>
    </row>
    <row r="102" spans="1:41" x14ac:dyDescent="0.25">
      <c r="A102" s="6">
        <v>95</v>
      </c>
      <c r="B102" s="1" t="str">
        <f t="shared" si="15"/>
        <v>New York</v>
      </c>
      <c r="C102" s="1" t="s">
        <v>0</v>
      </c>
      <c r="D102" s="1" t="str">
        <f>IF(C102="Q1","non-peak",IF('Base Scenario'!C102="Q4","non-peak","peak"))</f>
        <v>non-peak</v>
      </c>
      <c r="E102" s="13">
        <f>IF(D102="non-peak",Parameters_Base!$B$4,Parameters_Base!$B$5)</f>
        <v>200000</v>
      </c>
      <c r="F102" s="13">
        <f>IF(D102="non-peak",Parameters_Base!$C$4,Parameters_Base!$C$5)</f>
        <v>50000</v>
      </c>
      <c r="G102" s="1"/>
      <c r="H102" s="1">
        <v>48</v>
      </c>
      <c r="I102" s="1">
        <v>17</v>
      </c>
      <c r="J102" s="1">
        <v>214</v>
      </c>
      <c r="K102" s="3">
        <v>-1</v>
      </c>
      <c r="M102" s="15">
        <f t="shared" si="16"/>
        <v>3400000</v>
      </c>
      <c r="N102" s="15">
        <f t="shared" si="17"/>
        <v>10700000</v>
      </c>
      <c r="O102" s="15">
        <f t="shared" si="18"/>
        <v>14100000</v>
      </c>
      <c r="Q102">
        <f>Parameters_Base!$G$5</f>
        <v>13880</v>
      </c>
      <c r="R102">
        <f>Q102*(1+VLOOKUP(K102,Parameters_Base!$I$3:$J$7,2,FALSE))</f>
        <v>11798</v>
      </c>
      <c r="S102" s="14">
        <f>R102*Parameters_Base!$G$2</f>
        <v>15337400</v>
      </c>
      <c r="T102" s="14">
        <f>Parameters_Base!$O$6</f>
        <v>300000</v>
      </c>
      <c r="U102" s="14">
        <f t="shared" si="19"/>
        <v>2500000</v>
      </c>
      <c r="V102" s="14">
        <f>Parameters_Base!$R$10</f>
        <v>3754098.2698005121</v>
      </c>
      <c r="W102" s="14">
        <f>Parameters_Base!$G$7*'Base Scenario'!O102</f>
        <v>3525000</v>
      </c>
      <c r="X102" s="14">
        <f>Parameters_Base!$G$8</f>
        <v>2000000</v>
      </c>
      <c r="Y102" s="15">
        <f t="shared" si="20"/>
        <v>27416498.269800514</v>
      </c>
      <c r="Z102" s="29">
        <f t="shared" si="21"/>
        <v>5483299.6539601032</v>
      </c>
      <c r="AA102" s="29">
        <f t="shared" si="22"/>
        <v>21933198.615840413</v>
      </c>
      <c r="AC102" s="29">
        <f t="shared" si="29"/>
        <v>-2083299.6539601032</v>
      </c>
      <c r="AD102" s="29">
        <f t="shared" si="23"/>
        <v>-11233198.615840413</v>
      </c>
      <c r="AE102" s="29">
        <f t="shared" si="24"/>
        <v>-13316498.269800514</v>
      </c>
      <c r="AF102" s="29"/>
      <c r="AG102" s="29" t="str">
        <f t="shared" si="25"/>
        <v>Loss</v>
      </c>
      <c r="AH102" s="29"/>
      <c r="AI102" s="29" t="str">
        <f t="shared" si="26"/>
        <v>Loss</v>
      </c>
      <c r="AJ102" s="29"/>
      <c r="AL102" s="12">
        <f t="shared" si="27"/>
        <v>-122547.03846824136</v>
      </c>
      <c r="AM102" s="12">
        <f t="shared" si="28"/>
        <v>-52491.582317011271</v>
      </c>
      <c r="AN102" s="12"/>
      <c r="AO102" s="12"/>
    </row>
    <row r="103" spans="1:41" x14ac:dyDescent="0.25">
      <c r="A103" s="6">
        <v>96</v>
      </c>
      <c r="B103" s="1" t="str">
        <f t="shared" si="15"/>
        <v>Mumbai</v>
      </c>
      <c r="C103" s="1" t="s">
        <v>0</v>
      </c>
      <c r="D103" s="1" t="str">
        <f>IF(C103="Q1","non-peak",IF('Base Scenario'!C103="Q4","non-peak","peak"))</f>
        <v>non-peak</v>
      </c>
      <c r="E103" s="13">
        <f>IF(D103="non-peak",Parameters_Base!$B$4,Parameters_Base!$B$5)</f>
        <v>200000</v>
      </c>
      <c r="F103" s="13">
        <f>IF(D103="non-peak",Parameters_Base!$C$4,Parameters_Base!$C$5)</f>
        <v>50000</v>
      </c>
      <c r="G103" s="1"/>
      <c r="H103" s="1">
        <v>48</v>
      </c>
      <c r="I103" s="1">
        <v>12</v>
      </c>
      <c r="J103" s="1">
        <v>172</v>
      </c>
      <c r="K103" s="3">
        <v>2</v>
      </c>
      <c r="M103" s="15">
        <f t="shared" si="16"/>
        <v>2400000</v>
      </c>
      <c r="N103" s="15">
        <f t="shared" si="17"/>
        <v>8600000</v>
      </c>
      <c r="O103" s="15">
        <f t="shared" si="18"/>
        <v>11000000</v>
      </c>
      <c r="Q103">
        <f>Parameters_Base!$G$5</f>
        <v>13880</v>
      </c>
      <c r="R103">
        <f>Q103*(1+VLOOKUP(K103,Parameters_Base!$I$3:$J$7,2,FALSE))</f>
        <v>18044</v>
      </c>
      <c r="S103" s="14">
        <f>R103*Parameters_Base!$G$2</f>
        <v>23457200</v>
      </c>
      <c r="T103" s="14">
        <f>Parameters_Base!$O$6</f>
        <v>300000</v>
      </c>
      <c r="U103" s="14">
        <f t="shared" si="19"/>
        <v>1500000</v>
      </c>
      <c r="V103" s="14">
        <f>Parameters_Base!$R$10</f>
        <v>3754098.2698005121</v>
      </c>
      <c r="W103" s="14">
        <f>Parameters_Base!$G$7*'Base Scenario'!O103</f>
        <v>2750000</v>
      </c>
      <c r="X103" s="14">
        <f>Parameters_Base!$G$8</f>
        <v>2000000</v>
      </c>
      <c r="Y103" s="15">
        <f t="shared" si="20"/>
        <v>33761298.269800514</v>
      </c>
      <c r="Z103" s="29">
        <f t="shared" si="21"/>
        <v>6752259.6539601032</v>
      </c>
      <c r="AA103" s="29">
        <f t="shared" si="22"/>
        <v>27009038.615840413</v>
      </c>
      <c r="AC103" s="29">
        <f t="shared" si="29"/>
        <v>-4352259.6539601032</v>
      </c>
      <c r="AD103" s="29">
        <f t="shared" si="23"/>
        <v>-18409038.615840413</v>
      </c>
      <c r="AE103" s="29">
        <f t="shared" si="24"/>
        <v>-22761298.269800514</v>
      </c>
      <c r="AF103" s="29"/>
      <c r="AG103" s="29" t="str">
        <f t="shared" si="25"/>
        <v>Loss</v>
      </c>
      <c r="AH103" s="29"/>
      <c r="AI103" s="29" t="str">
        <f t="shared" si="26"/>
        <v>Loss</v>
      </c>
      <c r="AJ103" s="29"/>
      <c r="AL103" s="12">
        <f t="shared" si="27"/>
        <v>-362688.30449667526</v>
      </c>
      <c r="AM103" s="12">
        <f t="shared" si="28"/>
        <v>-107029.29427814194</v>
      </c>
      <c r="AN103" s="12"/>
      <c r="AO103" s="12"/>
    </row>
    <row r="104" spans="1:41" x14ac:dyDescent="0.25">
      <c r="A104" s="6">
        <v>97</v>
      </c>
      <c r="B104" s="1" t="str">
        <f t="shared" si="15"/>
        <v>New York</v>
      </c>
      <c r="C104" s="1" t="s">
        <v>0</v>
      </c>
      <c r="D104" s="1" t="str">
        <f>IF(C104="Q1","non-peak",IF('Base Scenario'!C104="Q4","non-peak","peak"))</f>
        <v>non-peak</v>
      </c>
      <c r="E104" s="13">
        <f>IF(D104="non-peak",Parameters_Base!$B$4,Parameters_Base!$B$5)</f>
        <v>200000</v>
      </c>
      <c r="F104" s="13">
        <f>IF(D104="non-peak",Parameters_Base!$C$4,Parameters_Base!$C$5)</f>
        <v>50000</v>
      </c>
      <c r="G104" s="1"/>
      <c r="H104" s="1">
        <v>49</v>
      </c>
      <c r="I104" s="1">
        <v>22</v>
      </c>
      <c r="J104" s="1">
        <v>139</v>
      </c>
      <c r="K104" s="3">
        <v>0</v>
      </c>
      <c r="M104" s="15">
        <f t="shared" si="16"/>
        <v>4400000</v>
      </c>
      <c r="N104" s="15">
        <f t="shared" si="17"/>
        <v>6950000</v>
      </c>
      <c r="O104" s="15">
        <f t="shared" si="18"/>
        <v>11350000</v>
      </c>
      <c r="Q104">
        <f>Parameters_Base!$G$5</f>
        <v>13880</v>
      </c>
      <c r="R104">
        <f>Q104*(1+VLOOKUP(K104,Parameters_Base!$I$3:$J$7,2,FALSE))</f>
        <v>13880</v>
      </c>
      <c r="S104" s="14">
        <f>R104*Parameters_Base!$G$2</f>
        <v>18044000</v>
      </c>
      <c r="T104" s="14">
        <f>Parameters_Base!$O$6</f>
        <v>300000</v>
      </c>
      <c r="U104" s="14">
        <f t="shared" si="19"/>
        <v>2500000</v>
      </c>
      <c r="V104" s="14">
        <f>Parameters_Base!$R$10</f>
        <v>3754098.2698005121</v>
      </c>
      <c r="W104" s="14">
        <f>Parameters_Base!$G$7*'Base Scenario'!O104</f>
        <v>2837500</v>
      </c>
      <c r="X104" s="14">
        <f>Parameters_Base!$G$8</f>
        <v>2000000</v>
      </c>
      <c r="Y104" s="15">
        <f t="shared" si="20"/>
        <v>29435598.269800514</v>
      </c>
      <c r="Z104" s="29">
        <f t="shared" si="21"/>
        <v>5887119.6539601032</v>
      </c>
      <c r="AA104" s="29">
        <f t="shared" si="22"/>
        <v>23548478.615840413</v>
      </c>
      <c r="AC104" s="29">
        <f t="shared" si="29"/>
        <v>-1487119.6539601032</v>
      </c>
      <c r="AD104" s="29">
        <f t="shared" si="23"/>
        <v>-16598478.615840413</v>
      </c>
      <c r="AE104" s="29">
        <f t="shared" si="24"/>
        <v>-18085598.269800514</v>
      </c>
      <c r="AF104" s="29"/>
      <c r="AG104" s="29" t="str">
        <f t="shared" si="25"/>
        <v>Loss</v>
      </c>
      <c r="AH104" s="29"/>
      <c r="AI104" s="29" t="str">
        <f t="shared" si="26"/>
        <v>Loss</v>
      </c>
      <c r="AJ104" s="29"/>
      <c r="AL104" s="12">
        <f t="shared" si="27"/>
        <v>-67596.347907277421</v>
      </c>
      <c r="AM104" s="12">
        <f t="shared" si="28"/>
        <v>-119413.51522187347</v>
      </c>
      <c r="AN104" s="12"/>
      <c r="AO104" s="12"/>
    </row>
    <row r="105" spans="1:41" x14ac:dyDescent="0.25">
      <c r="A105" s="6">
        <v>98</v>
      </c>
      <c r="B105" s="1" t="str">
        <f t="shared" si="15"/>
        <v>Mumbai</v>
      </c>
      <c r="C105" s="1" t="s">
        <v>0</v>
      </c>
      <c r="D105" s="1" t="str">
        <f>IF(C105="Q1","non-peak",IF('Base Scenario'!C105="Q4","non-peak","peak"))</f>
        <v>non-peak</v>
      </c>
      <c r="E105" s="13">
        <f>IF(D105="non-peak",Parameters_Base!$B$4,Parameters_Base!$B$5)</f>
        <v>200000</v>
      </c>
      <c r="F105" s="13">
        <f>IF(D105="non-peak",Parameters_Base!$C$4,Parameters_Base!$C$5)</f>
        <v>50000</v>
      </c>
      <c r="G105" s="1"/>
      <c r="H105" s="1">
        <v>49</v>
      </c>
      <c r="I105" s="1">
        <v>23</v>
      </c>
      <c r="J105" s="1">
        <v>227</v>
      </c>
      <c r="K105" s="3">
        <v>2</v>
      </c>
      <c r="M105" s="15">
        <f t="shared" si="16"/>
        <v>4600000</v>
      </c>
      <c r="N105" s="15">
        <f t="shared" si="17"/>
        <v>11350000</v>
      </c>
      <c r="O105" s="15">
        <f t="shared" si="18"/>
        <v>15950000</v>
      </c>
      <c r="Q105">
        <f>Parameters_Base!$G$5</f>
        <v>13880</v>
      </c>
      <c r="R105">
        <f>Q105*(1+VLOOKUP(K105,Parameters_Base!$I$3:$J$7,2,FALSE))</f>
        <v>18044</v>
      </c>
      <c r="S105" s="14">
        <f>R105*Parameters_Base!$G$2</f>
        <v>23457200</v>
      </c>
      <c r="T105" s="14">
        <f>Parameters_Base!$O$6</f>
        <v>300000</v>
      </c>
      <c r="U105" s="14">
        <f t="shared" si="19"/>
        <v>1500000</v>
      </c>
      <c r="V105" s="14">
        <f>Parameters_Base!$R$10</f>
        <v>3754098.2698005121</v>
      </c>
      <c r="W105" s="14">
        <f>Parameters_Base!$G$7*'Base Scenario'!O105</f>
        <v>3987500</v>
      </c>
      <c r="X105" s="14">
        <f>Parameters_Base!$G$8</f>
        <v>2000000</v>
      </c>
      <c r="Y105" s="15">
        <f t="shared" si="20"/>
        <v>34998798.269800514</v>
      </c>
      <c r="Z105" s="29">
        <f t="shared" si="21"/>
        <v>6999759.6539601032</v>
      </c>
      <c r="AA105" s="29">
        <f t="shared" si="22"/>
        <v>27999038.615840413</v>
      </c>
      <c r="AC105" s="29">
        <f t="shared" si="29"/>
        <v>-2399759.6539601032</v>
      </c>
      <c r="AD105" s="29">
        <f t="shared" si="23"/>
        <v>-16649038.615840413</v>
      </c>
      <c r="AE105" s="29">
        <f t="shared" si="24"/>
        <v>-19048798.269800514</v>
      </c>
      <c r="AF105" s="29"/>
      <c r="AG105" s="29" t="str">
        <f t="shared" si="25"/>
        <v>Loss</v>
      </c>
      <c r="AH105" s="29"/>
      <c r="AI105" s="29" t="str">
        <f t="shared" si="26"/>
        <v>Loss</v>
      </c>
      <c r="AJ105" s="29"/>
      <c r="AL105" s="12">
        <f t="shared" si="27"/>
        <v>-104337.37625913492</v>
      </c>
      <c r="AM105" s="12">
        <f t="shared" si="28"/>
        <v>-73343.782448636179</v>
      </c>
      <c r="AN105" s="12"/>
      <c r="AO105" s="12"/>
    </row>
    <row r="106" spans="1:41" x14ac:dyDescent="0.25">
      <c r="A106" s="6">
        <v>99</v>
      </c>
      <c r="B106" s="1" t="str">
        <f t="shared" si="15"/>
        <v>New York</v>
      </c>
      <c r="C106" s="1" t="s">
        <v>0</v>
      </c>
      <c r="D106" s="1" t="str">
        <f>IF(C106="Q1","non-peak",IF('Base Scenario'!C106="Q4","non-peak","peak"))</f>
        <v>non-peak</v>
      </c>
      <c r="E106" s="13">
        <f>IF(D106="non-peak",Parameters_Base!$B$4,Parameters_Base!$B$5)</f>
        <v>200000</v>
      </c>
      <c r="F106" s="13">
        <f>IF(D106="non-peak",Parameters_Base!$C$4,Parameters_Base!$C$5)</f>
        <v>50000</v>
      </c>
      <c r="G106" s="1"/>
      <c r="H106" s="1">
        <v>50</v>
      </c>
      <c r="I106" s="1">
        <v>21</v>
      </c>
      <c r="J106" s="1">
        <v>225</v>
      </c>
      <c r="K106" s="3">
        <v>-2</v>
      </c>
      <c r="M106" s="15">
        <f t="shared" si="16"/>
        <v>4200000</v>
      </c>
      <c r="N106" s="15">
        <f t="shared" si="17"/>
        <v>11250000</v>
      </c>
      <c r="O106" s="15">
        <f t="shared" si="18"/>
        <v>15450000</v>
      </c>
      <c r="Q106">
        <f>Parameters_Base!$G$5</f>
        <v>13880</v>
      </c>
      <c r="R106">
        <f>Q106*(1+VLOOKUP(K106,Parameters_Base!$I$3:$J$7,2,FALSE))</f>
        <v>9716</v>
      </c>
      <c r="S106" s="14">
        <f>R106*Parameters_Base!$G$2</f>
        <v>12630800</v>
      </c>
      <c r="T106" s="14">
        <f>Parameters_Base!$O$6</f>
        <v>300000</v>
      </c>
      <c r="U106" s="14">
        <f t="shared" si="19"/>
        <v>2500000</v>
      </c>
      <c r="V106" s="14">
        <f>Parameters_Base!$R$10</f>
        <v>3754098.2698005121</v>
      </c>
      <c r="W106" s="14">
        <f>Parameters_Base!$G$7*'Base Scenario'!O106</f>
        <v>3862500</v>
      </c>
      <c r="X106" s="14">
        <f>Parameters_Base!$G$8</f>
        <v>2000000</v>
      </c>
      <c r="Y106" s="15">
        <f t="shared" si="20"/>
        <v>25047398.269800514</v>
      </c>
      <c r="Z106" s="29">
        <f t="shared" si="21"/>
        <v>5009479.6539601032</v>
      </c>
      <c r="AA106" s="29">
        <f t="shared" si="22"/>
        <v>20037918.615840413</v>
      </c>
      <c r="AC106" s="29">
        <f t="shared" si="29"/>
        <v>-809479.65396010317</v>
      </c>
      <c r="AD106" s="29">
        <f t="shared" si="23"/>
        <v>-8787918.6158404127</v>
      </c>
      <c r="AE106" s="29">
        <f t="shared" si="24"/>
        <v>-9597398.269800514</v>
      </c>
      <c r="AF106" s="29"/>
      <c r="AG106" s="29" t="str">
        <f t="shared" si="25"/>
        <v>Loss</v>
      </c>
      <c r="AH106" s="29"/>
      <c r="AI106" s="29" t="str">
        <f t="shared" si="26"/>
        <v>Loss</v>
      </c>
      <c r="AJ106" s="29"/>
      <c r="AL106" s="12">
        <f t="shared" si="27"/>
        <v>-38546.650188576343</v>
      </c>
      <c r="AM106" s="12">
        <f t="shared" si="28"/>
        <v>-39057.416070401836</v>
      </c>
      <c r="AN106" s="12"/>
      <c r="AO106" s="12"/>
    </row>
    <row r="107" spans="1:41" x14ac:dyDescent="0.25">
      <c r="A107" s="6">
        <v>100</v>
      </c>
      <c r="B107" s="1" t="str">
        <f t="shared" si="15"/>
        <v>Mumbai</v>
      </c>
      <c r="C107" s="1" t="s">
        <v>0</v>
      </c>
      <c r="D107" s="1" t="str">
        <f>IF(C107="Q1","non-peak",IF('Base Scenario'!C107="Q4","non-peak","peak"))</f>
        <v>non-peak</v>
      </c>
      <c r="E107" s="13">
        <f>IF(D107="non-peak",Parameters_Base!$B$4,Parameters_Base!$B$5)</f>
        <v>200000</v>
      </c>
      <c r="F107" s="13">
        <f>IF(D107="non-peak",Parameters_Base!$C$4,Parameters_Base!$C$5)</f>
        <v>50000</v>
      </c>
      <c r="G107" s="1"/>
      <c r="H107" s="1">
        <v>50</v>
      </c>
      <c r="I107" s="1">
        <v>18</v>
      </c>
      <c r="J107" s="1">
        <v>203</v>
      </c>
      <c r="K107" s="3">
        <v>0</v>
      </c>
      <c r="M107" s="15">
        <f t="shared" si="16"/>
        <v>3600000</v>
      </c>
      <c r="N107" s="15">
        <f t="shared" si="17"/>
        <v>10150000</v>
      </c>
      <c r="O107" s="15">
        <f t="shared" si="18"/>
        <v>13750000</v>
      </c>
      <c r="Q107">
        <f>Parameters_Base!$G$5</f>
        <v>13880</v>
      </c>
      <c r="R107">
        <f>Q107*(1+VLOOKUP(K107,Parameters_Base!$I$3:$J$7,2,FALSE))</f>
        <v>13880</v>
      </c>
      <c r="S107" s="14">
        <f>R107*Parameters_Base!$G$2</f>
        <v>18044000</v>
      </c>
      <c r="T107" s="14">
        <f>Parameters_Base!$O$6</f>
        <v>300000</v>
      </c>
      <c r="U107" s="14">
        <f t="shared" si="19"/>
        <v>1500000</v>
      </c>
      <c r="V107" s="14">
        <f>Parameters_Base!$R$10</f>
        <v>3754098.2698005121</v>
      </c>
      <c r="W107" s="14">
        <f>Parameters_Base!$G$7*'Base Scenario'!O107</f>
        <v>3437500</v>
      </c>
      <c r="X107" s="14">
        <f>Parameters_Base!$G$8</f>
        <v>2000000</v>
      </c>
      <c r="Y107" s="15">
        <f t="shared" si="20"/>
        <v>29035598.269800514</v>
      </c>
      <c r="Z107" s="29">
        <f t="shared" si="21"/>
        <v>5807119.6539601032</v>
      </c>
      <c r="AA107" s="29">
        <f t="shared" si="22"/>
        <v>23228478.615840413</v>
      </c>
      <c r="AC107" s="29">
        <f t="shared" si="29"/>
        <v>-2207119.6539601032</v>
      </c>
      <c r="AD107" s="29">
        <f t="shared" si="23"/>
        <v>-13078478.615840413</v>
      </c>
      <c r="AE107" s="29">
        <f t="shared" si="24"/>
        <v>-15285598.269800514</v>
      </c>
      <c r="AF107" s="29"/>
      <c r="AG107" s="29" t="str">
        <f t="shared" si="25"/>
        <v>Loss</v>
      </c>
      <c r="AH107" s="29"/>
      <c r="AI107" s="29" t="str">
        <f t="shared" si="26"/>
        <v>Loss</v>
      </c>
      <c r="AJ107" s="29"/>
      <c r="AL107" s="12">
        <f t="shared" si="27"/>
        <v>-122617.75855333907</v>
      </c>
      <c r="AM107" s="12">
        <f t="shared" si="28"/>
        <v>-64426.003033696616</v>
      </c>
      <c r="AN107" s="12"/>
      <c r="AO107" s="12"/>
    </row>
    <row r="108" spans="1:41" x14ac:dyDescent="0.25">
      <c r="A108" s="6">
        <v>101</v>
      </c>
      <c r="B108" s="1" t="str">
        <f t="shared" si="15"/>
        <v>New York</v>
      </c>
      <c r="C108" s="1" t="s">
        <v>0</v>
      </c>
      <c r="D108" s="1" t="str">
        <f>IF(C108="Q1","non-peak",IF('Base Scenario'!C108="Q4","non-peak","peak"))</f>
        <v>non-peak</v>
      </c>
      <c r="E108" s="13">
        <f>IF(D108="non-peak",Parameters_Base!$B$4,Parameters_Base!$B$5)</f>
        <v>200000</v>
      </c>
      <c r="F108" s="13">
        <f>IF(D108="non-peak",Parameters_Base!$C$4,Parameters_Base!$C$5)</f>
        <v>50000</v>
      </c>
      <c r="G108" s="1"/>
      <c r="H108" s="1">
        <v>51</v>
      </c>
      <c r="I108" s="1">
        <v>14</v>
      </c>
      <c r="J108" s="1">
        <v>165</v>
      </c>
      <c r="K108" s="3">
        <v>-1</v>
      </c>
      <c r="M108" s="15">
        <f t="shared" si="16"/>
        <v>2800000</v>
      </c>
      <c r="N108" s="15">
        <f t="shared" si="17"/>
        <v>8250000</v>
      </c>
      <c r="O108" s="15">
        <f t="shared" si="18"/>
        <v>11050000</v>
      </c>
      <c r="Q108">
        <f>Parameters_Base!$G$5</f>
        <v>13880</v>
      </c>
      <c r="R108">
        <f>Q108*(1+VLOOKUP(K108,Parameters_Base!$I$3:$J$7,2,FALSE))</f>
        <v>11798</v>
      </c>
      <c r="S108" s="14">
        <f>R108*Parameters_Base!$G$2</f>
        <v>15337400</v>
      </c>
      <c r="T108" s="14">
        <f>Parameters_Base!$O$6</f>
        <v>300000</v>
      </c>
      <c r="U108" s="14">
        <f t="shared" si="19"/>
        <v>2500000</v>
      </c>
      <c r="V108" s="14">
        <f>Parameters_Base!$R$10</f>
        <v>3754098.2698005121</v>
      </c>
      <c r="W108" s="14">
        <f>Parameters_Base!$G$7*'Base Scenario'!O108</f>
        <v>2762500</v>
      </c>
      <c r="X108" s="14">
        <f>Parameters_Base!$G$8</f>
        <v>2000000</v>
      </c>
      <c r="Y108" s="15">
        <f t="shared" si="20"/>
        <v>26653998.269800514</v>
      </c>
      <c r="Z108" s="29">
        <f t="shared" si="21"/>
        <v>5330799.6539601032</v>
      </c>
      <c r="AA108" s="29">
        <f t="shared" si="22"/>
        <v>21323198.615840413</v>
      </c>
      <c r="AC108" s="29">
        <f t="shared" si="29"/>
        <v>-2530799.6539601032</v>
      </c>
      <c r="AD108" s="29">
        <f t="shared" si="23"/>
        <v>-13073198.615840413</v>
      </c>
      <c r="AE108" s="29">
        <f t="shared" si="24"/>
        <v>-15603998.269800514</v>
      </c>
      <c r="AF108" s="29"/>
      <c r="AG108" s="29" t="str">
        <f t="shared" si="25"/>
        <v>Loss</v>
      </c>
      <c r="AH108" s="29"/>
      <c r="AI108" s="29" t="str">
        <f t="shared" si="26"/>
        <v>Loss</v>
      </c>
      <c r="AJ108" s="29"/>
      <c r="AL108" s="12">
        <f t="shared" si="27"/>
        <v>-180771.40385429308</v>
      </c>
      <c r="AM108" s="12">
        <f t="shared" si="28"/>
        <v>-79231.506762669174</v>
      </c>
      <c r="AN108" s="12"/>
      <c r="AO108" s="12"/>
    </row>
    <row r="109" spans="1:41" x14ac:dyDescent="0.25">
      <c r="A109" s="6">
        <v>102</v>
      </c>
      <c r="B109" s="1" t="str">
        <f t="shared" si="15"/>
        <v>Mumbai</v>
      </c>
      <c r="C109" s="1" t="s">
        <v>0</v>
      </c>
      <c r="D109" s="1" t="str">
        <f>IF(C109="Q1","non-peak",IF('Base Scenario'!C109="Q4","non-peak","peak"))</f>
        <v>non-peak</v>
      </c>
      <c r="E109" s="13">
        <f>IF(D109="non-peak",Parameters_Base!$B$4,Parameters_Base!$B$5)</f>
        <v>200000</v>
      </c>
      <c r="F109" s="13">
        <f>IF(D109="non-peak",Parameters_Base!$C$4,Parameters_Base!$C$5)</f>
        <v>50000</v>
      </c>
      <c r="G109" s="1"/>
      <c r="H109" s="1">
        <v>51</v>
      </c>
      <c r="I109" s="1">
        <v>12</v>
      </c>
      <c r="J109" s="1">
        <v>169</v>
      </c>
      <c r="K109" s="3">
        <v>2</v>
      </c>
      <c r="M109" s="15">
        <f t="shared" si="16"/>
        <v>2400000</v>
      </c>
      <c r="N109" s="15">
        <f t="shared" si="17"/>
        <v>8450000</v>
      </c>
      <c r="O109" s="15">
        <f t="shared" si="18"/>
        <v>10850000</v>
      </c>
      <c r="Q109">
        <f>Parameters_Base!$G$5</f>
        <v>13880</v>
      </c>
      <c r="R109">
        <f>Q109*(1+VLOOKUP(K109,Parameters_Base!$I$3:$J$7,2,FALSE))</f>
        <v>18044</v>
      </c>
      <c r="S109" s="14">
        <f>R109*Parameters_Base!$G$2</f>
        <v>23457200</v>
      </c>
      <c r="T109" s="14">
        <f>Parameters_Base!$O$6</f>
        <v>300000</v>
      </c>
      <c r="U109" s="14">
        <f t="shared" si="19"/>
        <v>1500000</v>
      </c>
      <c r="V109" s="14">
        <f>Parameters_Base!$R$10</f>
        <v>3754098.2698005121</v>
      </c>
      <c r="W109" s="14">
        <f>Parameters_Base!$G$7*'Base Scenario'!O109</f>
        <v>2712500</v>
      </c>
      <c r="X109" s="14">
        <f>Parameters_Base!$G$8</f>
        <v>2000000</v>
      </c>
      <c r="Y109" s="15">
        <f t="shared" si="20"/>
        <v>33723798.269800514</v>
      </c>
      <c r="Z109" s="29">
        <f t="shared" si="21"/>
        <v>6744759.6539601032</v>
      </c>
      <c r="AA109" s="29">
        <f t="shared" si="22"/>
        <v>26979038.615840413</v>
      </c>
      <c r="AC109" s="29">
        <f t="shared" si="29"/>
        <v>-4344759.6539601032</v>
      </c>
      <c r="AD109" s="29">
        <f t="shared" si="23"/>
        <v>-18529038.615840413</v>
      </c>
      <c r="AE109" s="29">
        <f t="shared" si="24"/>
        <v>-22873798.269800514</v>
      </c>
      <c r="AF109" s="29"/>
      <c r="AG109" s="29" t="str">
        <f t="shared" si="25"/>
        <v>Loss</v>
      </c>
      <c r="AH109" s="29"/>
      <c r="AI109" s="29" t="str">
        <f t="shared" si="26"/>
        <v>Loss</v>
      </c>
      <c r="AJ109" s="29"/>
      <c r="AL109" s="12">
        <f t="shared" si="27"/>
        <v>-362063.30449667526</v>
      </c>
      <c r="AM109" s="12">
        <f t="shared" si="28"/>
        <v>-109639.28175053498</v>
      </c>
      <c r="AN109" s="12"/>
      <c r="AO109" s="12"/>
    </row>
    <row r="110" spans="1:41" x14ac:dyDescent="0.25">
      <c r="A110" s="6">
        <v>103</v>
      </c>
      <c r="B110" s="1" t="str">
        <f t="shared" si="15"/>
        <v>New York</v>
      </c>
      <c r="C110" s="1" t="s">
        <v>0</v>
      </c>
      <c r="D110" s="1" t="str">
        <f>IF(C110="Q1","non-peak",IF('Base Scenario'!C110="Q4","non-peak","peak"))</f>
        <v>non-peak</v>
      </c>
      <c r="E110" s="13">
        <f>IF(D110="non-peak",Parameters_Base!$B$4,Parameters_Base!$B$5)</f>
        <v>200000</v>
      </c>
      <c r="F110" s="13">
        <f>IF(D110="non-peak",Parameters_Base!$C$4,Parameters_Base!$C$5)</f>
        <v>50000</v>
      </c>
      <c r="G110" s="1"/>
      <c r="H110" s="1">
        <v>52</v>
      </c>
      <c r="I110" s="1">
        <v>14</v>
      </c>
      <c r="J110" s="1">
        <v>136</v>
      </c>
      <c r="K110" s="3">
        <v>-2</v>
      </c>
      <c r="M110" s="15">
        <f t="shared" si="16"/>
        <v>2800000</v>
      </c>
      <c r="N110" s="15">
        <f t="shared" si="17"/>
        <v>6800000</v>
      </c>
      <c r="O110" s="15">
        <f t="shared" si="18"/>
        <v>9600000</v>
      </c>
      <c r="Q110">
        <f>Parameters_Base!$G$5</f>
        <v>13880</v>
      </c>
      <c r="R110">
        <f>Q110*(1+VLOOKUP(K110,Parameters_Base!$I$3:$J$7,2,FALSE))</f>
        <v>9716</v>
      </c>
      <c r="S110" s="14">
        <f>R110*Parameters_Base!$G$2</f>
        <v>12630800</v>
      </c>
      <c r="T110" s="14">
        <f>Parameters_Base!$O$6</f>
        <v>300000</v>
      </c>
      <c r="U110" s="14">
        <f t="shared" si="19"/>
        <v>2500000</v>
      </c>
      <c r="V110" s="14">
        <f>Parameters_Base!$R$10</f>
        <v>3754098.2698005121</v>
      </c>
      <c r="W110" s="14">
        <f>Parameters_Base!$G$7*'Base Scenario'!O110</f>
        <v>2400000</v>
      </c>
      <c r="X110" s="14">
        <f>Parameters_Base!$G$8</f>
        <v>2000000</v>
      </c>
      <c r="Y110" s="15">
        <f t="shared" si="20"/>
        <v>23584898.269800514</v>
      </c>
      <c r="Z110" s="29">
        <f t="shared" si="21"/>
        <v>4716979.6539601032</v>
      </c>
      <c r="AA110" s="29">
        <f t="shared" si="22"/>
        <v>18867918.615840413</v>
      </c>
      <c r="AC110" s="29">
        <f t="shared" si="29"/>
        <v>-1916979.6539601032</v>
      </c>
      <c r="AD110" s="29">
        <f t="shared" si="23"/>
        <v>-12067918.615840413</v>
      </c>
      <c r="AE110" s="29">
        <f t="shared" si="24"/>
        <v>-13984898.269800514</v>
      </c>
      <c r="AF110" s="29"/>
      <c r="AG110" s="29" t="str">
        <f t="shared" si="25"/>
        <v>Loss</v>
      </c>
      <c r="AH110" s="29"/>
      <c r="AI110" s="29" t="str">
        <f t="shared" si="26"/>
        <v>Loss</v>
      </c>
      <c r="AJ110" s="29"/>
      <c r="AL110" s="12">
        <f t="shared" si="27"/>
        <v>-136927.11814000737</v>
      </c>
      <c r="AM110" s="12">
        <f t="shared" si="28"/>
        <v>-88734.695704708924</v>
      </c>
      <c r="AN110" s="12"/>
      <c r="AO110" s="12"/>
    </row>
    <row r="111" spans="1:41" x14ac:dyDescent="0.25">
      <c r="A111" s="6">
        <v>104</v>
      </c>
      <c r="B111" s="1" t="str">
        <f t="shared" si="15"/>
        <v>Mumbai</v>
      </c>
      <c r="C111" s="1" t="s">
        <v>0</v>
      </c>
      <c r="D111" s="1" t="str">
        <f>IF(C111="Q1","non-peak",IF('Base Scenario'!C111="Q4","non-peak","peak"))</f>
        <v>non-peak</v>
      </c>
      <c r="E111" s="13">
        <f>IF(D111="non-peak",Parameters_Base!$B$4,Parameters_Base!$B$5)</f>
        <v>200000</v>
      </c>
      <c r="F111" s="13">
        <f>IF(D111="non-peak",Parameters_Base!$C$4,Parameters_Base!$C$5)</f>
        <v>50000</v>
      </c>
      <c r="G111" s="1"/>
      <c r="H111" s="1">
        <v>52</v>
      </c>
      <c r="I111" s="1">
        <v>19</v>
      </c>
      <c r="J111" s="1">
        <v>157</v>
      </c>
      <c r="K111" s="3">
        <v>1</v>
      </c>
      <c r="M111" s="15">
        <f t="shared" si="16"/>
        <v>3800000</v>
      </c>
      <c r="N111" s="15">
        <f t="shared" si="17"/>
        <v>7850000</v>
      </c>
      <c r="O111" s="15">
        <f t="shared" si="18"/>
        <v>11650000</v>
      </c>
      <c r="Q111">
        <f>Parameters_Base!$G$5</f>
        <v>13880</v>
      </c>
      <c r="R111">
        <f>Q111*(1+VLOOKUP(K111,Parameters_Base!$I$3:$J$7,2,FALSE))</f>
        <v>15961.999999999998</v>
      </c>
      <c r="S111" s="14">
        <f>R111*Parameters_Base!$G$2</f>
        <v>20750599.999999996</v>
      </c>
      <c r="T111" s="14">
        <f>Parameters_Base!$O$6</f>
        <v>300000</v>
      </c>
      <c r="U111" s="14">
        <f t="shared" si="19"/>
        <v>1500000</v>
      </c>
      <c r="V111" s="14">
        <f>Parameters_Base!$R$10</f>
        <v>3754098.2698005121</v>
      </c>
      <c r="W111" s="14">
        <f>Parameters_Base!$G$7*'Base Scenario'!O111</f>
        <v>2912500</v>
      </c>
      <c r="X111" s="14">
        <f>Parameters_Base!$G$8</f>
        <v>2000000</v>
      </c>
      <c r="Y111" s="15">
        <f t="shared" si="20"/>
        <v>31217198.269800507</v>
      </c>
      <c r="Z111" s="29">
        <f t="shared" si="21"/>
        <v>6243439.6539601013</v>
      </c>
      <c r="AA111" s="29">
        <f t="shared" si="22"/>
        <v>24973758.615840405</v>
      </c>
      <c r="AC111" s="29">
        <f t="shared" si="29"/>
        <v>-2443439.6539601013</v>
      </c>
      <c r="AD111" s="29">
        <f t="shared" si="23"/>
        <v>-17123758.615840405</v>
      </c>
      <c r="AE111" s="29">
        <f t="shared" si="24"/>
        <v>-19567198.269800507</v>
      </c>
      <c r="AF111" s="29"/>
      <c r="AG111" s="29" t="str">
        <f t="shared" si="25"/>
        <v>Loss</v>
      </c>
      <c r="AH111" s="29"/>
      <c r="AI111" s="29" t="str">
        <f t="shared" si="26"/>
        <v>Loss</v>
      </c>
      <c r="AJ111" s="29"/>
      <c r="AL111" s="12">
        <f t="shared" si="27"/>
        <v>-128602.08705053164</v>
      </c>
      <c r="AM111" s="12">
        <f t="shared" si="28"/>
        <v>-109068.52621554399</v>
      </c>
      <c r="AN111" s="12"/>
      <c r="AO111" s="12"/>
    </row>
    <row r="112" spans="1:41" x14ac:dyDescent="0.25">
      <c r="A112" s="6">
        <v>105</v>
      </c>
      <c r="B112" s="1" t="str">
        <f t="shared" si="15"/>
        <v>New York</v>
      </c>
      <c r="C112" s="1" t="s">
        <v>0</v>
      </c>
      <c r="D112" s="1" t="str">
        <f>IF(C112="Q1","non-peak",IF('Base Scenario'!C112="Q4","non-peak","peak"))</f>
        <v>non-peak</v>
      </c>
      <c r="E112" s="13">
        <f>IF(D112="non-peak",Parameters_Base!$B$4,Parameters_Base!$B$5)</f>
        <v>200000</v>
      </c>
      <c r="F112" s="13">
        <f>IF(D112="non-peak",Parameters_Base!$C$4,Parameters_Base!$C$5)</f>
        <v>50000</v>
      </c>
      <c r="G112" s="1"/>
      <c r="H112" s="1">
        <v>53</v>
      </c>
      <c r="I112" s="1">
        <v>12</v>
      </c>
      <c r="J112" s="1">
        <v>144</v>
      </c>
      <c r="K112" s="3">
        <v>-2</v>
      </c>
      <c r="M112" s="15">
        <f t="shared" si="16"/>
        <v>2400000</v>
      </c>
      <c r="N112" s="15">
        <f t="shared" si="17"/>
        <v>7200000</v>
      </c>
      <c r="O112" s="15">
        <f t="shared" si="18"/>
        <v>9600000</v>
      </c>
      <c r="Q112">
        <f>Parameters_Base!$G$5</f>
        <v>13880</v>
      </c>
      <c r="R112">
        <f>Q112*(1+VLOOKUP(K112,Parameters_Base!$I$3:$J$7,2,FALSE))</f>
        <v>9716</v>
      </c>
      <c r="S112" s="14">
        <f>R112*Parameters_Base!$G$2</f>
        <v>12630800</v>
      </c>
      <c r="T112" s="14">
        <f>Parameters_Base!$O$6</f>
        <v>300000</v>
      </c>
      <c r="U112" s="14">
        <f t="shared" si="19"/>
        <v>2500000</v>
      </c>
      <c r="V112" s="14">
        <f>Parameters_Base!$R$10</f>
        <v>3754098.2698005121</v>
      </c>
      <c r="W112" s="14">
        <f>Parameters_Base!$G$7*'Base Scenario'!O112</f>
        <v>2400000</v>
      </c>
      <c r="X112" s="14">
        <f>Parameters_Base!$G$8</f>
        <v>2000000</v>
      </c>
      <c r="Y112" s="15">
        <f t="shared" si="20"/>
        <v>23584898.269800514</v>
      </c>
      <c r="Z112" s="29">
        <f t="shared" si="21"/>
        <v>4716979.6539601032</v>
      </c>
      <c r="AA112" s="29">
        <f t="shared" si="22"/>
        <v>18867918.615840413</v>
      </c>
      <c r="AC112" s="29">
        <f t="shared" si="29"/>
        <v>-2316979.6539601032</v>
      </c>
      <c r="AD112" s="29">
        <f t="shared" si="23"/>
        <v>-11667918.615840413</v>
      </c>
      <c r="AE112" s="29">
        <f t="shared" si="24"/>
        <v>-13984898.269800514</v>
      </c>
      <c r="AF112" s="29"/>
      <c r="AG112" s="29" t="str">
        <f t="shared" si="25"/>
        <v>Loss</v>
      </c>
      <c r="AH112" s="29"/>
      <c r="AI112" s="29" t="str">
        <f t="shared" si="26"/>
        <v>Loss</v>
      </c>
      <c r="AJ112" s="29"/>
      <c r="AL112" s="12">
        <f t="shared" si="27"/>
        <v>-193081.63783000861</v>
      </c>
      <c r="AM112" s="12">
        <f t="shared" si="28"/>
        <v>-81027.212610002869</v>
      </c>
      <c r="AN112" s="12"/>
      <c r="AO112" s="12"/>
    </row>
    <row r="113" spans="1:41" x14ac:dyDescent="0.25">
      <c r="A113" s="6">
        <v>106</v>
      </c>
      <c r="B113" s="1" t="str">
        <f t="shared" si="15"/>
        <v>Mumbai</v>
      </c>
      <c r="C113" s="1" t="s">
        <v>0</v>
      </c>
      <c r="D113" s="1" t="str">
        <f>IF(C113="Q1","non-peak",IF('Base Scenario'!C113="Q4","non-peak","peak"))</f>
        <v>non-peak</v>
      </c>
      <c r="E113" s="13">
        <f>IF(D113="non-peak",Parameters_Base!$B$4,Parameters_Base!$B$5)</f>
        <v>200000</v>
      </c>
      <c r="F113" s="13">
        <f>IF(D113="non-peak",Parameters_Base!$C$4,Parameters_Base!$C$5)</f>
        <v>50000</v>
      </c>
      <c r="G113" s="1"/>
      <c r="H113" s="1">
        <v>53</v>
      </c>
      <c r="I113" s="1">
        <v>28</v>
      </c>
      <c r="J113" s="1">
        <v>121</v>
      </c>
      <c r="K113" s="3">
        <v>1</v>
      </c>
      <c r="M113" s="15">
        <f t="shared" si="16"/>
        <v>5600000</v>
      </c>
      <c r="N113" s="15">
        <f t="shared" si="17"/>
        <v>6050000</v>
      </c>
      <c r="O113" s="15">
        <f t="shared" si="18"/>
        <v>11650000</v>
      </c>
      <c r="Q113">
        <f>Parameters_Base!$G$5</f>
        <v>13880</v>
      </c>
      <c r="R113">
        <f>Q113*(1+VLOOKUP(K113,Parameters_Base!$I$3:$J$7,2,FALSE))</f>
        <v>15961.999999999998</v>
      </c>
      <c r="S113" s="14">
        <f>R113*Parameters_Base!$G$2</f>
        <v>20750599.999999996</v>
      </c>
      <c r="T113" s="14">
        <f>Parameters_Base!$O$6</f>
        <v>300000</v>
      </c>
      <c r="U113" s="14">
        <f t="shared" si="19"/>
        <v>1500000</v>
      </c>
      <c r="V113" s="14">
        <f>Parameters_Base!$R$10</f>
        <v>3754098.2698005121</v>
      </c>
      <c r="W113" s="14">
        <f>Parameters_Base!$G$7*'Base Scenario'!O113</f>
        <v>2912500</v>
      </c>
      <c r="X113" s="14">
        <f>Parameters_Base!$G$8</f>
        <v>2000000</v>
      </c>
      <c r="Y113" s="15">
        <f t="shared" si="20"/>
        <v>31217198.269800507</v>
      </c>
      <c r="Z113" s="29">
        <f t="shared" si="21"/>
        <v>6243439.6539601013</v>
      </c>
      <c r="AA113" s="29">
        <f t="shared" si="22"/>
        <v>24973758.615840405</v>
      </c>
      <c r="AC113" s="29">
        <f t="shared" si="29"/>
        <v>-643439.65396010131</v>
      </c>
      <c r="AD113" s="29">
        <f t="shared" si="23"/>
        <v>-18923758.615840405</v>
      </c>
      <c r="AE113" s="29">
        <f t="shared" si="24"/>
        <v>-19567198.269800507</v>
      </c>
      <c r="AF113" s="29"/>
      <c r="AG113" s="29" t="str">
        <f t="shared" si="25"/>
        <v>Loss</v>
      </c>
      <c r="AH113" s="29"/>
      <c r="AI113" s="29" t="str">
        <f t="shared" si="26"/>
        <v>Loss</v>
      </c>
      <c r="AJ113" s="29"/>
      <c r="AL113" s="12">
        <f t="shared" si="27"/>
        <v>-22979.987641432188</v>
      </c>
      <c r="AM113" s="12">
        <f t="shared" si="28"/>
        <v>-156394.69930446616</v>
      </c>
      <c r="AN113" s="12"/>
      <c r="AO113" s="12"/>
    </row>
    <row r="114" spans="1:41" x14ac:dyDescent="0.25">
      <c r="A114" s="6">
        <v>107</v>
      </c>
      <c r="B114" s="1" t="str">
        <f t="shared" si="15"/>
        <v>New York</v>
      </c>
      <c r="C114" s="1" t="s">
        <v>0</v>
      </c>
      <c r="D114" s="1" t="str">
        <f>IF(C114="Q1","non-peak",IF('Base Scenario'!C114="Q4","non-peak","peak"))</f>
        <v>non-peak</v>
      </c>
      <c r="E114" s="13">
        <f>IF(D114="non-peak",Parameters_Base!$B$4,Parameters_Base!$B$5)</f>
        <v>200000</v>
      </c>
      <c r="F114" s="13">
        <f>IF(D114="non-peak",Parameters_Base!$C$4,Parameters_Base!$C$5)</f>
        <v>50000</v>
      </c>
      <c r="G114" s="1"/>
      <c r="H114" s="1">
        <v>54</v>
      </c>
      <c r="I114" s="1">
        <v>25</v>
      </c>
      <c r="J114" s="1">
        <v>172</v>
      </c>
      <c r="K114" s="3">
        <v>0</v>
      </c>
      <c r="M114" s="15">
        <f t="shared" si="16"/>
        <v>5000000</v>
      </c>
      <c r="N114" s="15">
        <f t="shared" si="17"/>
        <v>8600000</v>
      </c>
      <c r="O114" s="15">
        <f t="shared" si="18"/>
        <v>13600000</v>
      </c>
      <c r="Q114">
        <f>Parameters_Base!$G$5</f>
        <v>13880</v>
      </c>
      <c r="R114">
        <f>Q114*(1+VLOOKUP(K114,Parameters_Base!$I$3:$J$7,2,FALSE))</f>
        <v>13880</v>
      </c>
      <c r="S114" s="14">
        <f>R114*Parameters_Base!$G$2</f>
        <v>18044000</v>
      </c>
      <c r="T114" s="14">
        <f>Parameters_Base!$O$6</f>
        <v>300000</v>
      </c>
      <c r="U114" s="14">
        <f t="shared" si="19"/>
        <v>2500000</v>
      </c>
      <c r="V114" s="14">
        <f>Parameters_Base!$R$10</f>
        <v>3754098.2698005121</v>
      </c>
      <c r="W114" s="14">
        <f>Parameters_Base!$G$7*'Base Scenario'!O114</f>
        <v>3400000</v>
      </c>
      <c r="X114" s="14">
        <f>Parameters_Base!$G$8</f>
        <v>2000000</v>
      </c>
      <c r="Y114" s="15">
        <f t="shared" si="20"/>
        <v>29998098.269800514</v>
      </c>
      <c r="Z114" s="29">
        <f t="shared" si="21"/>
        <v>5999619.6539601032</v>
      </c>
      <c r="AA114" s="29">
        <f t="shared" si="22"/>
        <v>23998478.615840413</v>
      </c>
      <c r="AC114" s="29">
        <f t="shared" si="29"/>
        <v>-999619.65396010317</v>
      </c>
      <c r="AD114" s="29">
        <f t="shared" si="23"/>
        <v>-15398478.615840413</v>
      </c>
      <c r="AE114" s="29">
        <f t="shared" si="24"/>
        <v>-16398098.269800514</v>
      </c>
      <c r="AF114" s="29"/>
      <c r="AG114" s="29" t="str">
        <f t="shared" si="25"/>
        <v>Loss</v>
      </c>
      <c r="AH114" s="29"/>
      <c r="AI114" s="29" t="str">
        <f t="shared" si="26"/>
        <v>Loss</v>
      </c>
      <c r="AJ114" s="29"/>
      <c r="AL114" s="12">
        <f t="shared" si="27"/>
        <v>-39984.786158404124</v>
      </c>
      <c r="AM114" s="12">
        <f t="shared" si="28"/>
        <v>-89526.038464188445</v>
      </c>
      <c r="AN114" s="12"/>
      <c r="AO114" s="12"/>
    </row>
    <row r="115" spans="1:41" x14ac:dyDescent="0.25">
      <c r="A115" s="6">
        <v>108</v>
      </c>
      <c r="B115" s="1" t="str">
        <f t="shared" si="15"/>
        <v>Mumbai</v>
      </c>
      <c r="C115" s="1" t="s">
        <v>0</v>
      </c>
      <c r="D115" s="1" t="str">
        <f>IF(C115="Q1","non-peak",IF('Base Scenario'!C115="Q4","non-peak","peak"))</f>
        <v>non-peak</v>
      </c>
      <c r="E115" s="13">
        <f>IF(D115="non-peak",Parameters_Base!$B$4,Parameters_Base!$B$5)</f>
        <v>200000</v>
      </c>
      <c r="F115" s="13">
        <f>IF(D115="non-peak",Parameters_Base!$C$4,Parameters_Base!$C$5)</f>
        <v>50000</v>
      </c>
      <c r="G115" s="1"/>
      <c r="H115" s="1">
        <v>54</v>
      </c>
      <c r="I115" s="1">
        <v>14</v>
      </c>
      <c r="J115" s="1">
        <v>160</v>
      </c>
      <c r="K115" s="3">
        <v>2</v>
      </c>
      <c r="M115" s="15">
        <f t="shared" si="16"/>
        <v>2800000</v>
      </c>
      <c r="N115" s="15">
        <f t="shared" si="17"/>
        <v>8000000</v>
      </c>
      <c r="O115" s="15">
        <f t="shared" si="18"/>
        <v>10800000</v>
      </c>
      <c r="Q115">
        <f>Parameters_Base!$G$5</f>
        <v>13880</v>
      </c>
      <c r="R115">
        <f>Q115*(1+VLOOKUP(K115,Parameters_Base!$I$3:$J$7,2,FALSE))</f>
        <v>18044</v>
      </c>
      <c r="S115" s="14">
        <f>R115*Parameters_Base!$G$2</f>
        <v>23457200</v>
      </c>
      <c r="T115" s="14">
        <f>Parameters_Base!$O$6</f>
        <v>300000</v>
      </c>
      <c r="U115" s="14">
        <f t="shared" si="19"/>
        <v>1500000</v>
      </c>
      <c r="V115" s="14">
        <f>Parameters_Base!$R$10</f>
        <v>3754098.2698005121</v>
      </c>
      <c r="W115" s="14">
        <f>Parameters_Base!$G$7*'Base Scenario'!O115</f>
        <v>2700000</v>
      </c>
      <c r="X115" s="14">
        <f>Parameters_Base!$G$8</f>
        <v>2000000</v>
      </c>
      <c r="Y115" s="15">
        <f t="shared" si="20"/>
        <v>33711298.269800514</v>
      </c>
      <c r="Z115" s="29">
        <f t="shared" si="21"/>
        <v>6742259.6539601032</v>
      </c>
      <c r="AA115" s="29">
        <f t="shared" si="22"/>
        <v>26969038.615840413</v>
      </c>
      <c r="AC115" s="29">
        <f t="shared" si="29"/>
        <v>-3942259.6539601032</v>
      </c>
      <c r="AD115" s="29">
        <f t="shared" si="23"/>
        <v>-18969038.615840413</v>
      </c>
      <c r="AE115" s="29">
        <f t="shared" si="24"/>
        <v>-22911298.269800514</v>
      </c>
      <c r="AF115" s="29"/>
      <c r="AG115" s="29" t="str">
        <f t="shared" si="25"/>
        <v>Loss</v>
      </c>
      <c r="AH115" s="29"/>
      <c r="AI115" s="29" t="str">
        <f t="shared" si="26"/>
        <v>Loss</v>
      </c>
      <c r="AJ115" s="29"/>
      <c r="AL115" s="12">
        <f t="shared" si="27"/>
        <v>-281589.97528286453</v>
      </c>
      <c r="AM115" s="12">
        <f t="shared" si="28"/>
        <v>-118556.49134900258</v>
      </c>
      <c r="AN115" s="12"/>
      <c r="AO115" s="12"/>
    </row>
    <row r="116" spans="1:41" x14ac:dyDescent="0.25">
      <c r="A116" s="6">
        <v>109</v>
      </c>
      <c r="B116" s="1" t="str">
        <f t="shared" si="15"/>
        <v>New York</v>
      </c>
      <c r="C116" s="1" t="s">
        <v>0</v>
      </c>
      <c r="D116" s="1" t="str">
        <f>IF(C116="Q1","non-peak",IF('Base Scenario'!C116="Q4","non-peak","peak"))</f>
        <v>non-peak</v>
      </c>
      <c r="E116" s="13">
        <f>IF(D116="non-peak",Parameters_Base!$B$4,Parameters_Base!$B$5)</f>
        <v>200000</v>
      </c>
      <c r="F116" s="13">
        <f>IF(D116="non-peak",Parameters_Base!$C$4,Parameters_Base!$C$5)</f>
        <v>50000</v>
      </c>
      <c r="G116" s="1"/>
      <c r="H116" s="1">
        <v>55</v>
      </c>
      <c r="I116" s="1">
        <v>27</v>
      </c>
      <c r="J116" s="1">
        <v>209</v>
      </c>
      <c r="K116" s="3">
        <v>0</v>
      </c>
      <c r="M116" s="15">
        <f t="shared" si="16"/>
        <v>5400000</v>
      </c>
      <c r="N116" s="15">
        <f t="shared" si="17"/>
        <v>10450000</v>
      </c>
      <c r="O116" s="15">
        <f t="shared" si="18"/>
        <v>15850000</v>
      </c>
      <c r="Q116">
        <f>Parameters_Base!$G$5</f>
        <v>13880</v>
      </c>
      <c r="R116">
        <f>Q116*(1+VLOOKUP(K116,Parameters_Base!$I$3:$J$7,2,FALSE))</f>
        <v>13880</v>
      </c>
      <c r="S116" s="14">
        <f>R116*Parameters_Base!$G$2</f>
        <v>18044000</v>
      </c>
      <c r="T116" s="14">
        <f>Parameters_Base!$O$6</f>
        <v>300000</v>
      </c>
      <c r="U116" s="14">
        <f t="shared" si="19"/>
        <v>2500000</v>
      </c>
      <c r="V116" s="14">
        <f>Parameters_Base!$R$10</f>
        <v>3754098.2698005121</v>
      </c>
      <c r="W116" s="14">
        <f>Parameters_Base!$G$7*'Base Scenario'!O116</f>
        <v>3962500</v>
      </c>
      <c r="X116" s="14">
        <f>Parameters_Base!$G$8</f>
        <v>2000000</v>
      </c>
      <c r="Y116" s="15">
        <f t="shared" si="20"/>
        <v>30560598.269800514</v>
      </c>
      <c r="Z116" s="29">
        <f t="shared" si="21"/>
        <v>6112119.6539601032</v>
      </c>
      <c r="AA116" s="29">
        <f t="shared" si="22"/>
        <v>24448478.615840413</v>
      </c>
      <c r="AC116" s="29">
        <f t="shared" si="29"/>
        <v>-712119.65396010317</v>
      </c>
      <c r="AD116" s="29">
        <f t="shared" si="23"/>
        <v>-13998478.615840413</v>
      </c>
      <c r="AE116" s="29">
        <f t="shared" si="24"/>
        <v>-14710598.269800514</v>
      </c>
      <c r="AF116" s="29"/>
      <c r="AG116" s="29" t="str">
        <f t="shared" si="25"/>
        <v>Loss</v>
      </c>
      <c r="AH116" s="29"/>
      <c r="AI116" s="29" t="str">
        <f t="shared" si="26"/>
        <v>Loss</v>
      </c>
      <c r="AJ116" s="29"/>
      <c r="AL116" s="12">
        <f t="shared" si="27"/>
        <v>-26374.80199852234</v>
      </c>
      <c r="AM116" s="12">
        <f t="shared" si="28"/>
        <v>-66978.366582968476</v>
      </c>
      <c r="AN116" s="12"/>
      <c r="AO116" s="12"/>
    </row>
    <row r="117" spans="1:41" x14ac:dyDescent="0.25">
      <c r="A117" s="6">
        <v>110</v>
      </c>
      <c r="B117" s="1" t="str">
        <f t="shared" si="15"/>
        <v>Mumbai</v>
      </c>
      <c r="C117" s="1" t="s">
        <v>0</v>
      </c>
      <c r="D117" s="1" t="str">
        <f>IF(C117="Q1","non-peak",IF('Base Scenario'!C117="Q4","non-peak","peak"))</f>
        <v>non-peak</v>
      </c>
      <c r="E117" s="13">
        <f>IF(D117="non-peak",Parameters_Base!$B$4,Parameters_Base!$B$5)</f>
        <v>200000</v>
      </c>
      <c r="F117" s="13">
        <f>IF(D117="non-peak",Parameters_Base!$C$4,Parameters_Base!$C$5)</f>
        <v>50000</v>
      </c>
      <c r="G117" s="1"/>
      <c r="H117" s="1">
        <v>55</v>
      </c>
      <c r="I117" s="1">
        <v>25</v>
      </c>
      <c r="J117" s="1">
        <v>192</v>
      </c>
      <c r="K117" s="3">
        <v>0</v>
      </c>
      <c r="M117" s="15">
        <f t="shared" si="16"/>
        <v>5000000</v>
      </c>
      <c r="N117" s="15">
        <f t="shared" si="17"/>
        <v>9600000</v>
      </c>
      <c r="O117" s="15">
        <f t="shared" si="18"/>
        <v>14600000</v>
      </c>
      <c r="Q117">
        <f>Parameters_Base!$G$5</f>
        <v>13880</v>
      </c>
      <c r="R117">
        <f>Q117*(1+VLOOKUP(K117,Parameters_Base!$I$3:$J$7,2,FALSE))</f>
        <v>13880</v>
      </c>
      <c r="S117" s="14">
        <f>R117*Parameters_Base!$G$2</f>
        <v>18044000</v>
      </c>
      <c r="T117" s="14">
        <f>Parameters_Base!$O$6</f>
        <v>300000</v>
      </c>
      <c r="U117" s="14">
        <f t="shared" si="19"/>
        <v>1500000</v>
      </c>
      <c r="V117" s="14">
        <f>Parameters_Base!$R$10</f>
        <v>3754098.2698005121</v>
      </c>
      <c r="W117" s="14">
        <f>Parameters_Base!$G$7*'Base Scenario'!O117</f>
        <v>3650000</v>
      </c>
      <c r="X117" s="14">
        <f>Parameters_Base!$G$8</f>
        <v>2000000</v>
      </c>
      <c r="Y117" s="15">
        <f t="shared" si="20"/>
        <v>29248098.269800514</v>
      </c>
      <c r="Z117" s="29">
        <f t="shared" si="21"/>
        <v>5849619.6539601032</v>
      </c>
      <c r="AA117" s="29">
        <f t="shared" si="22"/>
        <v>23398478.615840413</v>
      </c>
      <c r="AC117" s="29">
        <f t="shared" si="29"/>
        <v>-849619.65396010317</v>
      </c>
      <c r="AD117" s="29">
        <f t="shared" si="23"/>
        <v>-13798478.615840413</v>
      </c>
      <c r="AE117" s="29">
        <f t="shared" si="24"/>
        <v>-14648098.269800514</v>
      </c>
      <c r="AF117" s="29"/>
      <c r="AG117" s="29" t="str">
        <f t="shared" si="25"/>
        <v>Loss</v>
      </c>
      <c r="AH117" s="29"/>
      <c r="AI117" s="29" t="str">
        <f t="shared" si="26"/>
        <v>Loss</v>
      </c>
      <c r="AJ117" s="29"/>
      <c r="AL117" s="12">
        <f t="shared" si="27"/>
        <v>-33984.786158404124</v>
      </c>
      <c r="AM117" s="12">
        <f t="shared" si="28"/>
        <v>-71867.076124168816</v>
      </c>
      <c r="AN117" s="12"/>
      <c r="AO117" s="12"/>
    </row>
    <row r="118" spans="1:41" x14ac:dyDescent="0.25">
      <c r="A118" s="6">
        <v>111</v>
      </c>
      <c r="B118" s="1" t="str">
        <f t="shared" si="15"/>
        <v>New York</v>
      </c>
      <c r="C118" s="1" t="s">
        <v>0</v>
      </c>
      <c r="D118" s="1" t="str">
        <f>IF(C118="Q1","non-peak",IF('Base Scenario'!C118="Q4","non-peak","peak"))</f>
        <v>non-peak</v>
      </c>
      <c r="E118" s="13">
        <f>IF(D118="non-peak",Parameters_Base!$B$4,Parameters_Base!$B$5)</f>
        <v>200000</v>
      </c>
      <c r="F118" s="13">
        <f>IF(D118="non-peak",Parameters_Base!$C$4,Parameters_Base!$C$5)</f>
        <v>50000</v>
      </c>
      <c r="G118" s="1"/>
      <c r="H118" s="1">
        <v>56</v>
      </c>
      <c r="I118" s="1">
        <v>17</v>
      </c>
      <c r="J118" s="1">
        <v>230</v>
      </c>
      <c r="K118" s="3">
        <v>-2</v>
      </c>
      <c r="M118" s="15">
        <f t="shared" si="16"/>
        <v>3400000</v>
      </c>
      <c r="N118" s="15">
        <f t="shared" si="17"/>
        <v>11500000</v>
      </c>
      <c r="O118" s="15">
        <f t="shared" si="18"/>
        <v>14900000</v>
      </c>
      <c r="Q118">
        <f>Parameters_Base!$G$5</f>
        <v>13880</v>
      </c>
      <c r="R118">
        <f>Q118*(1+VLOOKUP(K118,Parameters_Base!$I$3:$J$7,2,FALSE))</f>
        <v>9716</v>
      </c>
      <c r="S118" s="14">
        <f>R118*Parameters_Base!$G$2</f>
        <v>12630800</v>
      </c>
      <c r="T118" s="14">
        <f>Parameters_Base!$O$6</f>
        <v>300000</v>
      </c>
      <c r="U118" s="14">
        <f t="shared" si="19"/>
        <v>2500000</v>
      </c>
      <c r="V118" s="14">
        <f>Parameters_Base!$R$10</f>
        <v>3754098.2698005121</v>
      </c>
      <c r="W118" s="14">
        <f>Parameters_Base!$G$7*'Base Scenario'!O118</f>
        <v>3725000</v>
      </c>
      <c r="X118" s="14">
        <f>Parameters_Base!$G$8</f>
        <v>2000000</v>
      </c>
      <c r="Y118" s="15">
        <f t="shared" si="20"/>
        <v>24909898.269800514</v>
      </c>
      <c r="Z118" s="29">
        <f t="shared" si="21"/>
        <v>4981979.6539601032</v>
      </c>
      <c r="AA118" s="29">
        <f t="shared" si="22"/>
        <v>19927918.615840413</v>
      </c>
      <c r="AC118" s="29">
        <f t="shared" si="29"/>
        <v>-1581979.6539601032</v>
      </c>
      <c r="AD118" s="29">
        <f t="shared" si="23"/>
        <v>-8427918.6158404127</v>
      </c>
      <c r="AE118" s="29">
        <f t="shared" si="24"/>
        <v>-10009898.269800514</v>
      </c>
      <c r="AF118" s="29"/>
      <c r="AG118" s="29" t="str">
        <f t="shared" si="25"/>
        <v>Loss</v>
      </c>
      <c r="AH118" s="29"/>
      <c r="AI118" s="29" t="str">
        <f t="shared" si="26"/>
        <v>Loss</v>
      </c>
      <c r="AJ118" s="29"/>
      <c r="AL118" s="12">
        <f t="shared" si="27"/>
        <v>-93057.626703535483</v>
      </c>
      <c r="AM118" s="12">
        <f t="shared" si="28"/>
        <v>-36643.124416697443</v>
      </c>
      <c r="AN118" s="12"/>
      <c r="AO118" s="12"/>
    </row>
    <row r="119" spans="1:41" x14ac:dyDescent="0.25">
      <c r="A119" s="6">
        <v>112</v>
      </c>
      <c r="B119" s="1" t="str">
        <f t="shared" si="15"/>
        <v>Mumbai</v>
      </c>
      <c r="C119" s="1" t="s">
        <v>0</v>
      </c>
      <c r="D119" s="1" t="str">
        <f>IF(C119="Q1","non-peak",IF('Base Scenario'!C119="Q4","non-peak","peak"))</f>
        <v>non-peak</v>
      </c>
      <c r="E119" s="13">
        <f>IF(D119="non-peak",Parameters_Base!$B$4,Parameters_Base!$B$5)</f>
        <v>200000</v>
      </c>
      <c r="F119" s="13">
        <f>IF(D119="non-peak",Parameters_Base!$C$4,Parameters_Base!$C$5)</f>
        <v>50000</v>
      </c>
      <c r="G119" s="1"/>
      <c r="H119" s="1">
        <v>56</v>
      </c>
      <c r="I119" s="1">
        <v>15</v>
      </c>
      <c r="J119" s="1">
        <v>176</v>
      </c>
      <c r="K119" s="3">
        <v>2</v>
      </c>
      <c r="M119" s="15">
        <f t="shared" si="16"/>
        <v>3000000</v>
      </c>
      <c r="N119" s="15">
        <f t="shared" si="17"/>
        <v>8800000</v>
      </c>
      <c r="O119" s="15">
        <f t="shared" si="18"/>
        <v>11800000</v>
      </c>
      <c r="Q119">
        <f>Parameters_Base!$G$5</f>
        <v>13880</v>
      </c>
      <c r="R119">
        <f>Q119*(1+VLOOKUP(K119,Parameters_Base!$I$3:$J$7,2,FALSE))</f>
        <v>18044</v>
      </c>
      <c r="S119" s="14">
        <f>R119*Parameters_Base!$G$2</f>
        <v>23457200</v>
      </c>
      <c r="T119" s="14">
        <f>Parameters_Base!$O$6</f>
        <v>300000</v>
      </c>
      <c r="U119" s="14">
        <f t="shared" si="19"/>
        <v>1500000</v>
      </c>
      <c r="V119" s="14">
        <f>Parameters_Base!$R$10</f>
        <v>3754098.2698005121</v>
      </c>
      <c r="W119" s="14">
        <f>Parameters_Base!$G$7*'Base Scenario'!O119</f>
        <v>2950000</v>
      </c>
      <c r="X119" s="14">
        <f>Parameters_Base!$G$8</f>
        <v>2000000</v>
      </c>
      <c r="Y119" s="15">
        <f t="shared" si="20"/>
        <v>33961298.269800514</v>
      </c>
      <c r="Z119" s="29">
        <f t="shared" si="21"/>
        <v>6792259.6539601032</v>
      </c>
      <c r="AA119" s="29">
        <f t="shared" si="22"/>
        <v>27169038.615840413</v>
      </c>
      <c r="AC119" s="29">
        <f t="shared" si="29"/>
        <v>-3792259.6539601032</v>
      </c>
      <c r="AD119" s="29">
        <f t="shared" si="23"/>
        <v>-18369038.615840413</v>
      </c>
      <c r="AE119" s="29">
        <f t="shared" si="24"/>
        <v>-22161298.269800514</v>
      </c>
      <c r="AF119" s="29"/>
      <c r="AG119" s="29" t="str">
        <f t="shared" si="25"/>
        <v>Loss</v>
      </c>
      <c r="AH119" s="29"/>
      <c r="AI119" s="29" t="str">
        <f t="shared" si="26"/>
        <v>Loss</v>
      </c>
      <c r="AJ119" s="29"/>
      <c r="AL119" s="12">
        <f t="shared" si="27"/>
        <v>-252817.31026400687</v>
      </c>
      <c r="AM119" s="12">
        <f t="shared" si="28"/>
        <v>-104369.53759000235</v>
      </c>
      <c r="AN119" s="12"/>
      <c r="AO119" s="12"/>
    </row>
    <row r="120" spans="1:41" x14ac:dyDescent="0.25">
      <c r="A120" s="6">
        <v>113</v>
      </c>
      <c r="B120" s="1" t="str">
        <f t="shared" si="15"/>
        <v>New York</v>
      </c>
      <c r="C120" s="1" t="s">
        <v>0</v>
      </c>
      <c r="D120" s="1" t="str">
        <f>IF(C120="Q1","non-peak",IF('Base Scenario'!C120="Q4","non-peak","peak"))</f>
        <v>non-peak</v>
      </c>
      <c r="E120" s="13">
        <f>IF(D120="non-peak",Parameters_Base!$B$4,Parameters_Base!$B$5)</f>
        <v>200000</v>
      </c>
      <c r="F120" s="13">
        <f>IF(D120="non-peak",Parameters_Base!$C$4,Parameters_Base!$C$5)</f>
        <v>50000</v>
      </c>
      <c r="G120" s="1"/>
      <c r="H120" s="1">
        <v>57</v>
      </c>
      <c r="I120" s="1">
        <v>24</v>
      </c>
      <c r="J120" s="1">
        <v>190</v>
      </c>
      <c r="K120" s="3">
        <v>-1</v>
      </c>
      <c r="M120" s="15">
        <f t="shared" si="16"/>
        <v>4800000</v>
      </c>
      <c r="N120" s="15">
        <f t="shared" si="17"/>
        <v>9500000</v>
      </c>
      <c r="O120" s="15">
        <f t="shared" si="18"/>
        <v>14300000</v>
      </c>
      <c r="Q120">
        <f>Parameters_Base!$G$5</f>
        <v>13880</v>
      </c>
      <c r="R120">
        <f>Q120*(1+VLOOKUP(K120,Parameters_Base!$I$3:$J$7,2,FALSE))</f>
        <v>11798</v>
      </c>
      <c r="S120" s="14">
        <f>R120*Parameters_Base!$G$2</f>
        <v>15337400</v>
      </c>
      <c r="T120" s="14">
        <f>Parameters_Base!$O$6</f>
        <v>300000</v>
      </c>
      <c r="U120" s="14">
        <f t="shared" si="19"/>
        <v>2500000</v>
      </c>
      <c r="V120" s="14">
        <f>Parameters_Base!$R$10</f>
        <v>3754098.2698005121</v>
      </c>
      <c r="W120" s="14">
        <f>Parameters_Base!$G$7*'Base Scenario'!O120</f>
        <v>3575000</v>
      </c>
      <c r="X120" s="14">
        <f>Parameters_Base!$G$8</f>
        <v>2000000</v>
      </c>
      <c r="Y120" s="15">
        <f t="shared" si="20"/>
        <v>27466498.269800514</v>
      </c>
      <c r="Z120" s="29">
        <f t="shared" si="21"/>
        <v>5493299.6539601032</v>
      </c>
      <c r="AA120" s="29">
        <f t="shared" si="22"/>
        <v>21973198.615840413</v>
      </c>
      <c r="AC120" s="29">
        <f t="shared" si="29"/>
        <v>-693299.65396010317</v>
      </c>
      <c r="AD120" s="29">
        <f t="shared" si="23"/>
        <v>-12473198.615840413</v>
      </c>
      <c r="AE120" s="29">
        <f t="shared" si="24"/>
        <v>-13166498.269800514</v>
      </c>
      <c r="AF120" s="29"/>
      <c r="AG120" s="29" t="str">
        <f t="shared" si="25"/>
        <v>Loss</v>
      </c>
      <c r="AH120" s="29"/>
      <c r="AI120" s="29" t="str">
        <f t="shared" si="26"/>
        <v>Loss</v>
      </c>
      <c r="AJ120" s="29"/>
      <c r="AL120" s="12">
        <f t="shared" si="27"/>
        <v>-28887.485581670964</v>
      </c>
      <c r="AM120" s="12">
        <f t="shared" si="28"/>
        <v>-65648.413767581122</v>
      </c>
      <c r="AN120" s="12"/>
      <c r="AO120" s="12"/>
    </row>
    <row r="121" spans="1:41" x14ac:dyDescent="0.25">
      <c r="A121" s="6">
        <v>114</v>
      </c>
      <c r="B121" s="1" t="str">
        <f t="shared" si="15"/>
        <v>Mumbai</v>
      </c>
      <c r="C121" s="1" t="s">
        <v>0</v>
      </c>
      <c r="D121" s="1" t="str">
        <f>IF(C121="Q1","non-peak",IF('Base Scenario'!C121="Q4","non-peak","peak"))</f>
        <v>non-peak</v>
      </c>
      <c r="E121" s="13">
        <f>IF(D121="non-peak",Parameters_Base!$B$4,Parameters_Base!$B$5)</f>
        <v>200000</v>
      </c>
      <c r="F121" s="13">
        <f>IF(D121="non-peak",Parameters_Base!$C$4,Parameters_Base!$C$5)</f>
        <v>50000</v>
      </c>
      <c r="G121" s="1"/>
      <c r="H121" s="1">
        <v>57</v>
      </c>
      <c r="I121" s="1">
        <v>19</v>
      </c>
      <c r="J121" s="1">
        <v>180</v>
      </c>
      <c r="K121" s="3">
        <v>0</v>
      </c>
      <c r="M121" s="15">
        <f t="shared" si="16"/>
        <v>3800000</v>
      </c>
      <c r="N121" s="15">
        <f t="shared" si="17"/>
        <v>9000000</v>
      </c>
      <c r="O121" s="15">
        <f t="shared" si="18"/>
        <v>12800000</v>
      </c>
      <c r="Q121">
        <f>Parameters_Base!$G$5</f>
        <v>13880</v>
      </c>
      <c r="R121">
        <f>Q121*(1+VLOOKUP(K121,Parameters_Base!$I$3:$J$7,2,FALSE))</f>
        <v>13880</v>
      </c>
      <c r="S121" s="14">
        <f>R121*Parameters_Base!$G$2</f>
        <v>18044000</v>
      </c>
      <c r="T121" s="14">
        <f>Parameters_Base!$O$6</f>
        <v>300000</v>
      </c>
      <c r="U121" s="14">
        <f t="shared" si="19"/>
        <v>1500000</v>
      </c>
      <c r="V121" s="14">
        <f>Parameters_Base!$R$10</f>
        <v>3754098.2698005121</v>
      </c>
      <c r="W121" s="14">
        <f>Parameters_Base!$G$7*'Base Scenario'!O121</f>
        <v>3200000</v>
      </c>
      <c r="X121" s="14">
        <f>Parameters_Base!$G$8</f>
        <v>2000000</v>
      </c>
      <c r="Y121" s="15">
        <f t="shared" si="20"/>
        <v>28798098.269800514</v>
      </c>
      <c r="Z121" s="29">
        <f t="shared" si="21"/>
        <v>5759619.6539601032</v>
      </c>
      <c r="AA121" s="29">
        <f t="shared" si="22"/>
        <v>23038478.615840413</v>
      </c>
      <c r="AC121" s="29">
        <f t="shared" si="29"/>
        <v>-1959619.6539601032</v>
      </c>
      <c r="AD121" s="29">
        <f t="shared" si="23"/>
        <v>-14038478.615840413</v>
      </c>
      <c r="AE121" s="29">
        <f t="shared" si="24"/>
        <v>-15998098.269800514</v>
      </c>
      <c r="AF121" s="29"/>
      <c r="AG121" s="29" t="str">
        <f t="shared" si="25"/>
        <v>Loss</v>
      </c>
      <c r="AH121" s="29"/>
      <c r="AI121" s="29" t="str">
        <f t="shared" si="26"/>
        <v>Loss</v>
      </c>
      <c r="AJ121" s="29"/>
      <c r="AL121" s="12">
        <f t="shared" si="27"/>
        <v>-103137.87652421596</v>
      </c>
      <c r="AM121" s="12">
        <f t="shared" si="28"/>
        <v>-77991.54786578007</v>
      </c>
      <c r="AN121" s="12"/>
      <c r="AO121" s="12"/>
    </row>
    <row r="122" spans="1:41" x14ac:dyDescent="0.25">
      <c r="A122" s="6">
        <v>115</v>
      </c>
      <c r="B122" s="1" t="str">
        <f t="shared" si="15"/>
        <v>New York</v>
      </c>
      <c r="C122" s="1" t="s">
        <v>0</v>
      </c>
      <c r="D122" s="1" t="str">
        <f>IF(C122="Q1","non-peak",IF('Base Scenario'!C122="Q4","non-peak","peak"))</f>
        <v>non-peak</v>
      </c>
      <c r="E122" s="13">
        <f>IF(D122="non-peak",Parameters_Base!$B$4,Parameters_Base!$B$5)</f>
        <v>200000</v>
      </c>
      <c r="F122" s="13">
        <f>IF(D122="non-peak",Parameters_Base!$C$4,Parameters_Base!$C$5)</f>
        <v>50000</v>
      </c>
      <c r="G122" s="1"/>
      <c r="H122" s="1">
        <v>58</v>
      </c>
      <c r="I122" s="1">
        <v>28</v>
      </c>
      <c r="J122" s="1">
        <v>209</v>
      </c>
      <c r="K122" s="3">
        <v>0</v>
      </c>
      <c r="M122" s="15">
        <f t="shared" si="16"/>
        <v>5600000</v>
      </c>
      <c r="N122" s="15">
        <f t="shared" si="17"/>
        <v>10450000</v>
      </c>
      <c r="O122" s="15">
        <f t="shared" si="18"/>
        <v>16050000</v>
      </c>
      <c r="Q122">
        <f>Parameters_Base!$G$5</f>
        <v>13880</v>
      </c>
      <c r="R122">
        <f>Q122*(1+VLOOKUP(K122,Parameters_Base!$I$3:$J$7,2,FALSE))</f>
        <v>13880</v>
      </c>
      <c r="S122" s="14">
        <f>R122*Parameters_Base!$G$2</f>
        <v>18044000</v>
      </c>
      <c r="T122" s="14">
        <f>Parameters_Base!$O$6</f>
        <v>300000</v>
      </c>
      <c r="U122" s="14">
        <f t="shared" si="19"/>
        <v>2500000</v>
      </c>
      <c r="V122" s="14">
        <f>Parameters_Base!$R$10</f>
        <v>3754098.2698005121</v>
      </c>
      <c r="W122" s="14">
        <f>Parameters_Base!$G$7*'Base Scenario'!O122</f>
        <v>4012500</v>
      </c>
      <c r="X122" s="14">
        <f>Parameters_Base!$G$8</f>
        <v>2000000</v>
      </c>
      <c r="Y122" s="15">
        <f t="shared" si="20"/>
        <v>30610598.269800514</v>
      </c>
      <c r="Z122" s="29">
        <f t="shared" si="21"/>
        <v>6122119.6539601032</v>
      </c>
      <c r="AA122" s="29">
        <f t="shared" si="22"/>
        <v>24488478.615840413</v>
      </c>
      <c r="AC122" s="29">
        <f t="shared" si="29"/>
        <v>-522119.65396010317</v>
      </c>
      <c r="AD122" s="29">
        <f t="shared" si="23"/>
        <v>-14038478.615840413</v>
      </c>
      <c r="AE122" s="29">
        <f t="shared" si="24"/>
        <v>-14560598.269800514</v>
      </c>
      <c r="AF122" s="29"/>
      <c r="AG122" s="29" t="str">
        <f t="shared" si="25"/>
        <v>Loss</v>
      </c>
      <c r="AH122" s="29"/>
      <c r="AI122" s="29" t="str">
        <f t="shared" si="26"/>
        <v>Loss</v>
      </c>
      <c r="AJ122" s="29"/>
      <c r="AL122" s="12">
        <f t="shared" si="27"/>
        <v>-18647.130498575112</v>
      </c>
      <c r="AM122" s="12">
        <f t="shared" si="28"/>
        <v>-67169.754142777092</v>
      </c>
      <c r="AN122" s="12"/>
      <c r="AO122" s="12"/>
    </row>
    <row r="123" spans="1:41" x14ac:dyDescent="0.25">
      <c r="A123" s="6">
        <v>116</v>
      </c>
      <c r="B123" s="1" t="str">
        <f t="shared" si="15"/>
        <v>Mumbai</v>
      </c>
      <c r="C123" s="1" t="s">
        <v>0</v>
      </c>
      <c r="D123" s="1" t="str">
        <f>IF(C123="Q1","non-peak",IF('Base Scenario'!C123="Q4","non-peak","peak"))</f>
        <v>non-peak</v>
      </c>
      <c r="E123" s="13">
        <f>IF(D123="non-peak",Parameters_Base!$B$4,Parameters_Base!$B$5)</f>
        <v>200000</v>
      </c>
      <c r="F123" s="13">
        <f>IF(D123="non-peak",Parameters_Base!$C$4,Parameters_Base!$C$5)</f>
        <v>50000</v>
      </c>
      <c r="G123" s="1"/>
      <c r="H123" s="1">
        <v>58</v>
      </c>
      <c r="I123" s="1">
        <v>23</v>
      </c>
      <c r="J123" s="1">
        <v>147</v>
      </c>
      <c r="K123" s="3">
        <v>1</v>
      </c>
      <c r="M123" s="15">
        <f t="shared" si="16"/>
        <v>4600000</v>
      </c>
      <c r="N123" s="15">
        <f t="shared" si="17"/>
        <v>7350000</v>
      </c>
      <c r="O123" s="15">
        <f t="shared" si="18"/>
        <v>11950000</v>
      </c>
      <c r="Q123">
        <f>Parameters_Base!$G$5</f>
        <v>13880</v>
      </c>
      <c r="R123">
        <f>Q123*(1+VLOOKUP(K123,Parameters_Base!$I$3:$J$7,2,FALSE))</f>
        <v>15961.999999999998</v>
      </c>
      <c r="S123" s="14">
        <f>R123*Parameters_Base!$G$2</f>
        <v>20750599.999999996</v>
      </c>
      <c r="T123" s="14">
        <f>Parameters_Base!$O$6</f>
        <v>300000</v>
      </c>
      <c r="U123" s="14">
        <f t="shared" si="19"/>
        <v>1500000</v>
      </c>
      <c r="V123" s="14">
        <f>Parameters_Base!$R$10</f>
        <v>3754098.2698005121</v>
      </c>
      <c r="W123" s="14">
        <f>Parameters_Base!$G$7*'Base Scenario'!O123</f>
        <v>2987500</v>
      </c>
      <c r="X123" s="14">
        <f>Parameters_Base!$G$8</f>
        <v>2000000</v>
      </c>
      <c r="Y123" s="15">
        <f t="shared" si="20"/>
        <v>31292198.269800507</v>
      </c>
      <c r="Z123" s="29">
        <f t="shared" si="21"/>
        <v>6258439.6539601013</v>
      </c>
      <c r="AA123" s="29">
        <f t="shared" si="22"/>
        <v>25033758.615840405</v>
      </c>
      <c r="AC123" s="29">
        <f t="shared" si="29"/>
        <v>-1658439.6539601013</v>
      </c>
      <c r="AD123" s="29">
        <f t="shared" si="23"/>
        <v>-17683758.615840405</v>
      </c>
      <c r="AE123" s="29">
        <f t="shared" si="24"/>
        <v>-19342198.269800507</v>
      </c>
      <c r="AF123" s="29"/>
      <c r="AG123" s="29" t="str">
        <f t="shared" si="25"/>
        <v>Loss</v>
      </c>
      <c r="AH123" s="29"/>
      <c r="AI123" s="29" t="str">
        <f t="shared" si="26"/>
        <v>Loss</v>
      </c>
      <c r="AJ123" s="29"/>
      <c r="AL123" s="12">
        <f t="shared" si="27"/>
        <v>-72106.071911308754</v>
      </c>
      <c r="AM123" s="12">
        <f t="shared" si="28"/>
        <v>-120297.67765877827</v>
      </c>
      <c r="AN123" s="12"/>
      <c r="AO123" s="12"/>
    </row>
    <row r="124" spans="1:41" x14ac:dyDescent="0.25">
      <c r="A124" s="6">
        <v>117</v>
      </c>
      <c r="B124" s="1" t="str">
        <f t="shared" si="15"/>
        <v>New York</v>
      </c>
      <c r="C124" s="1" t="s">
        <v>0</v>
      </c>
      <c r="D124" s="1" t="str">
        <f>IF(C124="Q1","non-peak",IF('Base Scenario'!C124="Q4","non-peak","peak"))</f>
        <v>non-peak</v>
      </c>
      <c r="E124" s="13">
        <f>IF(D124="non-peak",Parameters_Base!$B$4,Parameters_Base!$B$5)</f>
        <v>200000</v>
      </c>
      <c r="F124" s="13">
        <f>IF(D124="non-peak",Parameters_Base!$C$4,Parameters_Base!$C$5)</f>
        <v>50000</v>
      </c>
      <c r="G124" s="1"/>
      <c r="H124" s="1">
        <v>59</v>
      </c>
      <c r="I124" s="1">
        <v>16</v>
      </c>
      <c r="J124" s="1">
        <v>192</v>
      </c>
      <c r="K124" s="3">
        <v>0</v>
      </c>
      <c r="M124" s="15">
        <f t="shared" si="16"/>
        <v>3200000</v>
      </c>
      <c r="N124" s="15">
        <f t="shared" si="17"/>
        <v>9600000</v>
      </c>
      <c r="O124" s="15">
        <f t="shared" si="18"/>
        <v>12800000</v>
      </c>
      <c r="Q124">
        <f>Parameters_Base!$G$5</f>
        <v>13880</v>
      </c>
      <c r="R124">
        <f>Q124*(1+VLOOKUP(K124,Parameters_Base!$I$3:$J$7,2,FALSE))</f>
        <v>13880</v>
      </c>
      <c r="S124" s="14">
        <f>R124*Parameters_Base!$G$2</f>
        <v>18044000</v>
      </c>
      <c r="T124" s="14">
        <f>Parameters_Base!$O$6</f>
        <v>300000</v>
      </c>
      <c r="U124" s="14">
        <f t="shared" si="19"/>
        <v>2500000</v>
      </c>
      <c r="V124" s="14">
        <f>Parameters_Base!$R$10</f>
        <v>3754098.2698005121</v>
      </c>
      <c r="W124" s="14">
        <f>Parameters_Base!$G$7*'Base Scenario'!O124</f>
        <v>3200000</v>
      </c>
      <c r="X124" s="14">
        <f>Parameters_Base!$G$8</f>
        <v>2000000</v>
      </c>
      <c r="Y124" s="15">
        <f t="shared" si="20"/>
        <v>29798098.269800514</v>
      </c>
      <c r="Z124" s="29">
        <f t="shared" si="21"/>
        <v>5959619.6539601032</v>
      </c>
      <c r="AA124" s="29">
        <f t="shared" si="22"/>
        <v>23838478.615840413</v>
      </c>
      <c r="AC124" s="29">
        <f t="shared" si="29"/>
        <v>-2759619.6539601032</v>
      </c>
      <c r="AD124" s="29">
        <f t="shared" si="23"/>
        <v>-14238478.615840413</v>
      </c>
      <c r="AE124" s="29">
        <f t="shared" si="24"/>
        <v>-16998098.269800514</v>
      </c>
      <c r="AF124" s="29"/>
      <c r="AG124" s="29" t="str">
        <f t="shared" si="25"/>
        <v>Loss</v>
      </c>
      <c r="AH124" s="29"/>
      <c r="AI124" s="29" t="str">
        <f t="shared" si="26"/>
        <v>Loss</v>
      </c>
      <c r="AJ124" s="29"/>
      <c r="AL124" s="12">
        <f t="shared" si="27"/>
        <v>-172476.22837250645</v>
      </c>
      <c r="AM124" s="12">
        <f t="shared" si="28"/>
        <v>-74158.742790835488</v>
      </c>
      <c r="AN124" s="12"/>
      <c r="AO124" s="12"/>
    </row>
    <row r="125" spans="1:41" x14ac:dyDescent="0.25">
      <c r="A125" s="6">
        <v>118</v>
      </c>
      <c r="B125" s="1" t="str">
        <f t="shared" si="15"/>
        <v>Mumbai</v>
      </c>
      <c r="C125" s="1" t="s">
        <v>0</v>
      </c>
      <c r="D125" s="1" t="str">
        <f>IF(C125="Q1","non-peak",IF('Base Scenario'!C125="Q4","non-peak","peak"))</f>
        <v>non-peak</v>
      </c>
      <c r="E125" s="13">
        <f>IF(D125="non-peak",Parameters_Base!$B$4,Parameters_Base!$B$5)</f>
        <v>200000</v>
      </c>
      <c r="F125" s="13">
        <f>IF(D125="non-peak",Parameters_Base!$C$4,Parameters_Base!$C$5)</f>
        <v>50000</v>
      </c>
      <c r="G125" s="1"/>
      <c r="H125" s="1">
        <v>59</v>
      </c>
      <c r="I125" s="1">
        <v>17</v>
      </c>
      <c r="J125" s="1">
        <v>197</v>
      </c>
      <c r="K125" s="3">
        <v>2</v>
      </c>
      <c r="M125" s="15">
        <f t="shared" si="16"/>
        <v>3400000</v>
      </c>
      <c r="N125" s="15">
        <f t="shared" si="17"/>
        <v>9850000</v>
      </c>
      <c r="O125" s="15">
        <f t="shared" si="18"/>
        <v>13250000</v>
      </c>
      <c r="Q125">
        <f>Parameters_Base!$G$5</f>
        <v>13880</v>
      </c>
      <c r="R125">
        <f>Q125*(1+VLOOKUP(K125,Parameters_Base!$I$3:$J$7,2,FALSE))</f>
        <v>18044</v>
      </c>
      <c r="S125" s="14">
        <f>R125*Parameters_Base!$G$2</f>
        <v>23457200</v>
      </c>
      <c r="T125" s="14">
        <f>Parameters_Base!$O$6</f>
        <v>300000</v>
      </c>
      <c r="U125" s="14">
        <f t="shared" si="19"/>
        <v>1500000</v>
      </c>
      <c r="V125" s="14">
        <f>Parameters_Base!$R$10</f>
        <v>3754098.2698005121</v>
      </c>
      <c r="W125" s="14">
        <f>Parameters_Base!$G$7*'Base Scenario'!O125</f>
        <v>3312500</v>
      </c>
      <c r="X125" s="14">
        <f>Parameters_Base!$G$8</f>
        <v>2000000</v>
      </c>
      <c r="Y125" s="15">
        <f t="shared" si="20"/>
        <v>34323798.269800514</v>
      </c>
      <c r="Z125" s="29">
        <f t="shared" si="21"/>
        <v>6864759.6539601032</v>
      </c>
      <c r="AA125" s="29">
        <f t="shared" si="22"/>
        <v>27459038.615840413</v>
      </c>
      <c r="AC125" s="29">
        <f t="shared" si="29"/>
        <v>-3464759.6539601032</v>
      </c>
      <c r="AD125" s="29">
        <f t="shared" si="23"/>
        <v>-17609038.615840413</v>
      </c>
      <c r="AE125" s="29">
        <f t="shared" si="24"/>
        <v>-21073798.269800514</v>
      </c>
      <c r="AF125" s="29"/>
      <c r="AG125" s="29" t="str">
        <f t="shared" si="25"/>
        <v>Loss</v>
      </c>
      <c r="AH125" s="29"/>
      <c r="AI125" s="29" t="str">
        <f t="shared" si="26"/>
        <v>Loss</v>
      </c>
      <c r="AJ125" s="29"/>
      <c r="AL125" s="12">
        <f t="shared" si="27"/>
        <v>-203809.39140941785</v>
      </c>
      <c r="AM125" s="12">
        <f t="shared" si="28"/>
        <v>-89385.982821524944</v>
      </c>
      <c r="AN125" s="12"/>
      <c r="AO125" s="12"/>
    </row>
    <row r="126" spans="1:41" x14ac:dyDescent="0.25">
      <c r="A126" s="6">
        <v>119</v>
      </c>
      <c r="B126" s="1" t="str">
        <f t="shared" si="15"/>
        <v>New York</v>
      </c>
      <c r="C126" s="1" t="s">
        <v>0</v>
      </c>
      <c r="D126" s="1" t="str">
        <f>IF(C126="Q1","non-peak",IF('Base Scenario'!C126="Q4","non-peak","peak"))</f>
        <v>non-peak</v>
      </c>
      <c r="E126" s="13">
        <f>IF(D126="non-peak",Parameters_Base!$B$4,Parameters_Base!$B$5)</f>
        <v>200000</v>
      </c>
      <c r="F126" s="13">
        <f>IF(D126="non-peak",Parameters_Base!$C$4,Parameters_Base!$C$5)</f>
        <v>50000</v>
      </c>
      <c r="G126" s="1"/>
      <c r="H126" s="1">
        <v>60</v>
      </c>
      <c r="I126" s="1">
        <v>27</v>
      </c>
      <c r="J126" s="1">
        <v>136</v>
      </c>
      <c r="K126" s="3">
        <v>-2</v>
      </c>
      <c r="M126" s="15">
        <f t="shared" si="16"/>
        <v>5400000</v>
      </c>
      <c r="N126" s="15">
        <f t="shared" si="17"/>
        <v>6800000</v>
      </c>
      <c r="O126" s="15">
        <f t="shared" si="18"/>
        <v>12200000</v>
      </c>
      <c r="Q126">
        <f>Parameters_Base!$G$5</f>
        <v>13880</v>
      </c>
      <c r="R126">
        <f>Q126*(1+VLOOKUP(K126,Parameters_Base!$I$3:$J$7,2,FALSE))</f>
        <v>9716</v>
      </c>
      <c r="S126" s="14">
        <f>R126*Parameters_Base!$G$2</f>
        <v>12630800</v>
      </c>
      <c r="T126" s="14">
        <f>Parameters_Base!$O$6</f>
        <v>300000</v>
      </c>
      <c r="U126" s="14">
        <f t="shared" si="19"/>
        <v>2500000</v>
      </c>
      <c r="V126" s="14">
        <f>Parameters_Base!$R$10</f>
        <v>3754098.2698005121</v>
      </c>
      <c r="W126" s="14">
        <f>Parameters_Base!$G$7*'Base Scenario'!O126</f>
        <v>3050000</v>
      </c>
      <c r="X126" s="14">
        <f>Parameters_Base!$G$8</f>
        <v>2000000</v>
      </c>
      <c r="Y126" s="15">
        <f t="shared" si="20"/>
        <v>24234898.269800514</v>
      </c>
      <c r="Z126" s="29">
        <f t="shared" si="21"/>
        <v>4846979.6539601032</v>
      </c>
      <c r="AA126" s="29">
        <f t="shared" si="22"/>
        <v>19387918.615840413</v>
      </c>
      <c r="AC126" s="29">
        <f t="shared" si="29"/>
        <v>553020.34603989683</v>
      </c>
      <c r="AD126" s="29">
        <f t="shared" si="23"/>
        <v>-12587918.615840413</v>
      </c>
      <c r="AE126" s="29">
        <f t="shared" si="24"/>
        <v>-12034898.269800514</v>
      </c>
      <c r="AF126" s="29"/>
      <c r="AG126" s="29" t="str">
        <f t="shared" si="25"/>
        <v>Profit</v>
      </c>
      <c r="AH126" s="29"/>
      <c r="AI126" s="29" t="str">
        <f t="shared" si="26"/>
        <v>Loss</v>
      </c>
      <c r="AJ126" s="29"/>
      <c r="AL126" s="12">
        <f t="shared" si="27"/>
        <v>20482.235038514696</v>
      </c>
      <c r="AM126" s="12">
        <f t="shared" si="28"/>
        <v>-92558.225116473623</v>
      </c>
      <c r="AN126" s="12"/>
      <c r="AO126" s="12"/>
    </row>
    <row r="127" spans="1:41" x14ac:dyDescent="0.25">
      <c r="A127" s="6">
        <v>120</v>
      </c>
      <c r="B127" s="1" t="str">
        <f t="shared" si="15"/>
        <v>Mumbai</v>
      </c>
      <c r="C127" s="1" t="s">
        <v>0</v>
      </c>
      <c r="D127" s="1" t="str">
        <f>IF(C127="Q1","non-peak",IF('Base Scenario'!C127="Q4","non-peak","peak"))</f>
        <v>non-peak</v>
      </c>
      <c r="E127" s="13">
        <f>IF(D127="non-peak",Parameters_Base!$B$4,Parameters_Base!$B$5)</f>
        <v>200000</v>
      </c>
      <c r="F127" s="13">
        <f>IF(D127="non-peak",Parameters_Base!$C$4,Parameters_Base!$C$5)</f>
        <v>50000</v>
      </c>
      <c r="G127" s="1"/>
      <c r="H127" s="1">
        <v>60</v>
      </c>
      <c r="I127" s="1">
        <v>17</v>
      </c>
      <c r="J127" s="1">
        <v>162</v>
      </c>
      <c r="K127" s="3">
        <v>1</v>
      </c>
      <c r="M127" s="15">
        <f t="shared" si="16"/>
        <v>3400000</v>
      </c>
      <c r="N127" s="15">
        <f t="shared" si="17"/>
        <v>8100000</v>
      </c>
      <c r="O127" s="15">
        <f t="shared" si="18"/>
        <v>11500000</v>
      </c>
      <c r="Q127">
        <f>Parameters_Base!$G$5</f>
        <v>13880</v>
      </c>
      <c r="R127">
        <f>Q127*(1+VLOOKUP(K127,Parameters_Base!$I$3:$J$7,2,FALSE))</f>
        <v>15961.999999999998</v>
      </c>
      <c r="S127" s="14">
        <f>R127*Parameters_Base!$G$2</f>
        <v>20750599.999999996</v>
      </c>
      <c r="T127" s="14">
        <f>Parameters_Base!$O$6</f>
        <v>300000</v>
      </c>
      <c r="U127" s="14">
        <f t="shared" si="19"/>
        <v>1500000</v>
      </c>
      <c r="V127" s="14">
        <f>Parameters_Base!$R$10</f>
        <v>3754098.2698005121</v>
      </c>
      <c r="W127" s="14">
        <f>Parameters_Base!$G$7*'Base Scenario'!O127</f>
        <v>2875000</v>
      </c>
      <c r="X127" s="14">
        <f>Parameters_Base!$G$8</f>
        <v>2000000</v>
      </c>
      <c r="Y127" s="15">
        <f t="shared" si="20"/>
        <v>31179698.269800507</v>
      </c>
      <c r="Z127" s="29">
        <f t="shared" si="21"/>
        <v>6235939.6539601013</v>
      </c>
      <c r="AA127" s="29">
        <f t="shared" si="22"/>
        <v>24943758.615840405</v>
      </c>
      <c r="AC127" s="29">
        <f t="shared" si="29"/>
        <v>-2835939.6539601013</v>
      </c>
      <c r="AD127" s="29">
        <f t="shared" si="23"/>
        <v>-16843758.615840405</v>
      </c>
      <c r="AE127" s="29">
        <f t="shared" si="24"/>
        <v>-19679698.269800507</v>
      </c>
      <c r="AF127" s="29"/>
      <c r="AG127" s="29" t="str">
        <f t="shared" si="25"/>
        <v>Loss</v>
      </c>
      <c r="AH127" s="29"/>
      <c r="AI127" s="29" t="str">
        <f t="shared" si="26"/>
        <v>Loss</v>
      </c>
      <c r="AJ127" s="29"/>
      <c r="AL127" s="12">
        <f t="shared" si="27"/>
        <v>-166819.97964471183</v>
      </c>
      <c r="AM127" s="12">
        <f t="shared" si="28"/>
        <v>-103973.8186162988</v>
      </c>
      <c r="AN127" s="12"/>
      <c r="AO127" s="12"/>
    </row>
    <row r="128" spans="1:41" x14ac:dyDescent="0.25">
      <c r="A128" s="6">
        <v>121</v>
      </c>
      <c r="B128" s="1" t="str">
        <f t="shared" si="15"/>
        <v>New York</v>
      </c>
      <c r="C128" s="1" t="s">
        <v>0</v>
      </c>
      <c r="D128" s="1" t="str">
        <f>IF(C128="Q1","non-peak",IF('Base Scenario'!C128="Q4","non-peak","peak"))</f>
        <v>non-peak</v>
      </c>
      <c r="E128" s="13">
        <f>IF(D128="non-peak",Parameters_Base!$B$4,Parameters_Base!$B$5)</f>
        <v>200000</v>
      </c>
      <c r="F128" s="13">
        <f>IF(D128="non-peak",Parameters_Base!$C$4,Parameters_Base!$C$5)</f>
        <v>50000</v>
      </c>
      <c r="G128" s="1"/>
      <c r="H128" s="1">
        <v>61</v>
      </c>
      <c r="I128" s="1">
        <v>27</v>
      </c>
      <c r="J128" s="1">
        <v>133</v>
      </c>
      <c r="K128" s="3">
        <v>0</v>
      </c>
      <c r="M128" s="15">
        <f t="shared" si="16"/>
        <v>5400000</v>
      </c>
      <c r="N128" s="15">
        <f t="shared" si="17"/>
        <v>6650000</v>
      </c>
      <c r="O128" s="15">
        <f t="shared" si="18"/>
        <v>12050000</v>
      </c>
      <c r="Q128">
        <f>Parameters_Base!$G$5</f>
        <v>13880</v>
      </c>
      <c r="R128">
        <f>Q128*(1+VLOOKUP(K128,Parameters_Base!$I$3:$J$7,2,FALSE))</f>
        <v>13880</v>
      </c>
      <c r="S128" s="14">
        <f>R128*Parameters_Base!$G$2</f>
        <v>18044000</v>
      </c>
      <c r="T128" s="14">
        <f>Parameters_Base!$O$6</f>
        <v>300000</v>
      </c>
      <c r="U128" s="14">
        <f t="shared" si="19"/>
        <v>2500000</v>
      </c>
      <c r="V128" s="14">
        <f>Parameters_Base!$R$10</f>
        <v>3754098.2698005121</v>
      </c>
      <c r="W128" s="14">
        <f>Parameters_Base!$G$7*'Base Scenario'!O128</f>
        <v>3012500</v>
      </c>
      <c r="X128" s="14">
        <f>Parameters_Base!$G$8</f>
        <v>2000000</v>
      </c>
      <c r="Y128" s="15">
        <f t="shared" si="20"/>
        <v>29610598.269800514</v>
      </c>
      <c r="Z128" s="29">
        <f t="shared" si="21"/>
        <v>5922119.6539601032</v>
      </c>
      <c r="AA128" s="29">
        <f t="shared" si="22"/>
        <v>23688478.615840413</v>
      </c>
      <c r="AC128" s="29">
        <f t="shared" si="29"/>
        <v>-522119.65396010317</v>
      </c>
      <c r="AD128" s="29">
        <f t="shared" si="23"/>
        <v>-17038478.615840413</v>
      </c>
      <c r="AE128" s="29">
        <f t="shared" si="24"/>
        <v>-17560598.269800514</v>
      </c>
      <c r="AF128" s="29"/>
      <c r="AG128" s="29" t="str">
        <f t="shared" si="25"/>
        <v>Loss</v>
      </c>
      <c r="AH128" s="29"/>
      <c r="AI128" s="29" t="str">
        <f t="shared" si="26"/>
        <v>Loss</v>
      </c>
      <c r="AJ128" s="29"/>
      <c r="AL128" s="12">
        <f t="shared" si="27"/>
        <v>-19337.764961485304</v>
      </c>
      <c r="AM128" s="12">
        <f t="shared" si="28"/>
        <v>-128108.86177323619</v>
      </c>
      <c r="AN128" s="12"/>
      <c r="AO128" s="12"/>
    </row>
    <row r="129" spans="1:41" x14ac:dyDescent="0.25">
      <c r="A129" s="6">
        <v>122</v>
      </c>
      <c r="B129" s="1" t="str">
        <f t="shared" si="15"/>
        <v>Mumbai</v>
      </c>
      <c r="C129" s="1" t="s">
        <v>0</v>
      </c>
      <c r="D129" s="1" t="str">
        <f>IF(C129="Q1","non-peak",IF('Base Scenario'!C129="Q4","non-peak","peak"))</f>
        <v>non-peak</v>
      </c>
      <c r="E129" s="13">
        <f>IF(D129="non-peak",Parameters_Base!$B$4,Parameters_Base!$B$5)</f>
        <v>200000</v>
      </c>
      <c r="F129" s="13">
        <f>IF(D129="non-peak",Parameters_Base!$C$4,Parameters_Base!$C$5)</f>
        <v>50000</v>
      </c>
      <c r="G129" s="1"/>
      <c r="H129" s="1">
        <v>61</v>
      </c>
      <c r="I129" s="1">
        <v>11</v>
      </c>
      <c r="J129" s="1">
        <v>238</v>
      </c>
      <c r="K129" s="3">
        <v>1</v>
      </c>
      <c r="M129" s="15">
        <f t="shared" si="16"/>
        <v>2200000</v>
      </c>
      <c r="N129" s="15">
        <f t="shared" si="17"/>
        <v>11900000</v>
      </c>
      <c r="O129" s="15">
        <f t="shared" si="18"/>
        <v>14100000</v>
      </c>
      <c r="Q129">
        <f>Parameters_Base!$G$5</f>
        <v>13880</v>
      </c>
      <c r="R129">
        <f>Q129*(1+VLOOKUP(K129,Parameters_Base!$I$3:$J$7,2,FALSE))</f>
        <v>15961.999999999998</v>
      </c>
      <c r="S129" s="14">
        <f>R129*Parameters_Base!$G$2</f>
        <v>20750599.999999996</v>
      </c>
      <c r="T129" s="14">
        <f>Parameters_Base!$O$6</f>
        <v>300000</v>
      </c>
      <c r="U129" s="14">
        <f t="shared" si="19"/>
        <v>1500000</v>
      </c>
      <c r="V129" s="14">
        <f>Parameters_Base!$R$10</f>
        <v>3754098.2698005121</v>
      </c>
      <c r="W129" s="14">
        <f>Parameters_Base!$G$7*'Base Scenario'!O129</f>
        <v>3525000</v>
      </c>
      <c r="X129" s="14">
        <f>Parameters_Base!$G$8</f>
        <v>2000000</v>
      </c>
      <c r="Y129" s="15">
        <f t="shared" si="20"/>
        <v>31829698.269800507</v>
      </c>
      <c r="Z129" s="29">
        <f t="shared" si="21"/>
        <v>6365939.6539601013</v>
      </c>
      <c r="AA129" s="29">
        <f t="shared" si="22"/>
        <v>25463758.615840405</v>
      </c>
      <c r="AC129" s="29">
        <f t="shared" si="29"/>
        <v>-4165939.6539601013</v>
      </c>
      <c r="AD129" s="29">
        <f t="shared" si="23"/>
        <v>-13563758.615840405</v>
      </c>
      <c r="AE129" s="29">
        <f t="shared" si="24"/>
        <v>-17729698.269800507</v>
      </c>
      <c r="AF129" s="29"/>
      <c r="AG129" s="29" t="str">
        <f t="shared" si="25"/>
        <v>Loss</v>
      </c>
      <c r="AH129" s="29"/>
      <c r="AI129" s="29" t="str">
        <f t="shared" si="26"/>
        <v>Loss</v>
      </c>
      <c r="AJ129" s="29"/>
      <c r="AL129" s="12">
        <f t="shared" si="27"/>
        <v>-378721.78672364558</v>
      </c>
      <c r="AM129" s="12">
        <f t="shared" si="28"/>
        <v>-56990.582419497499</v>
      </c>
      <c r="AN129" s="12"/>
      <c r="AO129" s="12"/>
    </row>
    <row r="130" spans="1:41" x14ac:dyDescent="0.25">
      <c r="A130" s="6">
        <v>123</v>
      </c>
      <c r="B130" s="1" t="str">
        <f t="shared" si="15"/>
        <v>New York</v>
      </c>
      <c r="C130" s="1" t="s">
        <v>0</v>
      </c>
      <c r="D130" s="1" t="str">
        <f>IF(C130="Q1","non-peak",IF('Base Scenario'!C130="Q4","non-peak","peak"))</f>
        <v>non-peak</v>
      </c>
      <c r="E130" s="13">
        <f>IF(D130="non-peak",Parameters_Base!$B$4,Parameters_Base!$B$5)</f>
        <v>200000</v>
      </c>
      <c r="F130" s="13">
        <f>IF(D130="non-peak",Parameters_Base!$C$4,Parameters_Base!$C$5)</f>
        <v>50000</v>
      </c>
      <c r="G130" s="1"/>
      <c r="H130" s="1">
        <v>62</v>
      </c>
      <c r="I130" s="1">
        <v>24</v>
      </c>
      <c r="J130" s="1">
        <v>193</v>
      </c>
      <c r="K130" s="3">
        <v>-2</v>
      </c>
      <c r="M130" s="15">
        <f t="shared" si="16"/>
        <v>4800000</v>
      </c>
      <c r="N130" s="15">
        <f t="shared" si="17"/>
        <v>9650000</v>
      </c>
      <c r="O130" s="15">
        <f t="shared" si="18"/>
        <v>14450000</v>
      </c>
      <c r="Q130">
        <f>Parameters_Base!$G$5</f>
        <v>13880</v>
      </c>
      <c r="R130">
        <f>Q130*(1+VLOOKUP(K130,Parameters_Base!$I$3:$J$7,2,FALSE))</f>
        <v>9716</v>
      </c>
      <c r="S130" s="14">
        <f>R130*Parameters_Base!$G$2</f>
        <v>12630800</v>
      </c>
      <c r="T130" s="14">
        <f>Parameters_Base!$O$6</f>
        <v>300000</v>
      </c>
      <c r="U130" s="14">
        <f t="shared" si="19"/>
        <v>2500000</v>
      </c>
      <c r="V130" s="14">
        <f>Parameters_Base!$R$10</f>
        <v>3754098.2698005121</v>
      </c>
      <c r="W130" s="14">
        <f>Parameters_Base!$G$7*'Base Scenario'!O130</f>
        <v>3612500</v>
      </c>
      <c r="X130" s="14">
        <f>Parameters_Base!$G$8</f>
        <v>2000000</v>
      </c>
      <c r="Y130" s="15">
        <f t="shared" si="20"/>
        <v>24797398.269800514</v>
      </c>
      <c r="Z130" s="29">
        <f t="shared" si="21"/>
        <v>4959479.6539601032</v>
      </c>
      <c r="AA130" s="29">
        <f t="shared" si="22"/>
        <v>19837918.615840413</v>
      </c>
      <c r="AC130" s="29">
        <f t="shared" si="29"/>
        <v>-159479.65396010317</v>
      </c>
      <c r="AD130" s="29">
        <f t="shared" si="23"/>
        <v>-10187918.615840413</v>
      </c>
      <c r="AE130" s="29">
        <f t="shared" si="24"/>
        <v>-10347398.269800514</v>
      </c>
      <c r="AF130" s="29"/>
      <c r="AG130" s="29" t="str">
        <f t="shared" si="25"/>
        <v>Loss</v>
      </c>
      <c r="AH130" s="29"/>
      <c r="AI130" s="29" t="str">
        <f t="shared" si="26"/>
        <v>Loss</v>
      </c>
      <c r="AJ130" s="29"/>
      <c r="AL130" s="12">
        <f t="shared" si="27"/>
        <v>-6644.9855816709651</v>
      </c>
      <c r="AM130" s="12">
        <f t="shared" si="28"/>
        <v>-52787.143087256023</v>
      </c>
      <c r="AN130" s="12"/>
      <c r="AO130" s="12"/>
    </row>
    <row r="131" spans="1:41" x14ac:dyDescent="0.25">
      <c r="A131" s="6">
        <v>124</v>
      </c>
      <c r="B131" s="1" t="str">
        <f t="shared" si="15"/>
        <v>Mumbai</v>
      </c>
      <c r="C131" s="1" t="s">
        <v>0</v>
      </c>
      <c r="D131" s="1" t="str">
        <f>IF(C131="Q1","non-peak",IF('Base Scenario'!C131="Q4","non-peak","peak"))</f>
        <v>non-peak</v>
      </c>
      <c r="E131" s="13">
        <f>IF(D131="non-peak",Parameters_Base!$B$4,Parameters_Base!$B$5)</f>
        <v>200000</v>
      </c>
      <c r="F131" s="13">
        <f>IF(D131="non-peak",Parameters_Base!$C$4,Parameters_Base!$C$5)</f>
        <v>50000</v>
      </c>
      <c r="G131" s="1"/>
      <c r="H131" s="1">
        <v>62</v>
      </c>
      <c r="I131" s="1">
        <v>23</v>
      </c>
      <c r="J131" s="1">
        <v>224</v>
      </c>
      <c r="K131" s="3">
        <v>2</v>
      </c>
      <c r="M131" s="15">
        <f t="shared" si="16"/>
        <v>4600000</v>
      </c>
      <c r="N131" s="15">
        <f t="shared" si="17"/>
        <v>11200000</v>
      </c>
      <c r="O131" s="15">
        <f t="shared" si="18"/>
        <v>15800000</v>
      </c>
      <c r="Q131">
        <f>Parameters_Base!$G$5</f>
        <v>13880</v>
      </c>
      <c r="R131">
        <f>Q131*(1+VLOOKUP(K131,Parameters_Base!$I$3:$J$7,2,FALSE))</f>
        <v>18044</v>
      </c>
      <c r="S131" s="14">
        <f>R131*Parameters_Base!$G$2</f>
        <v>23457200</v>
      </c>
      <c r="T131" s="14">
        <f>Parameters_Base!$O$6</f>
        <v>300000</v>
      </c>
      <c r="U131" s="14">
        <f t="shared" si="19"/>
        <v>1500000</v>
      </c>
      <c r="V131" s="14">
        <f>Parameters_Base!$R$10</f>
        <v>3754098.2698005121</v>
      </c>
      <c r="W131" s="14">
        <f>Parameters_Base!$G$7*'Base Scenario'!O131</f>
        <v>3950000</v>
      </c>
      <c r="X131" s="14">
        <f>Parameters_Base!$G$8</f>
        <v>2000000</v>
      </c>
      <c r="Y131" s="15">
        <f t="shared" si="20"/>
        <v>34961298.269800514</v>
      </c>
      <c r="Z131" s="29">
        <f t="shared" si="21"/>
        <v>6992259.6539601032</v>
      </c>
      <c r="AA131" s="29">
        <f t="shared" si="22"/>
        <v>27969038.615840413</v>
      </c>
      <c r="AC131" s="29">
        <f t="shared" si="29"/>
        <v>-2392259.6539601032</v>
      </c>
      <c r="AD131" s="29">
        <f t="shared" si="23"/>
        <v>-16769038.615840413</v>
      </c>
      <c r="AE131" s="29">
        <f t="shared" si="24"/>
        <v>-19161298.269800514</v>
      </c>
      <c r="AF131" s="29"/>
      <c r="AG131" s="29" t="str">
        <f t="shared" si="25"/>
        <v>Loss</v>
      </c>
      <c r="AH131" s="29"/>
      <c r="AI131" s="29" t="str">
        <f t="shared" si="26"/>
        <v>Loss</v>
      </c>
      <c r="AJ131" s="29"/>
      <c r="AL131" s="12">
        <f t="shared" si="27"/>
        <v>-104011.28930261318</v>
      </c>
      <c r="AM131" s="12">
        <f t="shared" si="28"/>
        <v>-74861.779535001842</v>
      </c>
      <c r="AN131" s="12"/>
      <c r="AO131" s="12"/>
    </row>
    <row r="132" spans="1:41" x14ac:dyDescent="0.25">
      <c r="A132" s="6">
        <v>125</v>
      </c>
      <c r="B132" s="1" t="str">
        <f t="shared" si="15"/>
        <v>New York</v>
      </c>
      <c r="C132" s="1" t="s">
        <v>0</v>
      </c>
      <c r="D132" s="1" t="str">
        <f>IF(C132="Q1","non-peak",IF('Base Scenario'!C132="Q4","non-peak","peak"))</f>
        <v>non-peak</v>
      </c>
      <c r="E132" s="13">
        <f>IF(D132="non-peak",Parameters_Base!$B$4,Parameters_Base!$B$5)</f>
        <v>200000</v>
      </c>
      <c r="F132" s="13">
        <f>IF(D132="non-peak",Parameters_Base!$C$4,Parameters_Base!$C$5)</f>
        <v>50000</v>
      </c>
      <c r="G132" s="1"/>
      <c r="H132" s="1">
        <v>63</v>
      </c>
      <c r="I132" s="1">
        <v>10</v>
      </c>
      <c r="J132" s="1">
        <v>172</v>
      </c>
      <c r="K132" s="3">
        <v>0</v>
      </c>
      <c r="M132" s="15">
        <f t="shared" si="16"/>
        <v>2000000</v>
      </c>
      <c r="N132" s="15">
        <f t="shared" si="17"/>
        <v>8600000</v>
      </c>
      <c r="O132" s="15">
        <f t="shared" si="18"/>
        <v>10600000</v>
      </c>
      <c r="Q132">
        <f>Parameters_Base!$G$5</f>
        <v>13880</v>
      </c>
      <c r="R132">
        <f>Q132*(1+VLOOKUP(K132,Parameters_Base!$I$3:$J$7,2,FALSE))</f>
        <v>13880</v>
      </c>
      <c r="S132" s="14">
        <f>R132*Parameters_Base!$G$2</f>
        <v>18044000</v>
      </c>
      <c r="T132" s="14">
        <f>Parameters_Base!$O$6</f>
        <v>300000</v>
      </c>
      <c r="U132" s="14">
        <f t="shared" si="19"/>
        <v>2500000</v>
      </c>
      <c r="V132" s="14">
        <f>Parameters_Base!$R$10</f>
        <v>3754098.2698005121</v>
      </c>
      <c r="W132" s="14">
        <f>Parameters_Base!$G$7*'Base Scenario'!O132</f>
        <v>2650000</v>
      </c>
      <c r="X132" s="14">
        <f>Parameters_Base!$G$8</f>
        <v>2000000</v>
      </c>
      <c r="Y132" s="15">
        <f t="shared" si="20"/>
        <v>29248098.269800514</v>
      </c>
      <c r="Z132" s="29">
        <f t="shared" si="21"/>
        <v>5849619.6539601032</v>
      </c>
      <c r="AA132" s="29">
        <f t="shared" si="22"/>
        <v>23398478.615840413</v>
      </c>
      <c r="AC132" s="29">
        <f t="shared" si="29"/>
        <v>-3849619.6539601032</v>
      </c>
      <c r="AD132" s="29">
        <f t="shared" si="23"/>
        <v>-14798478.615840413</v>
      </c>
      <c r="AE132" s="29">
        <f t="shared" si="24"/>
        <v>-18648098.269800514</v>
      </c>
      <c r="AF132" s="29"/>
      <c r="AG132" s="29" t="str">
        <f t="shared" si="25"/>
        <v>Loss</v>
      </c>
      <c r="AH132" s="29"/>
      <c r="AI132" s="29" t="str">
        <f t="shared" si="26"/>
        <v>Loss</v>
      </c>
      <c r="AJ132" s="29"/>
      <c r="AL132" s="12">
        <f t="shared" si="27"/>
        <v>-384961.96539601032</v>
      </c>
      <c r="AM132" s="12">
        <f t="shared" si="28"/>
        <v>-86037.666371165193</v>
      </c>
      <c r="AN132" s="12"/>
      <c r="AO132" s="12"/>
    </row>
    <row r="133" spans="1:41" x14ac:dyDescent="0.25">
      <c r="A133" s="6">
        <v>126</v>
      </c>
      <c r="B133" s="1" t="str">
        <f t="shared" si="15"/>
        <v>Mumbai</v>
      </c>
      <c r="C133" s="1" t="s">
        <v>0</v>
      </c>
      <c r="D133" s="1" t="str">
        <f>IF(C133="Q1","non-peak",IF('Base Scenario'!C133="Q4","non-peak","peak"))</f>
        <v>non-peak</v>
      </c>
      <c r="E133" s="13">
        <f>IF(D133="non-peak",Parameters_Base!$B$4,Parameters_Base!$B$5)</f>
        <v>200000</v>
      </c>
      <c r="F133" s="13">
        <f>IF(D133="non-peak",Parameters_Base!$C$4,Parameters_Base!$C$5)</f>
        <v>50000</v>
      </c>
      <c r="G133" s="1"/>
      <c r="H133" s="1">
        <v>63</v>
      </c>
      <c r="I133" s="1">
        <v>14</v>
      </c>
      <c r="J133" s="1">
        <v>163</v>
      </c>
      <c r="K133" s="3">
        <v>2</v>
      </c>
      <c r="M133" s="15">
        <f t="shared" si="16"/>
        <v>2800000</v>
      </c>
      <c r="N133" s="15">
        <f t="shared" si="17"/>
        <v>8150000</v>
      </c>
      <c r="O133" s="15">
        <f t="shared" si="18"/>
        <v>10950000</v>
      </c>
      <c r="Q133">
        <f>Parameters_Base!$G$5</f>
        <v>13880</v>
      </c>
      <c r="R133">
        <f>Q133*(1+VLOOKUP(K133,Parameters_Base!$I$3:$J$7,2,FALSE))</f>
        <v>18044</v>
      </c>
      <c r="S133" s="14">
        <f>R133*Parameters_Base!$G$2</f>
        <v>23457200</v>
      </c>
      <c r="T133" s="14">
        <f>Parameters_Base!$O$6</f>
        <v>300000</v>
      </c>
      <c r="U133" s="14">
        <f t="shared" si="19"/>
        <v>1500000</v>
      </c>
      <c r="V133" s="14">
        <f>Parameters_Base!$R$10</f>
        <v>3754098.2698005121</v>
      </c>
      <c r="W133" s="14">
        <f>Parameters_Base!$G$7*'Base Scenario'!O133</f>
        <v>2737500</v>
      </c>
      <c r="X133" s="14">
        <f>Parameters_Base!$G$8</f>
        <v>2000000</v>
      </c>
      <c r="Y133" s="15">
        <f t="shared" si="20"/>
        <v>33748798.269800514</v>
      </c>
      <c r="Z133" s="29">
        <f t="shared" si="21"/>
        <v>6749759.6539601032</v>
      </c>
      <c r="AA133" s="29">
        <f t="shared" si="22"/>
        <v>26999038.615840413</v>
      </c>
      <c r="AC133" s="29">
        <f t="shared" si="29"/>
        <v>-3949759.6539601032</v>
      </c>
      <c r="AD133" s="29">
        <f t="shared" si="23"/>
        <v>-18849038.615840413</v>
      </c>
      <c r="AE133" s="29">
        <f t="shared" si="24"/>
        <v>-22798798.269800514</v>
      </c>
      <c r="AF133" s="29"/>
      <c r="AG133" s="29" t="str">
        <f t="shared" si="25"/>
        <v>Loss</v>
      </c>
      <c r="AH133" s="29"/>
      <c r="AI133" s="29" t="str">
        <f t="shared" si="26"/>
        <v>Loss</v>
      </c>
      <c r="AJ133" s="29"/>
      <c r="AL133" s="12">
        <f t="shared" si="27"/>
        <v>-282125.68956857879</v>
      </c>
      <c r="AM133" s="12">
        <f t="shared" si="28"/>
        <v>-115638.27371681234</v>
      </c>
      <c r="AN133" s="12"/>
      <c r="AO133" s="12"/>
    </row>
    <row r="134" spans="1:41" x14ac:dyDescent="0.25">
      <c r="A134" s="6">
        <v>127</v>
      </c>
      <c r="B134" s="1" t="str">
        <f t="shared" si="15"/>
        <v>New York</v>
      </c>
      <c r="C134" s="1" t="s">
        <v>0</v>
      </c>
      <c r="D134" s="1" t="str">
        <f>IF(C134="Q1","non-peak",IF('Base Scenario'!C134="Q4","non-peak","peak"))</f>
        <v>non-peak</v>
      </c>
      <c r="E134" s="13">
        <f>IF(D134="non-peak",Parameters_Base!$B$4,Parameters_Base!$B$5)</f>
        <v>200000</v>
      </c>
      <c r="F134" s="13">
        <f>IF(D134="non-peak",Parameters_Base!$C$4,Parameters_Base!$C$5)</f>
        <v>50000</v>
      </c>
      <c r="G134" s="1"/>
      <c r="H134" s="1">
        <v>64</v>
      </c>
      <c r="I134" s="1">
        <v>19</v>
      </c>
      <c r="J134" s="1">
        <v>138</v>
      </c>
      <c r="K134" s="3">
        <v>-1</v>
      </c>
      <c r="M134" s="15">
        <f t="shared" si="16"/>
        <v>3800000</v>
      </c>
      <c r="N134" s="15">
        <f t="shared" si="17"/>
        <v>6900000</v>
      </c>
      <c r="O134" s="15">
        <f t="shared" si="18"/>
        <v>10700000</v>
      </c>
      <c r="Q134">
        <f>Parameters_Base!$G$5</f>
        <v>13880</v>
      </c>
      <c r="R134">
        <f>Q134*(1+VLOOKUP(K134,Parameters_Base!$I$3:$J$7,2,FALSE))</f>
        <v>11798</v>
      </c>
      <c r="S134" s="14">
        <f>R134*Parameters_Base!$G$2</f>
        <v>15337400</v>
      </c>
      <c r="T134" s="14">
        <f>Parameters_Base!$O$6</f>
        <v>300000</v>
      </c>
      <c r="U134" s="14">
        <f t="shared" si="19"/>
        <v>2500000</v>
      </c>
      <c r="V134" s="14">
        <f>Parameters_Base!$R$10</f>
        <v>3754098.2698005121</v>
      </c>
      <c r="W134" s="14">
        <f>Parameters_Base!$G$7*'Base Scenario'!O134</f>
        <v>2675000</v>
      </c>
      <c r="X134" s="14">
        <f>Parameters_Base!$G$8</f>
        <v>2000000</v>
      </c>
      <c r="Y134" s="15">
        <f t="shared" si="20"/>
        <v>26566498.269800514</v>
      </c>
      <c r="Z134" s="29">
        <f t="shared" si="21"/>
        <v>5313299.6539601032</v>
      </c>
      <c r="AA134" s="29">
        <f t="shared" si="22"/>
        <v>21253198.615840413</v>
      </c>
      <c r="AC134" s="29">
        <f t="shared" si="29"/>
        <v>-1513299.6539601032</v>
      </c>
      <c r="AD134" s="29">
        <f t="shared" si="23"/>
        <v>-14353198.615840413</v>
      </c>
      <c r="AE134" s="29">
        <f t="shared" si="24"/>
        <v>-15866498.269800514</v>
      </c>
      <c r="AF134" s="29"/>
      <c r="AG134" s="29" t="str">
        <f t="shared" si="25"/>
        <v>Loss</v>
      </c>
      <c r="AH134" s="29"/>
      <c r="AI134" s="29" t="str">
        <f t="shared" si="26"/>
        <v>Loss</v>
      </c>
      <c r="AJ134" s="29"/>
      <c r="AL134" s="12">
        <f t="shared" si="27"/>
        <v>-79647.350208426476</v>
      </c>
      <c r="AM134" s="12">
        <f t="shared" si="28"/>
        <v>-104008.68562203198</v>
      </c>
      <c r="AN134" s="12"/>
      <c r="AO134" s="12"/>
    </row>
    <row r="135" spans="1:41" x14ac:dyDescent="0.25">
      <c r="A135" s="6">
        <v>128</v>
      </c>
      <c r="B135" s="1" t="str">
        <f t="shared" si="15"/>
        <v>Mumbai</v>
      </c>
      <c r="C135" s="1" t="s">
        <v>0</v>
      </c>
      <c r="D135" s="1" t="str">
        <f>IF(C135="Q1","non-peak",IF('Base Scenario'!C135="Q4","non-peak","peak"))</f>
        <v>non-peak</v>
      </c>
      <c r="E135" s="13">
        <f>IF(D135="non-peak",Parameters_Base!$B$4,Parameters_Base!$B$5)</f>
        <v>200000</v>
      </c>
      <c r="F135" s="13">
        <f>IF(D135="non-peak",Parameters_Base!$C$4,Parameters_Base!$C$5)</f>
        <v>50000</v>
      </c>
      <c r="G135" s="1"/>
      <c r="H135" s="1">
        <v>64</v>
      </c>
      <c r="I135" s="1">
        <v>10</v>
      </c>
      <c r="J135" s="1">
        <v>217</v>
      </c>
      <c r="K135" s="3">
        <v>1</v>
      </c>
      <c r="M135" s="15">
        <f t="shared" si="16"/>
        <v>2000000</v>
      </c>
      <c r="N135" s="15">
        <f t="shared" si="17"/>
        <v>10850000</v>
      </c>
      <c r="O135" s="15">
        <f t="shared" si="18"/>
        <v>12850000</v>
      </c>
      <c r="Q135">
        <f>Parameters_Base!$G$5</f>
        <v>13880</v>
      </c>
      <c r="R135">
        <f>Q135*(1+VLOOKUP(K135,Parameters_Base!$I$3:$J$7,2,FALSE))</f>
        <v>15961.999999999998</v>
      </c>
      <c r="S135" s="14">
        <f>R135*Parameters_Base!$G$2</f>
        <v>20750599.999999996</v>
      </c>
      <c r="T135" s="14">
        <f>Parameters_Base!$O$6</f>
        <v>300000</v>
      </c>
      <c r="U135" s="14">
        <f t="shared" si="19"/>
        <v>1500000</v>
      </c>
      <c r="V135" s="14">
        <f>Parameters_Base!$R$10</f>
        <v>3754098.2698005121</v>
      </c>
      <c r="W135" s="14">
        <f>Parameters_Base!$G$7*'Base Scenario'!O135</f>
        <v>3212500</v>
      </c>
      <c r="X135" s="14">
        <f>Parameters_Base!$G$8</f>
        <v>2000000</v>
      </c>
      <c r="Y135" s="15">
        <f t="shared" si="20"/>
        <v>31517198.269800507</v>
      </c>
      <c r="Z135" s="29">
        <f t="shared" si="21"/>
        <v>6303439.6539601013</v>
      </c>
      <c r="AA135" s="29">
        <f t="shared" si="22"/>
        <v>25213758.615840405</v>
      </c>
      <c r="AC135" s="29">
        <f t="shared" si="29"/>
        <v>-4303439.6539601013</v>
      </c>
      <c r="AD135" s="29">
        <f t="shared" si="23"/>
        <v>-14363758.615840405</v>
      </c>
      <c r="AE135" s="29">
        <f t="shared" si="24"/>
        <v>-18667198.269800507</v>
      </c>
      <c r="AF135" s="29"/>
      <c r="AG135" s="29" t="str">
        <f t="shared" si="25"/>
        <v>Loss</v>
      </c>
      <c r="AH135" s="29"/>
      <c r="AI135" s="29" t="str">
        <f t="shared" si="26"/>
        <v>Loss</v>
      </c>
      <c r="AJ135" s="29"/>
      <c r="AL135" s="12">
        <f t="shared" si="27"/>
        <v>-430343.96539601014</v>
      </c>
      <c r="AM135" s="12">
        <f t="shared" si="28"/>
        <v>-66192.436017697721</v>
      </c>
      <c r="AN135" s="12"/>
      <c r="AO135" s="12"/>
    </row>
    <row r="136" spans="1:41" x14ac:dyDescent="0.25">
      <c r="A136" s="6">
        <v>129</v>
      </c>
      <c r="B136" s="1" t="str">
        <f t="shared" si="15"/>
        <v>New York</v>
      </c>
      <c r="C136" s="1" t="s">
        <v>0</v>
      </c>
      <c r="D136" s="1" t="str">
        <f>IF(C136="Q1","non-peak",IF('Base Scenario'!C136="Q4","non-peak","peak"))</f>
        <v>non-peak</v>
      </c>
      <c r="E136" s="13">
        <f>IF(D136="non-peak",Parameters_Base!$B$4,Parameters_Base!$B$5)</f>
        <v>200000</v>
      </c>
      <c r="F136" s="13">
        <f>IF(D136="non-peak",Parameters_Base!$C$4,Parameters_Base!$C$5)</f>
        <v>50000</v>
      </c>
      <c r="G136" s="1"/>
      <c r="H136" s="1">
        <v>65</v>
      </c>
      <c r="I136" s="1">
        <v>12</v>
      </c>
      <c r="J136" s="1">
        <v>152</v>
      </c>
      <c r="K136" s="3">
        <v>-1</v>
      </c>
      <c r="M136" s="15">
        <f t="shared" si="16"/>
        <v>2400000</v>
      </c>
      <c r="N136" s="15">
        <f t="shared" si="17"/>
        <v>7600000</v>
      </c>
      <c r="O136" s="15">
        <f t="shared" si="18"/>
        <v>10000000</v>
      </c>
      <c r="Q136">
        <f>Parameters_Base!$G$5</f>
        <v>13880</v>
      </c>
      <c r="R136">
        <f>Q136*(1+VLOOKUP(K136,Parameters_Base!$I$3:$J$7,2,FALSE))</f>
        <v>11798</v>
      </c>
      <c r="S136" s="14">
        <f>R136*Parameters_Base!$G$2</f>
        <v>15337400</v>
      </c>
      <c r="T136" s="14">
        <f>Parameters_Base!$O$6</f>
        <v>300000</v>
      </c>
      <c r="U136" s="14">
        <f t="shared" si="19"/>
        <v>2500000</v>
      </c>
      <c r="V136" s="14">
        <f>Parameters_Base!$R$10</f>
        <v>3754098.2698005121</v>
      </c>
      <c r="W136" s="14">
        <f>Parameters_Base!$G$7*'Base Scenario'!O136</f>
        <v>2500000</v>
      </c>
      <c r="X136" s="14">
        <f>Parameters_Base!$G$8</f>
        <v>2000000</v>
      </c>
      <c r="Y136" s="15">
        <f t="shared" si="20"/>
        <v>26391498.269800514</v>
      </c>
      <c r="Z136" s="29">
        <f t="shared" si="21"/>
        <v>5278299.6539601032</v>
      </c>
      <c r="AA136" s="29">
        <f t="shared" si="22"/>
        <v>21113198.615840413</v>
      </c>
      <c r="AC136" s="29">
        <f t="shared" si="29"/>
        <v>-2878299.6539601032</v>
      </c>
      <c r="AD136" s="29">
        <f t="shared" si="23"/>
        <v>-13513198.615840413</v>
      </c>
      <c r="AE136" s="29">
        <f t="shared" si="24"/>
        <v>-16391498.269800514</v>
      </c>
      <c r="AF136" s="29"/>
      <c r="AG136" s="29" t="str">
        <f t="shared" si="25"/>
        <v>Loss</v>
      </c>
      <c r="AH136" s="29"/>
      <c r="AI136" s="29" t="str">
        <f t="shared" si="26"/>
        <v>Loss</v>
      </c>
      <c r="AJ136" s="29"/>
      <c r="AL136" s="12">
        <f t="shared" si="27"/>
        <v>-239858.30449667526</v>
      </c>
      <c r="AM136" s="12">
        <f t="shared" si="28"/>
        <v>-88902.622472634292</v>
      </c>
      <c r="AN136" s="12"/>
      <c r="AO136" s="12"/>
    </row>
    <row r="137" spans="1:41" x14ac:dyDescent="0.25">
      <c r="A137" s="6">
        <v>130</v>
      </c>
      <c r="B137" s="1" t="str">
        <f t="shared" ref="B137:B200" si="30">IF(ISODD(A137),"New York","Mumbai")</f>
        <v>Mumbai</v>
      </c>
      <c r="C137" s="1" t="s">
        <v>0</v>
      </c>
      <c r="D137" s="1" t="str">
        <f>IF(C137="Q1","non-peak",IF('Base Scenario'!C137="Q4","non-peak","peak"))</f>
        <v>non-peak</v>
      </c>
      <c r="E137" s="13">
        <f>IF(D137="non-peak",Parameters_Base!$B$4,Parameters_Base!$B$5)</f>
        <v>200000</v>
      </c>
      <c r="F137" s="13">
        <f>IF(D137="non-peak",Parameters_Base!$C$4,Parameters_Base!$C$5)</f>
        <v>50000</v>
      </c>
      <c r="G137" s="1"/>
      <c r="H137" s="1">
        <v>65</v>
      </c>
      <c r="I137" s="1">
        <v>21</v>
      </c>
      <c r="J137" s="1">
        <v>168</v>
      </c>
      <c r="K137" s="3">
        <v>1</v>
      </c>
      <c r="M137" s="15">
        <f t="shared" ref="M137:M200" si="31">E137*I137</f>
        <v>4200000</v>
      </c>
      <c r="N137" s="15">
        <f t="shared" ref="N137:N200" si="32">J137*F137</f>
        <v>8400000</v>
      </c>
      <c r="O137" s="15">
        <f t="shared" ref="O137:O200" si="33">M137+N137</f>
        <v>12600000</v>
      </c>
      <c r="Q137">
        <f>Parameters_Base!$G$5</f>
        <v>13880</v>
      </c>
      <c r="R137">
        <f>Q137*(1+VLOOKUP(K137,Parameters_Base!$I$3:$J$7,2,FALSE))</f>
        <v>15961.999999999998</v>
      </c>
      <c r="S137" s="14">
        <f>R137*Parameters_Base!$G$2</f>
        <v>20750599.999999996</v>
      </c>
      <c r="T137" s="14">
        <f>Parameters_Base!$O$6</f>
        <v>300000</v>
      </c>
      <c r="U137" s="14">
        <f t="shared" ref="U137:U200" si="34">IF(B137="Mumbai",1500000,2500000)</f>
        <v>1500000</v>
      </c>
      <c r="V137" s="14">
        <f>Parameters_Base!$R$10</f>
        <v>3754098.2698005121</v>
      </c>
      <c r="W137" s="14">
        <f>Parameters_Base!$G$7*'Base Scenario'!O137</f>
        <v>3150000</v>
      </c>
      <c r="X137" s="14">
        <f>Parameters_Base!$G$8</f>
        <v>2000000</v>
      </c>
      <c r="Y137" s="15">
        <f t="shared" ref="Y137:Y200" si="35">SUM(S137:X137)</f>
        <v>31454698.269800507</v>
      </c>
      <c r="Z137" s="29">
        <f t="shared" ref="Z137:Z200" si="36">0.2*Y137</f>
        <v>6290939.6539601013</v>
      </c>
      <c r="AA137" s="29">
        <f t="shared" ref="AA137:AA200" si="37">Y137-Z137</f>
        <v>25163758.615840405</v>
      </c>
      <c r="AC137" s="29">
        <f t="shared" si="29"/>
        <v>-2090939.6539601013</v>
      </c>
      <c r="AD137" s="29">
        <f t="shared" ref="AD137:AD200" si="38">N137-AA137</f>
        <v>-16763758.615840405</v>
      </c>
      <c r="AE137" s="29">
        <f t="shared" ref="AE137:AE200" si="39">O137-Y137</f>
        <v>-18854698.269800507</v>
      </c>
      <c r="AF137" s="29"/>
      <c r="AG137" s="29" t="str">
        <f t="shared" ref="AG137:AG200" si="40">IF(AC137&gt;0,"Profit","Loss")</f>
        <v>Loss</v>
      </c>
      <c r="AH137" s="29"/>
      <c r="AI137" s="29" t="str">
        <f t="shared" ref="AI137:AI200" si="41">IF(AD137&gt;0,"Profit","Loss")</f>
        <v>Loss</v>
      </c>
      <c r="AJ137" s="29"/>
      <c r="AL137" s="12">
        <f t="shared" ref="AL137:AL200" si="42">AC137/I137</f>
        <v>-99568.554950481019</v>
      </c>
      <c r="AM137" s="12">
        <f t="shared" ref="AM137:AM200" si="43">AD137/J137</f>
        <v>-99784.277475240509</v>
      </c>
      <c r="AN137" s="12"/>
      <c r="AO137" s="12"/>
    </row>
    <row r="138" spans="1:41" x14ac:dyDescent="0.25">
      <c r="A138" s="6">
        <v>131</v>
      </c>
      <c r="B138" s="1" t="str">
        <f t="shared" si="30"/>
        <v>New York</v>
      </c>
      <c r="C138" s="1" t="s">
        <v>0</v>
      </c>
      <c r="D138" s="1" t="str">
        <f>IF(C138="Q1","non-peak",IF('Base Scenario'!C138="Q4","non-peak","peak"))</f>
        <v>non-peak</v>
      </c>
      <c r="E138" s="13">
        <f>IF(D138="non-peak",Parameters_Base!$B$4,Parameters_Base!$B$5)</f>
        <v>200000</v>
      </c>
      <c r="F138" s="13">
        <f>IF(D138="non-peak",Parameters_Base!$C$4,Parameters_Base!$C$5)</f>
        <v>50000</v>
      </c>
      <c r="G138" s="1"/>
      <c r="H138" s="1">
        <v>66</v>
      </c>
      <c r="I138" s="1">
        <v>12</v>
      </c>
      <c r="J138" s="1">
        <v>213</v>
      </c>
      <c r="K138" s="3">
        <v>-1</v>
      </c>
      <c r="M138" s="15">
        <f t="shared" si="31"/>
        <v>2400000</v>
      </c>
      <c r="N138" s="15">
        <f t="shared" si="32"/>
        <v>10650000</v>
      </c>
      <c r="O138" s="15">
        <f t="shared" si="33"/>
        <v>13050000</v>
      </c>
      <c r="Q138">
        <f>Parameters_Base!$G$5</f>
        <v>13880</v>
      </c>
      <c r="R138">
        <f>Q138*(1+VLOOKUP(K138,Parameters_Base!$I$3:$J$7,2,FALSE))</f>
        <v>11798</v>
      </c>
      <c r="S138" s="14">
        <f>R138*Parameters_Base!$G$2</f>
        <v>15337400</v>
      </c>
      <c r="T138" s="14">
        <f>Parameters_Base!$O$6</f>
        <v>300000</v>
      </c>
      <c r="U138" s="14">
        <f t="shared" si="34"/>
        <v>2500000</v>
      </c>
      <c r="V138" s="14">
        <f>Parameters_Base!$R$10</f>
        <v>3754098.2698005121</v>
      </c>
      <c r="W138" s="14">
        <f>Parameters_Base!$G$7*'Base Scenario'!O138</f>
        <v>3262500</v>
      </c>
      <c r="X138" s="14">
        <f>Parameters_Base!$G$8</f>
        <v>2000000</v>
      </c>
      <c r="Y138" s="15">
        <f t="shared" si="35"/>
        <v>27153998.269800514</v>
      </c>
      <c r="Z138" s="29">
        <f t="shared" si="36"/>
        <v>5430799.6539601032</v>
      </c>
      <c r="AA138" s="29">
        <f t="shared" si="37"/>
        <v>21723198.615840413</v>
      </c>
      <c r="AC138" s="29">
        <f t="shared" ref="AC138:AC201" si="44">M138-Z138</f>
        <v>-3030799.6539601032</v>
      </c>
      <c r="AD138" s="29">
        <f t="shared" si="38"/>
        <v>-11073198.615840413</v>
      </c>
      <c r="AE138" s="29">
        <f t="shared" si="39"/>
        <v>-14103998.269800514</v>
      </c>
      <c r="AF138" s="29"/>
      <c r="AG138" s="29" t="str">
        <f t="shared" si="40"/>
        <v>Loss</v>
      </c>
      <c r="AH138" s="29"/>
      <c r="AI138" s="29" t="str">
        <f t="shared" si="41"/>
        <v>Loss</v>
      </c>
      <c r="AJ138" s="29"/>
      <c r="AL138" s="12">
        <f t="shared" si="42"/>
        <v>-252566.63783000861</v>
      </c>
      <c r="AM138" s="12">
        <f t="shared" si="43"/>
        <v>-51986.847961692081</v>
      </c>
      <c r="AN138" s="12"/>
      <c r="AO138" s="12"/>
    </row>
    <row r="139" spans="1:41" x14ac:dyDescent="0.25">
      <c r="A139" s="6">
        <v>132</v>
      </c>
      <c r="B139" s="1" t="str">
        <f t="shared" si="30"/>
        <v>Mumbai</v>
      </c>
      <c r="C139" s="1" t="s">
        <v>0</v>
      </c>
      <c r="D139" s="1" t="str">
        <f>IF(C139="Q1","non-peak",IF('Base Scenario'!C139="Q4","non-peak","peak"))</f>
        <v>non-peak</v>
      </c>
      <c r="E139" s="13">
        <f>IF(D139="non-peak",Parameters_Base!$B$4,Parameters_Base!$B$5)</f>
        <v>200000</v>
      </c>
      <c r="F139" s="13">
        <f>IF(D139="non-peak",Parameters_Base!$C$4,Parameters_Base!$C$5)</f>
        <v>50000</v>
      </c>
      <c r="G139" s="1"/>
      <c r="H139" s="1">
        <v>66</v>
      </c>
      <c r="I139" s="1">
        <v>14</v>
      </c>
      <c r="J139" s="1">
        <v>192</v>
      </c>
      <c r="K139" s="3">
        <v>1</v>
      </c>
      <c r="M139" s="15">
        <f t="shared" si="31"/>
        <v>2800000</v>
      </c>
      <c r="N139" s="15">
        <f t="shared" si="32"/>
        <v>9600000</v>
      </c>
      <c r="O139" s="15">
        <f t="shared" si="33"/>
        <v>12400000</v>
      </c>
      <c r="Q139">
        <f>Parameters_Base!$G$5</f>
        <v>13880</v>
      </c>
      <c r="R139">
        <f>Q139*(1+VLOOKUP(K139,Parameters_Base!$I$3:$J$7,2,FALSE))</f>
        <v>15961.999999999998</v>
      </c>
      <c r="S139" s="14">
        <f>R139*Parameters_Base!$G$2</f>
        <v>20750599.999999996</v>
      </c>
      <c r="T139" s="14">
        <f>Parameters_Base!$O$6</f>
        <v>300000</v>
      </c>
      <c r="U139" s="14">
        <f t="shared" si="34"/>
        <v>1500000</v>
      </c>
      <c r="V139" s="14">
        <f>Parameters_Base!$R$10</f>
        <v>3754098.2698005121</v>
      </c>
      <c r="W139" s="14">
        <f>Parameters_Base!$G$7*'Base Scenario'!O139</f>
        <v>3100000</v>
      </c>
      <c r="X139" s="14">
        <f>Parameters_Base!$G$8</f>
        <v>2000000</v>
      </c>
      <c r="Y139" s="15">
        <f t="shared" si="35"/>
        <v>31404698.269800507</v>
      </c>
      <c r="Z139" s="29">
        <f t="shared" si="36"/>
        <v>6280939.6539601013</v>
      </c>
      <c r="AA139" s="29">
        <f t="shared" si="37"/>
        <v>25123758.615840405</v>
      </c>
      <c r="AC139" s="29">
        <f t="shared" si="44"/>
        <v>-3480939.6539601013</v>
      </c>
      <c r="AD139" s="29">
        <f t="shared" si="38"/>
        <v>-15523758.615840405</v>
      </c>
      <c r="AE139" s="29">
        <f t="shared" si="39"/>
        <v>-19004698.269800507</v>
      </c>
      <c r="AF139" s="29"/>
      <c r="AG139" s="29" t="str">
        <f t="shared" si="40"/>
        <v>Loss</v>
      </c>
      <c r="AH139" s="29"/>
      <c r="AI139" s="29" t="str">
        <f t="shared" si="41"/>
        <v>Loss</v>
      </c>
      <c r="AJ139" s="29"/>
      <c r="AL139" s="12">
        <f t="shared" si="42"/>
        <v>-248638.5467114358</v>
      </c>
      <c r="AM139" s="12">
        <f t="shared" si="43"/>
        <v>-80852.909457502115</v>
      </c>
      <c r="AN139" s="12"/>
      <c r="AO139" s="12"/>
    </row>
    <row r="140" spans="1:41" x14ac:dyDescent="0.25">
      <c r="A140" s="6">
        <v>133</v>
      </c>
      <c r="B140" s="1" t="str">
        <f t="shared" si="30"/>
        <v>New York</v>
      </c>
      <c r="C140" s="1" t="s">
        <v>0</v>
      </c>
      <c r="D140" s="1" t="str">
        <f>IF(C140="Q1","non-peak",IF('Base Scenario'!C140="Q4","non-peak","peak"))</f>
        <v>non-peak</v>
      </c>
      <c r="E140" s="13">
        <f>IF(D140="non-peak",Parameters_Base!$B$4,Parameters_Base!$B$5)</f>
        <v>200000</v>
      </c>
      <c r="F140" s="13">
        <f>IF(D140="non-peak",Parameters_Base!$C$4,Parameters_Base!$C$5)</f>
        <v>50000</v>
      </c>
      <c r="G140" s="1"/>
      <c r="H140" s="1">
        <v>67</v>
      </c>
      <c r="I140" s="1">
        <v>13</v>
      </c>
      <c r="J140" s="1">
        <v>204</v>
      </c>
      <c r="K140" s="3">
        <v>-1</v>
      </c>
      <c r="M140" s="15">
        <f t="shared" si="31"/>
        <v>2600000</v>
      </c>
      <c r="N140" s="15">
        <f t="shared" si="32"/>
        <v>10200000</v>
      </c>
      <c r="O140" s="15">
        <f t="shared" si="33"/>
        <v>12800000</v>
      </c>
      <c r="Q140">
        <f>Parameters_Base!$G$5</f>
        <v>13880</v>
      </c>
      <c r="R140">
        <f>Q140*(1+VLOOKUP(K140,Parameters_Base!$I$3:$J$7,2,FALSE))</f>
        <v>11798</v>
      </c>
      <c r="S140" s="14">
        <f>R140*Parameters_Base!$G$2</f>
        <v>15337400</v>
      </c>
      <c r="T140" s="14">
        <f>Parameters_Base!$O$6</f>
        <v>300000</v>
      </c>
      <c r="U140" s="14">
        <f t="shared" si="34"/>
        <v>2500000</v>
      </c>
      <c r="V140" s="14">
        <f>Parameters_Base!$R$10</f>
        <v>3754098.2698005121</v>
      </c>
      <c r="W140" s="14">
        <f>Parameters_Base!$G$7*'Base Scenario'!O140</f>
        <v>3200000</v>
      </c>
      <c r="X140" s="14">
        <f>Parameters_Base!$G$8</f>
        <v>2000000</v>
      </c>
      <c r="Y140" s="15">
        <f t="shared" si="35"/>
        <v>27091498.269800514</v>
      </c>
      <c r="Z140" s="29">
        <f t="shared" si="36"/>
        <v>5418299.6539601032</v>
      </c>
      <c r="AA140" s="29">
        <f t="shared" si="37"/>
        <v>21673198.615840413</v>
      </c>
      <c r="AC140" s="29">
        <f t="shared" si="44"/>
        <v>-2818299.6539601032</v>
      </c>
      <c r="AD140" s="29">
        <f t="shared" si="38"/>
        <v>-11473198.615840413</v>
      </c>
      <c r="AE140" s="29">
        <f t="shared" si="39"/>
        <v>-14291498.269800514</v>
      </c>
      <c r="AF140" s="29"/>
      <c r="AG140" s="29" t="str">
        <f t="shared" si="40"/>
        <v>Loss</v>
      </c>
      <c r="AH140" s="29"/>
      <c r="AI140" s="29" t="str">
        <f t="shared" si="41"/>
        <v>Loss</v>
      </c>
      <c r="AJ140" s="29"/>
      <c r="AL140" s="12">
        <f t="shared" si="42"/>
        <v>-216792.2810738541</v>
      </c>
      <c r="AM140" s="12">
        <f t="shared" si="43"/>
        <v>-56241.169685492219</v>
      </c>
      <c r="AN140" s="12"/>
      <c r="AO140" s="12"/>
    </row>
    <row r="141" spans="1:41" x14ac:dyDescent="0.25">
      <c r="A141" s="6">
        <v>134</v>
      </c>
      <c r="B141" s="1" t="str">
        <f t="shared" si="30"/>
        <v>Mumbai</v>
      </c>
      <c r="C141" s="1" t="s">
        <v>0</v>
      </c>
      <c r="D141" s="1" t="str">
        <f>IF(C141="Q1","non-peak",IF('Base Scenario'!C141="Q4","non-peak","peak"))</f>
        <v>non-peak</v>
      </c>
      <c r="E141" s="13">
        <f>IF(D141="non-peak",Parameters_Base!$B$4,Parameters_Base!$B$5)</f>
        <v>200000</v>
      </c>
      <c r="F141" s="13">
        <f>IF(D141="non-peak",Parameters_Base!$C$4,Parameters_Base!$C$5)</f>
        <v>50000</v>
      </c>
      <c r="G141" s="1"/>
      <c r="H141" s="1">
        <v>67</v>
      </c>
      <c r="I141" s="1">
        <v>15</v>
      </c>
      <c r="J141" s="1">
        <v>194</v>
      </c>
      <c r="K141" s="3">
        <v>0</v>
      </c>
      <c r="M141" s="15">
        <f t="shared" si="31"/>
        <v>3000000</v>
      </c>
      <c r="N141" s="15">
        <f t="shared" si="32"/>
        <v>9700000</v>
      </c>
      <c r="O141" s="15">
        <f t="shared" si="33"/>
        <v>12700000</v>
      </c>
      <c r="Q141">
        <f>Parameters_Base!$G$5</f>
        <v>13880</v>
      </c>
      <c r="R141">
        <f>Q141*(1+VLOOKUP(K141,Parameters_Base!$I$3:$J$7,2,FALSE))</f>
        <v>13880</v>
      </c>
      <c r="S141" s="14">
        <f>R141*Parameters_Base!$G$2</f>
        <v>18044000</v>
      </c>
      <c r="T141" s="14">
        <f>Parameters_Base!$O$6</f>
        <v>300000</v>
      </c>
      <c r="U141" s="14">
        <f t="shared" si="34"/>
        <v>1500000</v>
      </c>
      <c r="V141" s="14">
        <f>Parameters_Base!$R$10</f>
        <v>3754098.2698005121</v>
      </c>
      <c r="W141" s="14">
        <f>Parameters_Base!$G$7*'Base Scenario'!O141</f>
        <v>3175000</v>
      </c>
      <c r="X141" s="14">
        <f>Parameters_Base!$G$8</f>
        <v>2000000</v>
      </c>
      <c r="Y141" s="15">
        <f t="shared" si="35"/>
        <v>28773098.269800514</v>
      </c>
      <c r="Z141" s="29">
        <f t="shared" si="36"/>
        <v>5754619.6539601032</v>
      </c>
      <c r="AA141" s="29">
        <f t="shared" si="37"/>
        <v>23018478.615840413</v>
      </c>
      <c r="AC141" s="29">
        <f t="shared" si="44"/>
        <v>-2754619.6539601032</v>
      </c>
      <c r="AD141" s="29">
        <f t="shared" si="38"/>
        <v>-13318478.615840413</v>
      </c>
      <c r="AE141" s="29">
        <f t="shared" si="39"/>
        <v>-16073098.269800514</v>
      </c>
      <c r="AF141" s="29"/>
      <c r="AG141" s="29" t="str">
        <f t="shared" si="40"/>
        <v>Loss</v>
      </c>
      <c r="AH141" s="29"/>
      <c r="AI141" s="29" t="str">
        <f t="shared" si="41"/>
        <v>Loss</v>
      </c>
      <c r="AJ141" s="29"/>
      <c r="AL141" s="12">
        <f t="shared" si="42"/>
        <v>-183641.31026400687</v>
      </c>
      <c r="AM141" s="12">
        <f t="shared" si="43"/>
        <v>-68651.95162804336</v>
      </c>
      <c r="AN141" s="12"/>
      <c r="AO141" s="12"/>
    </row>
    <row r="142" spans="1:41" x14ac:dyDescent="0.25">
      <c r="A142" s="6">
        <v>135</v>
      </c>
      <c r="B142" s="1" t="str">
        <f t="shared" si="30"/>
        <v>New York</v>
      </c>
      <c r="C142" s="1" t="s">
        <v>0</v>
      </c>
      <c r="D142" s="1" t="str">
        <f>IF(C142="Q1","non-peak",IF('Base Scenario'!C142="Q4","non-peak","peak"))</f>
        <v>non-peak</v>
      </c>
      <c r="E142" s="13">
        <f>IF(D142="non-peak",Parameters_Base!$B$4,Parameters_Base!$B$5)</f>
        <v>200000</v>
      </c>
      <c r="F142" s="13">
        <f>IF(D142="non-peak",Parameters_Base!$C$4,Parameters_Base!$C$5)</f>
        <v>50000</v>
      </c>
      <c r="G142" s="1"/>
      <c r="H142" s="1">
        <v>68</v>
      </c>
      <c r="I142" s="1">
        <v>12</v>
      </c>
      <c r="J142" s="1">
        <v>150</v>
      </c>
      <c r="K142" s="3">
        <v>-1</v>
      </c>
      <c r="M142" s="15">
        <f t="shared" si="31"/>
        <v>2400000</v>
      </c>
      <c r="N142" s="15">
        <f t="shared" si="32"/>
        <v>7500000</v>
      </c>
      <c r="O142" s="15">
        <f t="shared" si="33"/>
        <v>9900000</v>
      </c>
      <c r="Q142">
        <f>Parameters_Base!$G$5</f>
        <v>13880</v>
      </c>
      <c r="R142">
        <f>Q142*(1+VLOOKUP(K142,Parameters_Base!$I$3:$J$7,2,FALSE))</f>
        <v>11798</v>
      </c>
      <c r="S142" s="14">
        <f>R142*Parameters_Base!$G$2</f>
        <v>15337400</v>
      </c>
      <c r="T142" s="14">
        <f>Parameters_Base!$O$6</f>
        <v>300000</v>
      </c>
      <c r="U142" s="14">
        <f t="shared" si="34"/>
        <v>2500000</v>
      </c>
      <c r="V142" s="14">
        <f>Parameters_Base!$R$10</f>
        <v>3754098.2698005121</v>
      </c>
      <c r="W142" s="14">
        <f>Parameters_Base!$G$7*'Base Scenario'!O142</f>
        <v>2475000</v>
      </c>
      <c r="X142" s="14">
        <f>Parameters_Base!$G$8</f>
        <v>2000000</v>
      </c>
      <c r="Y142" s="15">
        <f t="shared" si="35"/>
        <v>26366498.269800514</v>
      </c>
      <c r="Z142" s="29">
        <f t="shared" si="36"/>
        <v>5273299.6539601032</v>
      </c>
      <c r="AA142" s="29">
        <f t="shared" si="37"/>
        <v>21093198.615840413</v>
      </c>
      <c r="AC142" s="29">
        <f t="shared" si="44"/>
        <v>-2873299.6539601032</v>
      </c>
      <c r="AD142" s="29">
        <f t="shared" si="38"/>
        <v>-13593198.615840413</v>
      </c>
      <c r="AE142" s="29">
        <f t="shared" si="39"/>
        <v>-16466498.269800514</v>
      </c>
      <c r="AF142" s="29"/>
      <c r="AG142" s="29" t="str">
        <f t="shared" si="40"/>
        <v>Loss</v>
      </c>
      <c r="AH142" s="29"/>
      <c r="AI142" s="29" t="str">
        <f t="shared" si="41"/>
        <v>Loss</v>
      </c>
      <c r="AJ142" s="29"/>
      <c r="AL142" s="12">
        <f t="shared" si="42"/>
        <v>-239441.63783000861</v>
      </c>
      <c r="AM142" s="12">
        <f t="shared" si="43"/>
        <v>-90621.324105602747</v>
      </c>
      <c r="AN142" s="12"/>
      <c r="AO142" s="12"/>
    </row>
    <row r="143" spans="1:41" x14ac:dyDescent="0.25">
      <c r="A143" s="6">
        <v>136</v>
      </c>
      <c r="B143" s="1" t="str">
        <f t="shared" si="30"/>
        <v>Mumbai</v>
      </c>
      <c r="C143" s="1" t="s">
        <v>0</v>
      </c>
      <c r="D143" s="1" t="str">
        <f>IF(C143="Q1","non-peak",IF('Base Scenario'!C143="Q4","non-peak","peak"))</f>
        <v>non-peak</v>
      </c>
      <c r="E143" s="13">
        <f>IF(D143="non-peak",Parameters_Base!$B$4,Parameters_Base!$B$5)</f>
        <v>200000</v>
      </c>
      <c r="F143" s="13">
        <f>IF(D143="non-peak",Parameters_Base!$C$4,Parameters_Base!$C$5)</f>
        <v>50000</v>
      </c>
      <c r="G143" s="1"/>
      <c r="H143" s="1">
        <v>68</v>
      </c>
      <c r="I143" s="1">
        <v>10</v>
      </c>
      <c r="J143" s="1">
        <v>210</v>
      </c>
      <c r="K143" s="3">
        <v>2</v>
      </c>
      <c r="M143" s="15">
        <f t="shared" si="31"/>
        <v>2000000</v>
      </c>
      <c r="N143" s="15">
        <f t="shared" si="32"/>
        <v>10500000</v>
      </c>
      <c r="O143" s="15">
        <f t="shared" si="33"/>
        <v>12500000</v>
      </c>
      <c r="Q143">
        <f>Parameters_Base!$G$5</f>
        <v>13880</v>
      </c>
      <c r="R143">
        <f>Q143*(1+VLOOKUP(K143,Parameters_Base!$I$3:$J$7,2,FALSE))</f>
        <v>18044</v>
      </c>
      <c r="S143" s="14">
        <f>R143*Parameters_Base!$G$2</f>
        <v>23457200</v>
      </c>
      <c r="T143" s="14">
        <f>Parameters_Base!$O$6</f>
        <v>300000</v>
      </c>
      <c r="U143" s="14">
        <f t="shared" si="34"/>
        <v>1500000</v>
      </c>
      <c r="V143" s="14">
        <f>Parameters_Base!$R$10</f>
        <v>3754098.2698005121</v>
      </c>
      <c r="W143" s="14">
        <f>Parameters_Base!$G$7*'Base Scenario'!O143</f>
        <v>3125000</v>
      </c>
      <c r="X143" s="14">
        <f>Parameters_Base!$G$8</f>
        <v>2000000</v>
      </c>
      <c r="Y143" s="15">
        <f t="shared" si="35"/>
        <v>34136298.269800514</v>
      </c>
      <c r="Z143" s="29">
        <f t="shared" si="36"/>
        <v>6827259.6539601032</v>
      </c>
      <c r="AA143" s="29">
        <f t="shared" si="37"/>
        <v>27309038.615840413</v>
      </c>
      <c r="AC143" s="29">
        <f t="shared" si="44"/>
        <v>-4827259.6539601032</v>
      </c>
      <c r="AD143" s="29">
        <f t="shared" si="38"/>
        <v>-16809038.615840413</v>
      </c>
      <c r="AE143" s="29">
        <f t="shared" si="39"/>
        <v>-21636298.269800514</v>
      </c>
      <c r="AF143" s="29"/>
      <c r="AG143" s="29" t="str">
        <f t="shared" si="40"/>
        <v>Loss</v>
      </c>
      <c r="AH143" s="29"/>
      <c r="AI143" s="29" t="str">
        <f t="shared" si="41"/>
        <v>Loss</v>
      </c>
      <c r="AJ143" s="29"/>
      <c r="AL143" s="12">
        <f t="shared" si="42"/>
        <v>-482725.96539601032</v>
      </c>
      <c r="AM143" s="12">
        <f t="shared" si="43"/>
        <v>-80043.041027811487</v>
      </c>
      <c r="AN143" s="12"/>
      <c r="AO143" s="12"/>
    </row>
    <row r="144" spans="1:41" x14ac:dyDescent="0.25">
      <c r="A144" s="6">
        <v>137</v>
      </c>
      <c r="B144" s="1" t="str">
        <f t="shared" si="30"/>
        <v>New York</v>
      </c>
      <c r="C144" s="1" t="s">
        <v>0</v>
      </c>
      <c r="D144" s="1" t="str">
        <f>IF(C144="Q1","non-peak",IF('Base Scenario'!C144="Q4","non-peak","peak"))</f>
        <v>non-peak</v>
      </c>
      <c r="E144" s="13">
        <f>IF(D144="non-peak",Parameters_Base!$B$4,Parameters_Base!$B$5)</f>
        <v>200000</v>
      </c>
      <c r="F144" s="13">
        <f>IF(D144="non-peak",Parameters_Base!$C$4,Parameters_Base!$C$5)</f>
        <v>50000</v>
      </c>
      <c r="G144" s="1"/>
      <c r="H144" s="1">
        <v>69</v>
      </c>
      <c r="I144" s="1">
        <v>23</v>
      </c>
      <c r="J144" s="1">
        <v>218</v>
      </c>
      <c r="K144" s="3">
        <v>-1</v>
      </c>
      <c r="M144" s="15">
        <f t="shared" si="31"/>
        <v>4600000</v>
      </c>
      <c r="N144" s="15">
        <f t="shared" si="32"/>
        <v>10900000</v>
      </c>
      <c r="O144" s="15">
        <f t="shared" si="33"/>
        <v>15500000</v>
      </c>
      <c r="Q144">
        <f>Parameters_Base!$G$5</f>
        <v>13880</v>
      </c>
      <c r="R144">
        <f>Q144*(1+VLOOKUP(K144,Parameters_Base!$I$3:$J$7,2,FALSE))</f>
        <v>11798</v>
      </c>
      <c r="S144" s="14">
        <f>R144*Parameters_Base!$G$2</f>
        <v>15337400</v>
      </c>
      <c r="T144" s="14">
        <f>Parameters_Base!$O$6</f>
        <v>300000</v>
      </c>
      <c r="U144" s="14">
        <f t="shared" si="34"/>
        <v>2500000</v>
      </c>
      <c r="V144" s="14">
        <f>Parameters_Base!$R$10</f>
        <v>3754098.2698005121</v>
      </c>
      <c r="W144" s="14">
        <f>Parameters_Base!$G$7*'Base Scenario'!O144</f>
        <v>3875000</v>
      </c>
      <c r="X144" s="14">
        <f>Parameters_Base!$G$8</f>
        <v>2000000</v>
      </c>
      <c r="Y144" s="15">
        <f t="shared" si="35"/>
        <v>27766498.269800514</v>
      </c>
      <c r="Z144" s="29">
        <f t="shared" si="36"/>
        <v>5553299.6539601032</v>
      </c>
      <c r="AA144" s="29">
        <f t="shared" si="37"/>
        <v>22213198.615840413</v>
      </c>
      <c r="AC144" s="29">
        <f t="shared" si="44"/>
        <v>-953299.65396010317</v>
      </c>
      <c r="AD144" s="29">
        <f t="shared" si="38"/>
        <v>-11313198.615840413</v>
      </c>
      <c r="AE144" s="29">
        <f t="shared" si="39"/>
        <v>-12266498.269800514</v>
      </c>
      <c r="AF144" s="29"/>
      <c r="AG144" s="29" t="str">
        <f t="shared" si="40"/>
        <v>Loss</v>
      </c>
      <c r="AH144" s="29"/>
      <c r="AI144" s="29" t="str">
        <f t="shared" si="41"/>
        <v>Loss</v>
      </c>
      <c r="AJ144" s="29"/>
      <c r="AL144" s="12">
        <f t="shared" si="42"/>
        <v>-41447.811041743618</v>
      </c>
      <c r="AM144" s="12">
        <f t="shared" si="43"/>
        <v>-51895.406494680792</v>
      </c>
      <c r="AN144" s="12"/>
      <c r="AO144" s="12"/>
    </row>
    <row r="145" spans="1:41" x14ac:dyDescent="0.25">
      <c r="A145" s="6">
        <v>138</v>
      </c>
      <c r="B145" s="1" t="str">
        <f t="shared" si="30"/>
        <v>Mumbai</v>
      </c>
      <c r="C145" s="1" t="s">
        <v>0</v>
      </c>
      <c r="D145" s="1" t="str">
        <f>IF(C145="Q1","non-peak",IF('Base Scenario'!C145="Q4","non-peak","peak"))</f>
        <v>non-peak</v>
      </c>
      <c r="E145" s="13">
        <f>IF(D145="non-peak",Parameters_Base!$B$4,Parameters_Base!$B$5)</f>
        <v>200000</v>
      </c>
      <c r="F145" s="13">
        <f>IF(D145="non-peak",Parameters_Base!$C$4,Parameters_Base!$C$5)</f>
        <v>50000</v>
      </c>
      <c r="G145" s="1"/>
      <c r="H145" s="1">
        <v>69</v>
      </c>
      <c r="I145" s="1">
        <v>26</v>
      </c>
      <c r="J145" s="1">
        <v>183</v>
      </c>
      <c r="K145" s="3">
        <v>1</v>
      </c>
      <c r="M145" s="15">
        <f t="shared" si="31"/>
        <v>5200000</v>
      </c>
      <c r="N145" s="15">
        <f t="shared" si="32"/>
        <v>9150000</v>
      </c>
      <c r="O145" s="15">
        <f t="shared" si="33"/>
        <v>14350000</v>
      </c>
      <c r="Q145">
        <f>Parameters_Base!$G$5</f>
        <v>13880</v>
      </c>
      <c r="R145">
        <f>Q145*(1+VLOOKUP(K145,Parameters_Base!$I$3:$J$7,2,FALSE))</f>
        <v>15961.999999999998</v>
      </c>
      <c r="S145" s="14">
        <f>R145*Parameters_Base!$G$2</f>
        <v>20750599.999999996</v>
      </c>
      <c r="T145" s="14">
        <f>Parameters_Base!$O$6</f>
        <v>300000</v>
      </c>
      <c r="U145" s="14">
        <f t="shared" si="34"/>
        <v>1500000</v>
      </c>
      <c r="V145" s="14">
        <f>Parameters_Base!$R$10</f>
        <v>3754098.2698005121</v>
      </c>
      <c r="W145" s="14">
        <f>Parameters_Base!$G$7*'Base Scenario'!O145</f>
        <v>3587500</v>
      </c>
      <c r="X145" s="14">
        <f>Parameters_Base!$G$8</f>
        <v>2000000</v>
      </c>
      <c r="Y145" s="15">
        <f t="shared" si="35"/>
        <v>31892198.269800507</v>
      </c>
      <c r="Z145" s="29">
        <f t="shared" si="36"/>
        <v>6378439.6539601013</v>
      </c>
      <c r="AA145" s="29">
        <f t="shared" si="37"/>
        <v>25513758.615840405</v>
      </c>
      <c r="AC145" s="29">
        <f t="shared" si="44"/>
        <v>-1178439.6539601013</v>
      </c>
      <c r="AD145" s="29">
        <f t="shared" si="38"/>
        <v>-16363758.615840405</v>
      </c>
      <c r="AE145" s="29">
        <f t="shared" si="39"/>
        <v>-17542198.269800507</v>
      </c>
      <c r="AF145" s="29"/>
      <c r="AG145" s="29" t="str">
        <f t="shared" si="40"/>
        <v>Loss</v>
      </c>
      <c r="AH145" s="29"/>
      <c r="AI145" s="29" t="str">
        <f t="shared" si="41"/>
        <v>Loss</v>
      </c>
      <c r="AJ145" s="29"/>
      <c r="AL145" s="12">
        <f t="shared" si="42"/>
        <v>-45324.60207538851</v>
      </c>
      <c r="AM145" s="12">
        <f t="shared" si="43"/>
        <v>-89419.445988198931</v>
      </c>
      <c r="AN145" s="12"/>
      <c r="AO145" s="12"/>
    </row>
    <row r="146" spans="1:41" x14ac:dyDescent="0.25">
      <c r="A146" s="6">
        <v>139</v>
      </c>
      <c r="B146" s="1" t="str">
        <f t="shared" si="30"/>
        <v>New York</v>
      </c>
      <c r="C146" s="1" t="s">
        <v>0</v>
      </c>
      <c r="D146" s="1" t="str">
        <f>IF(C146="Q1","non-peak",IF('Base Scenario'!C146="Q4","non-peak","peak"))</f>
        <v>non-peak</v>
      </c>
      <c r="E146" s="13">
        <f>IF(D146="non-peak",Parameters_Base!$B$4,Parameters_Base!$B$5)</f>
        <v>200000</v>
      </c>
      <c r="F146" s="13">
        <f>IF(D146="non-peak",Parameters_Base!$C$4,Parameters_Base!$C$5)</f>
        <v>50000</v>
      </c>
      <c r="G146" s="1"/>
      <c r="H146" s="1">
        <v>70</v>
      </c>
      <c r="I146" s="1">
        <v>20</v>
      </c>
      <c r="J146" s="1">
        <v>234</v>
      </c>
      <c r="K146" s="3">
        <v>0</v>
      </c>
      <c r="M146" s="15">
        <f t="shared" si="31"/>
        <v>4000000</v>
      </c>
      <c r="N146" s="15">
        <f t="shared" si="32"/>
        <v>11700000</v>
      </c>
      <c r="O146" s="15">
        <f t="shared" si="33"/>
        <v>15700000</v>
      </c>
      <c r="Q146">
        <f>Parameters_Base!$G$5</f>
        <v>13880</v>
      </c>
      <c r="R146">
        <f>Q146*(1+VLOOKUP(K146,Parameters_Base!$I$3:$J$7,2,FALSE))</f>
        <v>13880</v>
      </c>
      <c r="S146" s="14">
        <f>R146*Parameters_Base!$G$2</f>
        <v>18044000</v>
      </c>
      <c r="T146" s="14">
        <f>Parameters_Base!$O$6</f>
        <v>300000</v>
      </c>
      <c r="U146" s="14">
        <f t="shared" si="34"/>
        <v>2500000</v>
      </c>
      <c r="V146" s="14">
        <f>Parameters_Base!$R$10</f>
        <v>3754098.2698005121</v>
      </c>
      <c r="W146" s="14">
        <f>Parameters_Base!$G$7*'Base Scenario'!O146</f>
        <v>3925000</v>
      </c>
      <c r="X146" s="14">
        <f>Parameters_Base!$G$8</f>
        <v>2000000</v>
      </c>
      <c r="Y146" s="15">
        <f t="shared" si="35"/>
        <v>30523098.269800514</v>
      </c>
      <c r="Z146" s="29">
        <f t="shared" si="36"/>
        <v>6104619.6539601032</v>
      </c>
      <c r="AA146" s="29">
        <f t="shared" si="37"/>
        <v>24418478.615840413</v>
      </c>
      <c r="AC146" s="29">
        <f t="shared" si="44"/>
        <v>-2104619.6539601032</v>
      </c>
      <c r="AD146" s="29">
        <f t="shared" si="38"/>
        <v>-12718478.615840413</v>
      </c>
      <c r="AE146" s="29">
        <f t="shared" si="39"/>
        <v>-14823098.269800514</v>
      </c>
      <c r="AF146" s="29"/>
      <c r="AG146" s="29" t="str">
        <f t="shared" si="40"/>
        <v>Loss</v>
      </c>
      <c r="AH146" s="29"/>
      <c r="AI146" s="29" t="str">
        <f t="shared" si="41"/>
        <v>Loss</v>
      </c>
      <c r="AJ146" s="29"/>
      <c r="AL146" s="12">
        <f t="shared" si="42"/>
        <v>-105230.98269800516</v>
      </c>
      <c r="AM146" s="12">
        <f t="shared" si="43"/>
        <v>-54352.472717266719</v>
      </c>
      <c r="AN146" s="12"/>
      <c r="AO146" s="12"/>
    </row>
    <row r="147" spans="1:41" x14ac:dyDescent="0.25">
      <c r="A147" s="6">
        <v>140</v>
      </c>
      <c r="B147" s="1" t="str">
        <f t="shared" si="30"/>
        <v>Mumbai</v>
      </c>
      <c r="C147" s="1" t="s">
        <v>0</v>
      </c>
      <c r="D147" s="1" t="str">
        <f>IF(C147="Q1","non-peak",IF('Base Scenario'!C147="Q4","non-peak","peak"))</f>
        <v>non-peak</v>
      </c>
      <c r="E147" s="13">
        <f>IF(D147="non-peak",Parameters_Base!$B$4,Parameters_Base!$B$5)</f>
        <v>200000</v>
      </c>
      <c r="F147" s="13">
        <f>IF(D147="non-peak",Parameters_Base!$C$4,Parameters_Base!$C$5)</f>
        <v>50000</v>
      </c>
      <c r="G147" s="1"/>
      <c r="H147" s="1">
        <v>70</v>
      </c>
      <c r="I147" s="1">
        <v>11</v>
      </c>
      <c r="J147" s="1">
        <v>205</v>
      </c>
      <c r="K147" s="3">
        <v>2</v>
      </c>
      <c r="M147" s="15">
        <f t="shared" si="31"/>
        <v>2200000</v>
      </c>
      <c r="N147" s="15">
        <f t="shared" si="32"/>
        <v>10250000</v>
      </c>
      <c r="O147" s="15">
        <f t="shared" si="33"/>
        <v>12450000</v>
      </c>
      <c r="Q147">
        <f>Parameters_Base!$G$5</f>
        <v>13880</v>
      </c>
      <c r="R147">
        <f>Q147*(1+VLOOKUP(K147,Parameters_Base!$I$3:$J$7,2,FALSE))</f>
        <v>18044</v>
      </c>
      <c r="S147" s="14">
        <f>R147*Parameters_Base!$G$2</f>
        <v>23457200</v>
      </c>
      <c r="T147" s="14">
        <f>Parameters_Base!$O$6</f>
        <v>300000</v>
      </c>
      <c r="U147" s="14">
        <f t="shared" si="34"/>
        <v>1500000</v>
      </c>
      <c r="V147" s="14">
        <f>Parameters_Base!$R$10</f>
        <v>3754098.2698005121</v>
      </c>
      <c r="W147" s="14">
        <f>Parameters_Base!$G$7*'Base Scenario'!O147</f>
        <v>3112500</v>
      </c>
      <c r="X147" s="14">
        <f>Parameters_Base!$G$8</f>
        <v>2000000</v>
      </c>
      <c r="Y147" s="15">
        <f t="shared" si="35"/>
        <v>34123798.269800514</v>
      </c>
      <c r="Z147" s="29">
        <f t="shared" si="36"/>
        <v>6824759.6539601032</v>
      </c>
      <c r="AA147" s="29">
        <f t="shared" si="37"/>
        <v>27299038.615840413</v>
      </c>
      <c r="AC147" s="29">
        <f t="shared" si="44"/>
        <v>-4624759.6539601032</v>
      </c>
      <c r="AD147" s="29">
        <f t="shared" si="38"/>
        <v>-17049038.615840413</v>
      </c>
      <c r="AE147" s="29">
        <f t="shared" si="39"/>
        <v>-21673798.269800514</v>
      </c>
      <c r="AF147" s="29"/>
      <c r="AG147" s="29" t="str">
        <f t="shared" si="40"/>
        <v>Loss</v>
      </c>
      <c r="AH147" s="29"/>
      <c r="AI147" s="29" t="str">
        <f t="shared" si="41"/>
        <v>Loss</v>
      </c>
      <c r="AJ147" s="29"/>
      <c r="AL147" s="12">
        <f t="shared" si="42"/>
        <v>-420432.69581455481</v>
      </c>
      <c r="AM147" s="12">
        <f t="shared" si="43"/>
        <v>-83166.042028489814</v>
      </c>
      <c r="AN147" s="12"/>
      <c r="AO147" s="12"/>
    </row>
    <row r="148" spans="1:41" x14ac:dyDescent="0.25">
      <c r="A148" s="6">
        <v>141</v>
      </c>
      <c r="B148" s="1" t="str">
        <f t="shared" si="30"/>
        <v>New York</v>
      </c>
      <c r="C148" s="1" t="s">
        <v>0</v>
      </c>
      <c r="D148" s="1" t="str">
        <f>IF(C148="Q1","non-peak",IF('Base Scenario'!C148="Q4","non-peak","peak"))</f>
        <v>non-peak</v>
      </c>
      <c r="E148" s="13">
        <f>IF(D148="non-peak",Parameters_Base!$B$4,Parameters_Base!$B$5)</f>
        <v>200000</v>
      </c>
      <c r="F148" s="13">
        <f>IF(D148="non-peak",Parameters_Base!$C$4,Parameters_Base!$C$5)</f>
        <v>50000</v>
      </c>
      <c r="G148" s="1"/>
      <c r="H148" s="1">
        <v>71</v>
      </c>
      <c r="I148" s="1">
        <v>12</v>
      </c>
      <c r="J148" s="1">
        <v>218</v>
      </c>
      <c r="K148" s="3">
        <v>0</v>
      </c>
      <c r="M148" s="15">
        <f t="shared" si="31"/>
        <v>2400000</v>
      </c>
      <c r="N148" s="15">
        <f t="shared" si="32"/>
        <v>10900000</v>
      </c>
      <c r="O148" s="15">
        <f t="shared" si="33"/>
        <v>13300000</v>
      </c>
      <c r="Q148">
        <f>Parameters_Base!$G$5</f>
        <v>13880</v>
      </c>
      <c r="R148">
        <f>Q148*(1+VLOOKUP(K148,Parameters_Base!$I$3:$J$7,2,FALSE))</f>
        <v>13880</v>
      </c>
      <c r="S148" s="14">
        <f>R148*Parameters_Base!$G$2</f>
        <v>18044000</v>
      </c>
      <c r="T148" s="14">
        <f>Parameters_Base!$O$6</f>
        <v>300000</v>
      </c>
      <c r="U148" s="14">
        <f t="shared" si="34"/>
        <v>2500000</v>
      </c>
      <c r="V148" s="14">
        <f>Parameters_Base!$R$10</f>
        <v>3754098.2698005121</v>
      </c>
      <c r="W148" s="14">
        <f>Parameters_Base!$G$7*'Base Scenario'!O148</f>
        <v>3325000</v>
      </c>
      <c r="X148" s="14">
        <f>Parameters_Base!$G$8</f>
        <v>2000000</v>
      </c>
      <c r="Y148" s="15">
        <f t="shared" si="35"/>
        <v>29923098.269800514</v>
      </c>
      <c r="Z148" s="29">
        <f t="shared" si="36"/>
        <v>5984619.6539601032</v>
      </c>
      <c r="AA148" s="29">
        <f t="shared" si="37"/>
        <v>23938478.615840413</v>
      </c>
      <c r="AC148" s="29">
        <f t="shared" si="44"/>
        <v>-3584619.6539601032</v>
      </c>
      <c r="AD148" s="29">
        <f t="shared" si="38"/>
        <v>-13038478.615840413</v>
      </c>
      <c r="AE148" s="29">
        <f t="shared" si="39"/>
        <v>-16623098.269800514</v>
      </c>
      <c r="AF148" s="29"/>
      <c r="AG148" s="29" t="str">
        <f t="shared" si="40"/>
        <v>Loss</v>
      </c>
      <c r="AH148" s="29"/>
      <c r="AI148" s="29" t="str">
        <f t="shared" si="41"/>
        <v>Loss</v>
      </c>
      <c r="AJ148" s="29"/>
      <c r="AL148" s="12">
        <f t="shared" si="42"/>
        <v>-298718.30449667526</v>
      </c>
      <c r="AM148" s="12">
        <f t="shared" si="43"/>
        <v>-59809.534935047763</v>
      </c>
      <c r="AN148" s="12"/>
      <c r="AO148" s="12"/>
    </row>
    <row r="149" spans="1:41" x14ac:dyDescent="0.25">
      <c r="A149" s="6">
        <v>142</v>
      </c>
      <c r="B149" s="1" t="str">
        <f t="shared" si="30"/>
        <v>Mumbai</v>
      </c>
      <c r="C149" s="1" t="s">
        <v>0</v>
      </c>
      <c r="D149" s="1" t="str">
        <f>IF(C149="Q1","non-peak",IF('Base Scenario'!C149="Q4","non-peak","peak"))</f>
        <v>non-peak</v>
      </c>
      <c r="E149" s="13">
        <f>IF(D149="non-peak",Parameters_Base!$B$4,Parameters_Base!$B$5)</f>
        <v>200000</v>
      </c>
      <c r="F149" s="13">
        <f>IF(D149="non-peak",Parameters_Base!$C$4,Parameters_Base!$C$5)</f>
        <v>50000</v>
      </c>
      <c r="G149" s="1"/>
      <c r="H149" s="1">
        <v>71</v>
      </c>
      <c r="I149" s="1">
        <v>21</v>
      </c>
      <c r="J149" s="1">
        <v>205</v>
      </c>
      <c r="K149" s="3">
        <v>0</v>
      </c>
      <c r="M149" s="15">
        <f t="shared" si="31"/>
        <v>4200000</v>
      </c>
      <c r="N149" s="15">
        <f t="shared" si="32"/>
        <v>10250000</v>
      </c>
      <c r="O149" s="15">
        <f t="shared" si="33"/>
        <v>14450000</v>
      </c>
      <c r="Q149">
        <f>Parameters_Base!$G$5</f>
        <v>13880</v>
      </c>
      <c r="R149">
        <f>Q149*(1+VLOOKUP(K149,Parameters_Base!$I$3:$J$7,2,FALSE))</f>
        <v>13880</v>
      </c>
      <c r="S149" s="14">
        <f>R149*Parameters_Base!$G$2</f>
        <v>18044000</v>
      </c>
      <c r="T149" s="14">
        <f>Parameters_Base!$O$6</f>
        <v>300000</v>
      </c>
      <c r="U149" s="14">
        <f t="shared" si="34"/>
        <v>1500000</v>
      </c>
      <c r="V149" s="14">
        <f>Parameters_Base!$R$10</f>
        <v>3754098.2698005121</v>
      </c>
      <c r="W149" s="14">
        <f>Parameters_Base!$G$7*'Base Scenario'!O149</f>
        <v>3612500</v>
      </c>
      <c r="X149" s="14">
        <f>Parameters_Base!$G$8</f>
        <v>2000000</v>
      </c>
      <c r="Y149" s="15">
        <f t="shared" si="35"/>
        <v>29210598.269800514</v>
      </c>
      <c r="Z149" s="29">
        <f t="shared" si="36"/>
        <v>5842119.6539601032</v>
      </c>
      <c r="AA149" s="29">
        <f t="shared" si="37"/>
        <v>23368478.615840413</v>
      </c>
      <c r="AC149" s="29">
        <f t="shared" si="44"/>
        <v>-1642119.6539601032</v>
      </c>
      <c r="AD149" s="29">
        <f t="shared" si="38"/>
        <v>-13118478.615840413</v>
      </c>
      <c r="AE149" s="29">
        <f t="shared" si="39"/>
        <v>-14760598.269800514</v>
      </c>
      <c r="AF149" s="29"/>
      <c r="AG149" s="29" t="str">
        <f t="shared" si="40"/>
        <v>Loss</v>
      </c>
      <c r="AH149" s="29"/>
      <c r="AI149" s="29" t="str">
        <f t="shared" si="41"/>
        <v>Loss</v>
      </c>
      <c r="AJ149" s="29"/>
      <c r="AL149" s="12">
        <f t="shared" si="42"/>
        <v>-78196.173998100145</v>
      </c>
      <c r="AM149" s="12">
        <f t="shared" si="43"/>
        <v>-63992.578613855672</v>
      </c>
      <c r="AN149" s="12"/>
      <c r="AO149" s="12"/>
    </row>
    <row r="150" spans="1:41" x14ac:dyDescent="0.25">
      <c r="A150" s="6">
        <v>143</v>
      </c>
      <c r="B150" s="1" t="str">
        <f t="shared" si="30"/>
        <v>New York</v>
      </c>
      <c r="C150" s="1" t="s">
        <v>0</v>
      </c>
      <c r="D150" s="1" t="str">
        <f>IF(C150="Q1","non-peak",IF('Base Scenario'!C150="Q4","non-peak","peak"))</f>
        <v>non-peak</v>
      </c>
      <c r="E150" s="13">
        <f>IF(D150="non-peak",Parameters_Base!$B$4,Parameters_Base!$B$5)</f>
        <v>200000</v>
      </c>
      <c r="F150" s="13">
        <f>IF(D150="non-peak",Parameters_Base!$C$4,Parameters_Base!$C$5)</f>
        <v>50000</v>
      </c>
      <c r="G150" s="1"/>
      <c r="H150" s="1">
        <v>72</v>
      </c>
      <c r="I150" s="1">
        <v>26</v>
      </c>
      <c r="J150" s="1">
        <v>238</v>
      </c>
      <c r="K150" s="3">
        <v>-2</v>
      </c>
      <c r="M150" s="15">
        <f t="shared" si="31"/>
        <v>5200000</v>
      </c>
      <c r="N150" s="15">
        <f t="shared" si="32"/>
        <v>11900000</v>
      </c>
      <c r="O150" s="15">
        <f t="shared" si="33"/>
        <v>17100000</v>
      </c>
      <c r="Q150">
        <f>Parameters_Base!$G$5</f>
        <v>13880</v>
      </c>
      <c r="R150">
        <f>Q150*(1+VLOOKUP(K150,Parameters_Base!$I$3:$J$7,2,FALSE))</f>
        <v>9716</v>
      </c>
      <c r="S150" s="14">
        <f>R150*Parameters_Base!$G$2</f>
        <v>12630800</v>
      </c>
      <c r="T150" s="14">
        <f>Parameters_Base!$O$6</f>
        <v>300000</v>
      </c>
      <c r="U150" s="14">
        <f t="shared" si="34"/>
        <v>2500000</v>
      </c>
      <c r="V150" s="14">
        <f>Parameters_Base!$R$10</f>
        <v>3754098.2698005121</v>
      </c>
      <c r="W150" s="14">
        <f>Parameters_Base!$G$7*'Base Scenario'!O150</f>
        <v>4275000</v>
      </c>
      <c r="X150" s="14">
        <f>Parameters_Base!$G$8</f>
        <v>2000000</v>
      </c>
      <c r="Y150" s="15">
        <f t="shared" si="35"/>
        <v>25459898.269800514</v>
      </c>
      <c r="Z150" s="29">
        <f t="shared" si="36"/>
        <v>5091979.6539601032</v>
      </c>
      <c r="AA150" s="29">
        <f t="shared" si="37"/>
        <v>20367918.615840413</v>
      </c>
      <c r="AC150" s="29">
        <f t="shared" si="44"/>
        <v>108020.34603989683</v>
      </c>
      <c r="AD150" s="29">
        <f t="shared" si="38"/>
        <v>-8467918.6158404127</v>
      </c>
      <c r="AE150" s="29">
        <f t="shared" si="39"/>
        <v>-8359898.269800514</v>
      </c>
      <c r="AF150" s="29"/>
      <c r="AG150" s="29" t="str">
        <f t="shared" si="40"/>
        <v>Profit</v>
      </c>
      <c r="AH150" s="29"/>
      <c r="AI150" s="29" t="str">
        <f t="shared" si="41"/>
        <v>Loss</v>
      </c>
      <c r="AJ150" s="29"/>
      <c r="AL150" s="12">
        <f t="shared" si="42"/>
        <v>4154.6286938421854</v>
      </c>
      <c r="AM150" s="12">
        <f t="shared" si="43"/>
        <v>-35579.48998252274</v>
      </c>
      <c r="AN150" s="12"/>
      <c r="AO150" s="12"/>
    </row>
    <row r="151" spans="1:41" x14ac:dyDescent="0.25">
      <c r="A151" s="6">
        <v>144</v>
      </c>
      <c r="B151" s="1" t="str">
        <f t="shared" si="30"/>
        <v>Mumbai</v>
      </c>
      <c r="C151" s="1" t="s">
        <v>0</v>
      </c>
      <c r="D151" s="1" t="str">
        <f>IF(C151="Q1","non-peak",IF('Base Scenario'!C151="Q4","non-peak","peak"))</f>
        <v>non-peak</v>
      </c>
      <c r="E151" s="13">
        <f>IF(D151="non-peak",Parameters_Base!$B$4,Parameters_Base!$B$5)</f>
        <v>200000</v>
      </c>
      <c r="F151" s="13">
        <f>IF(D151="non-peak",Parameters_Base!$C$4,Parameters_Base!$C$5)</f>
        <v>50000</v>
      </c>
      <c r="G151" s="1"/>
      <c r="H151" s="1">
        <v>72</v>
      </c>
      <c r="I151" s="1">
        <v>23</v>
      </c>
      <c r="J151" s="1">
        <v>187</v>
      </c>
      <c r="K151" s="3">
        <v>2</v>
      </c>
      <c r="M151" s="15">
        <f t="shared" si="31"/>
        <v>4600000</v>
      </c>
      <c r="N151" s="15">
        <f t="shared" si="32"/>
        <v>9350000</v>
      </c>
      <c r="O151" s="15">
        <f t="shared" si="33"/>
        <v>13950000</v>
      </c>
      <c r="Q151">
        <f>Parameters_Base!$G$5</f>
        <v>13880</v>
      </c>
      <c r="R151">
        <f>Q151*(1+VLOOKUP(K151,Parameters_Base!$I$3:$J$7,2,FALSE))</f>
        <v>18044</v>
      </c>
      <c r="S151" s="14">
        <f>R151*Parameters_Base!$G$2</f>
        <v>23457200</v>
      </c>
      <c r="T151" s="14">
        <f>Parameters_Base!$O$6</f>
        <v>300000</v>
      </c>
      <c r="U151" s="14">
        <f t="shared" si="34"/>
        <v>1500000</v>
      </c>
      <c r="V151" s="14">
        <f>Parameters_Base!$R$10</f>
        <v>3754098.2698005121</v>
      </c>
      <c r="W151" s="14">
        <f>Parameters_Base!$G$7*'Base Scenario'!O151</f>
        <v>3487500</v>
      </c>
      <c r="X151" s="14">
        <f>Parameters_Base!$G$8</f>
        <v>2000000</v>
      </c>
      <c r="Y151" s="15">
        <f t="shared" si="35"/>
        <v>34498798.269800514</v>
      </c>
      <c r="Z151" s="29">
        <f t="shared" si="36"/>
        <v>6899759.6539601032</v>
      </c>
      <c r="AA151" s="29">
        <f t="shared" si="37"/>
        <v>27599038.615840413</v>
      </c>
      <c r="AC151" s="29">
        <f t="shared" si="44"/>
        <v>-2299759.6539601032</v>
      </c>
      <c r="AD151" s="29">
        <f t="shared" si="38"/>
        <v>-18249038.615840413</v>
      </c>
      <c r="AE151" s="29">
        <f t="shared" si="39"/>
        <v>-20548798.269800514</v>
      </c>
      <c r="AF151" s="29"/>
      <c r="AG151" s="29" t="str">
        <f t="shared" si="40"/>
        <v>Loss</v>
      </c>
      <c r="AH151" s="29"/>
      <c r="AI151" s="29" t="str">
        <f t="shared" si="41"/>
        <v>Loss</v>
      </c>
      <c r="AJ151" s="29"/>
      <c r="AL151" s="12">
        <f t="shared" si="42"/>
        <v>-99989.550172178395</v>
      </c>
      <c r="AM151" s="12">
        <f t="shared" si="43"/>
        <v>-97588.441795938037</v>
      </c>
      <c r="AN151" s="12"/>
      <c r="AO151" s="12"/>
    </row>
    <row r="152" spans="1:41" x14ac:dyDescent="0.25">
      <c r="A152" s="6">
        <v>145</v>
      </c>
      <c r="B152" s="1" t="str">
        <f t="shared" si="30"/>
        <v>New York</v>
      </c>
      <c r="C152" s="1" t="s">
        <v>0</v>
      </c>
      <c r="D152" s="1" t="str">
        <f>IF(C152="Q1","non-peak",IF('Base Scenario'!C152="Q4","non-peak","peak"))</f>
        <v>non-peak</v>
      </c>
      <c r="E152" s="13">
        <f>IF(D152="non-peak",Parameters_Base!$B$4,Parameters_Base!$B$5)</f>
        <v>200000</v>
      </c>
      <c r="F152" s="13">
        <f>IF(D152="non-peak",Parameters_Base!$C$4,Parameters_Base!$C$5)</f>
        <v>50000</v>
      </c>
      <c r="G152" s="1"/>
      <c r="H152" s="1">
        <v>73</v>
      </c>
      <c r="I152" s="1">
        <v>23</v>
      </c>
      <c r="J152" s="1">
        <v>195</v>
      </c>
      <c r="K152" s="3">
        <v>-1</v>
      </c>
      <c r="M152" s="15">
        <f t="shared" si="31"/>
        <v>4600000</v>
      </c>
      <c r="N152" s="15">
        <f t="shared" si="32"/>
        <v>9750000</v>
      </c>
      <c r="O152" s="15">
        <f t="shared" si="33"/>
        <v>14350000</v>
      </c>
      <c r="Q152">
        <f>Parameters_Base!$G$5</f>
        <v>13880</v>
      </c>
      <c r="R152">
        <f>Q152*(1+VLOOKUP(K152,Parameters_Base!$I$3:$J$7,2,FALSE))</f>
        <v>11798</v>
      </c>
      <c r="S152" s="14">
        <f>R152*Parameters_Base!$G$2</f>
        <v>15337400</v>
      </c>
      <c r="T152" s="14">
        <f>Parameters_Base!$O$6</f>
        <v>300000</v>
      </c>
      <c r="U152" s="14">
        <f t="shared" si="34"/>
        <v>2500000</v>
      </c>
      <c r="V152" s="14">
        <f>Parameters_Base!$R$10</f>
        <v>3754098.2698005121</v>
      </c>
      <c r="W152" s="14">
        <f>Parameters_Base!$G$7*'Base Scenario'!O152</f>
        <v>3587500</v>
      </c>
      <c r="X152" s="14">
        <f>Parameters_Base!$G$8</f>
        <v>2000000</v>
      </c>
      <c r="Y152" s="15">
        <f t="shared" si="35"/>
        <v>27478998.269800514</v>
      </c>
      <c r="Z152" s="29">
        <f t="shared" si="36"/>
        <v>5495799.6539601032</v>
      </c>
      <c r="AA152" s="29">
        <f t="shared" si="37"/>
        <v>21983198.615840413</v>
      </c>
      <c r="AC152" s="29">
        <f t="shared" si="44"/>
        <v>-895799.65396010317</v>
      </c>
      <c r="AD152" s="29">
        <f t="shared" si="38"/>
        <v>-12233198.615840413</v>
      </c>
      <c r="AE152" s="29">
        <f t="shared" si="39"/>
        <v>-13128998.269800514</v>
      </c>
      <c r="AF152" s="29"/>
      <c r="AG152" s="29" t="str">
        <f t="shared" si="40"/>
        <v>Loss</v>
      </c>
      <c r="AH152" s="29"/>
      <c r="AI152" s="29" t="str">
        <f t="shared" si="41"/>
        <v>Loss</v>
      </c>
      <c r="AJ152" s="29"/>
      <c r="AL152" s="12">
        <f t="shared" si="42"/>
        <v>-38947.811041743618</v>
      </c>
      <c r="AM152" s="12">
        <f t="shared" si="43"/>
        <v>-62734.35187610468</v>
      </c>
      <c r="AN152" s="12"/>
      <c r="AO152" s="12"/>
    </row>
    <row r="153" spans="1:41" x14ac:dyDescent="0.25">
      <c r="A153" s="6">
        <v>146</v>
      </c>
      <c r="B153" s="1" t="str">
        <f t="shared" si="30"/>
        <v>Mumbai</v>
      </c>
      <c r="C153" s="1" t="s">
        <v>0</v>
      </c>
      <c r="D153" s="1" t="str">
        <f>IF(C153="Q1","non-peak",IF('Base Scenario'!C153="Q4","non-peak","peak"))</f>
        <v>non-peak</v>
      </c>
      <c r="E153" s="13">
        <f>IF(D153="non-peak",Parameters_Base!$B$4,Parameters_Base!$B$5)</f>
        <v>200000</v>
      </c>
      <c r="F153" s="13">
        <f>IF(D153="non-peak",Parameters_Base!$C$4,Parameters_Base!$C$5)</f>
        <v>50000</v>
      </c>
      <c r="G153" s="1"/>
      <c r="H153" s="1">
        <v>73</v>
      </c>
      <c r="I153" s="1">
        <v>20</v>
      </c>
      <c r="J153" s="1">
        <v>135</v>
      </c>
      <c r="K153" s="3">
        <v>0</v>
      </c>
      <c r="M153" s="15">
        <f t="shared" si="31"/>
        <v>4000000</v>
      </c>
      <c r="N153" s="15">
        <f t="shared" si="32"/>
        <v>6750000</v>
      </c>
      <c r="O153" s="15">
        <f t="shared" si="33"/>
        <v>10750000</v>
      </c>
      <c r="Q153">
        <f>Parameters_Base!$G$5</f>
        <v>13880</v>
      </c>
      <c r="R153">
        <f>Q153*(1+VLOOKUP(K153,Parameters_Base!$I$3:$J$7,2,FALSE))</f>
        <v>13880</v>
      </c>
      <c r="S153" s="14">
        <f>R153*Parameters_Base!$G$2</f>
        <v>18044000</v>
      </c>
      <c r="T153" s="14">
        <f>Parameters_Base!$O$6</f>
        <v>300000</v>
      </c>
      <c r="U153" s="14">
        <f t="shared" si="34"/>
        <v>1500000</v>
      </c>
      <c r="V153" s="14">
        <f>Parameters_Base!$R$10</f>
        <v>3754098.2698005121</v>
      </c>
      <c r="W153" s="14">
        <f>Parameters_Base!$G$7*'Base Scenario'!O153</f>
        <v>2687500</v>
      </c>
      <c r="X153" s="14">
        <f>Parameters_Base!$G$8</f>
        <v>2000000</v>
      </c>
      <c r="Y153" s="15">
        <f t="shared" si="35"/>
        <v>28285598.269800514</v>
      </c>
      <c r="Z153" s="29">
        <f t="shared" si="36"/>
        <v>5657119.6539601032</v>
      </c>
      <c r="AA153" s="29">
        <f t="shared" si="37"/>
        <v>22628478.615840413</v>
      </c>
      <c r="AC153" s="29">
        <f t="shared" si="44"/>
        <v>-1657119.6539601032</v>
      </c>
      <c r="AD153" s="29">
        <f t="shared" si="38"/>
        <v>-15878478.615840413</v>
      </c>
      <c r="AE153" s="29">
        <f t="shared" si="39"/>
        <v>-17535598.269800514</v>
      </c>
      <c r="AF153" s="29"/>
      <c r="AG153" s="29" t="str">
        <f t="shared" si="40"/>
        <v>Loss</v>
      </c>
      <c r="AH153" s="29"/>
      <c r="AI153" s="29" t="str">
        <f t="shared" si="41"/>
        <v>Loss</v>
      </c>
      <c r="AJ153" s="29"/>
      <c r="AL153" s="12">
        <f t="shared" si="42"/>
        <v>-82855.982698005158</v>
      </c>
      <c r="AM153" s="12">
        <f t="shared" si="43"/>
        <v>-117618.36011733639</v>
      </c>
      <c r="AN153" s="12"/>
      <c r="AO153" s="12"/>
    </row>
    <row r="154" spans="1:41" x14ac:dyDescent="0.25">
      <c r="A154" s="6">
        <v>147</v>
      </c>
      <c r="B154" s="1" t="str">
        <f t="shared" si="30"/>
        <v>New York</v>
      </c>
      <c r="C154" s="1" t="s">
        <v>0</v>
      </c>
      <c r="D154" s="1" t="str">
        <f>IF(C154="Q1","non-peak",IF('Base Scenario'!C154="Q4","non-peak","peak"))</f>
        <v>non-peak</v>
      </c>
      <c r="E154" s="13">
        <f>IF(D154="non-peak",Parameters_Base!$B$4,Parameters_Base!$B$5)</f>
        <v>200000</v>
      </c>
      <c r="F154" s="13">
        <f>IF(D154="non-peak",Parameters_Base!$C$4,Parameters_Base!$C$5)</f>
        <v>50000</v>
      </c>
      <c r="G154" s="1"/>
      <c r="H154" s="1">
        <v>74</v>
      </c>
      <c r="I154" s="1">
        <v>17</v>
      </c>
      <c r="J154" s="1">
        <v>137</v>
      </c>
      <c r="K154" s="3">
        <v>0</v>
      </c>
      <c r="M154" s="15">
        <f t="shared" si="31"/>
        <v>3400000</v>
      </c>
      <c r="N154" s="15">
        <f t="shared" si="32"/>
        <v>6850000</v>
      </c>
      <c r="O154" s="15">
        <f t="shared" si="33"/>
        <v>10250000</v>
      </c>
      <c r="Q154">
        <f>Parameters_Base!$G$5</f>
        <v>13880</v>
      </c>
      <c r="R154">
        <f>Q154*(1+VLOOKUP(K154,Parameters_Base!$I$3:$J$7,2,FALSE))</f>
        <v>13880</v>
      </c>
      <c r="S154" s="14">
        <f>R154*Parameters_Base!$G$2</f>
        <v>18044000</v>
      </c>
      <c r="T154" s="14">
        <f>Parameters_Base!$O$6</f>
        <v>300000</v>
      </c>
      <c r="U154" s="14">
        <f t="shared" si="34"/>
        <v>2500000</v>
      </c>
      <c r="V154" s="14">
        <f>Parameters_Base!$R$10</f>
        <v>3754098.2698005121</v>
      </c>
      <c r="W154" s="14">
        <f>Parameters_Base!$G$7*'Base Scenario'!O154</f>
        <v>2562500</v>
      </c>
      <c r="X154" s="14">
        <f>Parameters_Base!$G$8</f>
        <v>2000000</v>
      </c>
      <c r="Y154" s="15">
        <f t="shared" si="35"/>
        <v>29160598.269800514</v>
      </c>
      <c r="Z154" s="29">
        <f t="shared" si="36"/>
        <v>5832119.6539601032</v>
      </c>
      <c r="AA154" s="29">
        <f t="shared" si="37"/>
        <v>23328478.615840413</v>
      </c>
      <c r="AC154" s="29">
        <f t="shared" si="44"/>
        <v>-2432119.6539601032</v>
      </c>
      <c r="AD154" s="29">
        <f t="shared" si="38"/>
        <v>-16478478.615840413</v>
      </c>
      <c r="AE154" s="29">
        <f t="shared" si="39"/>
        <v>-18910598.269800514</v>
      </c>
      <c r="AF154" s="29"/>
      <c r="AG154" s="29" t="str">
        <f t="shared" si="40"/>
        <v>Loss</v>
      </c>
      <c r="AH154" s="29"/>
      <c r="AI154" s="29" t="str">
        <f t="shared" si="41"/>
        <v>Loss</v>
      </c>
      <c r="AJ154" s="29"/>
      <c r="AL154" s="12">
        <f t="shared" si="42"/>
        <v>-143065.86199765312</v>
      </c>
      <c r="AM154" s="12">
        <f t="shared" si="43"/>
        <v>-120280.86580905411</v>
      </c>
      <c r="AN154" s="12"/>
      <c r="AO154" s="12"/>
    </row>
    <row r="155" spans="1:41" x14ac:dyDescent="0.25">
      <c r="A155" s="6">
        <v>148</v>
      </c>
      <c r="B155" s="1" t="str">
        <f t="shared" si="30"/>
        <v>Mumbai</v>
      </c>
      <c r="C155" s="1" t="s">
        <v>0</v>
      </c>
      <c r="D155" s="1" t="str">
        <f>IF(C155="Q1","non-peak",IF('Base Scenario'!C155="Q4","non-peak","peak"))</f>
        <v>non-peak</v>
      </c>
      <c r="E155" s="13">
        <f>IF(D155="non-peak",Parameters_Base!$B$4,Parameters_Base!$B$5)</f>
        <v>200000</v>
      </c>
      <c r="F155" s="13">
        <f>IF(D155="non-peak",Parameters_Base!$C$4,Parameters_Base!$C$5)</f>
        <v>50000</v>
      </c>
      <c r="G155" s="1"/>
      <c r="H155" s="1">
        <v>74</v>
      </c>
      <c r="I155" s="1">
        <v>13</v>
      </c>
      <c r="J155" s="1">
        <v>215</v>
      </c>
      <c r="K155" s="3">
        <v>2</v>
      </c>
      <c r="M155" s="15">
        <f t="shared" si="31"/>
        <v>2600000</v>
      </c>
      <c r="N155" s="15">
        <f t="shared" si="32"/>
        <v>10750000</v>
      </c>
      <c r="O155" s="15">
        <f t="shared" si="33"/>
        <v>13350000</v>
      </c>
      <c r="Q155">
        <f>Parameters_Base!$G$5</f>
        <v>13880</v>
      </c>
      <c r="R155">
        <f>Q155*(1+VLOOKUP(K155,Parameters_Base!$I$3:$J$7,2,FALSE))</f>
        <v>18044</v>
      </c>
      <c r="S155" s="14">
        <f>R155*Parameters_Base!$G$2</f>
        <v>23457200</v>
      </c>
      <c r="T155" s="14">
        <f>Parameters_Base!$O$6</f>
        <v>300000</v>
      </c>
      <c r="U155" s="14">
        <f t="shared" si="34"/>
        <v>1500000</v>
      </c>
      <c r="V155" s="14">
        <f>Parameters_Base!$R$10</f>
        <v>3754098.2698005121</v>
      </c>
      <c r="W155" s="14">
        <f>Parameters_Base!$G$7*'Base Scenario'!O155</f>
        <v>3337500</v>
      </c>
      <c r="X155" s="14">
        <f>Parameters_Base!$G$8</f>
        <v>2000000</v>
      </c>
      <c r="Y155" s="15">
        <f t="shared" si="35"/>
        <v>34348798.269800514</v>
      </c>
      <c r="Z155" s="29">
        <f t="shared" si="36"/>
        <v>6869759.6539601032</v>
      </c>
      <c r="AA155" s="29">
        <f t="shared" si="37"/>
        <v>27479038.615840413</v>
      </c>
      <c r="AC155" s="29">
        <f t="shared" si="44"/>
        <v>-4269759.6539601032</v>
      </c>
      <c r="AD155" s="29">
        <f t="shared" si="38"/>
        <v>-16729038.615840413</v>
      </c>
      <c r="AE155" s="29">
        <f t="shared" si="39"/>
        <v>-20998798.269800514</v>
      </c>
      <c r="AF155" s="29"/>
      <c r="AG155" s="29" t="str">
        <f t="shared" si="40"/>
        <v>Loss</v>
      </c>
      <c r="AH155" s="29"/>
      <c r="AI155" s="29" t="str">
        <f t="shared" si="41"/>
        <v>Loss</v>
      </c>
      <c r="AJ155" s="29"/>
      <c r="AL155" s="12">
        <f t="shared" si="42"/>
        <v>-328443.05030462332</v>
      </c>
      <c r="AM155" s="12">
        <f t="shared" si="43"/>
        <v>-77809.481934141455</v>
      </c>
      <c r="AN155" s="12"/>
      <c r="AO155" s="12"/>
    </row>
    <row r="156" spans="1:41" x14ac:dyDescent="0.25">
      <c r="A156" s="6">
        <v>149</v>
      </c>
      <c r="B156" s="1" t="str">
        <f t="shared" si="30"/>
        <v>New York</v>
      </c>
      <c r="C156" s="1" t="s">
        <v>0</v>
      </c>
      <c r="D156" s="1" t="str">
        <f>IF(C156="Q1","non-peak",IF('Base Scenario'!C156="Q4","non-peak","peak"))</f>
        <v>non-peak</v>
      </c>
      <c r="E156" s="13">
        <f>IF(D156="non-peak",Parameters_Base!$B$4,Parameters_Base!$B$5)</f>
        <v>200000</v>
      </c>
      <c r="F156" s="13">
        <f>IF(D156="non-peak",Parameters_Base!$C$4,Parameters_Base!$C$5)</f>
        <v>50000</v>
      </c>
      <c r="G156" s="1"/>
      <c r="H156" s="1">
        <v>75</v>
      </c>
      <c r="I156" s="1">
        <v>27</v>
      </c>
      <c r="J156" s="1">
        <v>214</v>
      </c>
      <c r="K156" s="3">
        <v>-1</v>
      </c>
      <c r="M156" s="15">
        <f t="shared" si="31"/>
        <v>5400000</v>
      </c>
      <c r="N156" s="15">
        <f t="shared" si="32"/>
        <v>10700000</v>
      </c>
      <c r="O156" s="15">
        <f t="shared" si="33"/>
        <v>16100000</v>
      </c>
      <c r="Q156">
        <f>Parameters_Base!$G$5</f>
        <v>13880</v>
      </c>
      <c r="R156">
        <f>Q156*(1+VLOOKUP(K156,Parameters_Base!$I$3:$J$7,2,FALSE))</f>
        <v>11798</v>
      </c>
      <c r="S156" s="14">
        <f>R156*Parameters_Base!$G$2</f>
        <v>15337400</v>
      </c>
      <c r="T156" s="14">
        <f>Parameters_Base!$O$6</f>
        <v>300000</v>
      </c>
      <c r="U156" s="14">
        <f t="shared" si="34"/>
        <v>2500000</v>
      </c>
      <c r="V156" s="14">
        <f>Parameters_Base!$R$10</f>
        <v>3754098.2698005121</v>
      </c>
      <c r="W156" s="14">
        <f>Parameters_Base!$G$7*'Base Scenario'!O156</f>
        <v>4025000</v>
      </c>
      <c r="X156" s="14">
        <f>Parameters_Base!$G$8</f>
        <v>2000000</v>
      </c>
      <c r="Y156" s="15">
        <f t="shared" si="35"/>
        <v>27916498.269800514</v>
      </c>
      <c r="Z156" s="29">
        <f t="shared" si="36"/>
        <v>5583299.6539601032</v>
      </c>
      <c r="AA156" s="29">
        <f t="shared" si="37"/>
        <v>22333198.615840413</v>
      </c>
      <c r="AC156" s="29">
        <f t="shared" si="44"/>
        <v>-183299.65396010317</v>
      </c>
      <c r="AD156" s="29">
        <f t="shared" si="38"/>
        <v>-11633198.615840413</v>
      </c>
      <c r="AE156" s="29">
        <f t="shared" si="39"/>
        <v>-11816498.269800514</v>
      </c>
      <c r="AF156" s="29"/>
      <c r="AG156" s="29" t="str">
        <f t="shared" si="40"/>
        <v>Loss</v>
      </c>
      <c r="AH156" s="29"/>
      <c r="AI156" s="29" t="str">
        <f t="shared" si="41"/>
        <v>Loss</v>
      </c>
      <c r="AJ156" s="29"/>
      <c r="AL156" s="12">
        <f t="shared" si="42"/>
        <v>-6788.8760725964139</v>
      </c>
      <c r="AM156" s="12">
        <f t="shared" si="43"/>
        <v>-54360.741195515948</v>
      </c>
      <c r="AN156" s="12"/>
      <c r="AO156" s="12"/>
    </row>
    <row r="157" spans="1:41" x14ac:dyDescent="0.25">
      <c r="A157" s="6">
        <v>150</v>
      </c>
      <c r="B157" s="1" t="str">
        <f t="shared" si="30"/>
        <v>Mumbai</v>
      </c>
      <c r="C157" s="1" t="s">
        <v>0</v>
      </c>
      <c r="D157" s="1" t="str">
        <f>IF(C157="Q1","non-peak",IF('Base Scenario'!C157="Q4","non-peak","peak"))</f>
        <v>non-peak</v>
      </c>
      <c r="E157" s="13">
        <f>IF(D157="non-peak",Parameters_Base!$B$4,Parameters_Base!$B$5)</f>
        <v>200000</v>
      </c>
      <c r="F157" s="13">
        <f>IF(D157="non-peak",Parameters_Base!$C$4,Parameters_Base!$C$5)</f>
        <v>50000</v>
      </c>
      <c r="G157" s="1"/>
      <c r="H157" s="1">
        <v>75</v>
      </c>
      <c r="I157" s="1">
        <v>16</v>
      </c>
      <c r="J157" s="1">
        <v>128</v>
      </c>
      <c r="K157" s="3">
        <v>0</v>
      </c>
      <c r="M157" s="15">
        <f t="shared" si="31"/>
        <v>3200000</v>
      </c>
      <c r="N157" s="15">
        <f t="shared" si="32"/>
        <v>6400000</v>
      </c>
      <c r="O157" s="15">
        <f t="shared" si="33"/>
        <v>9600000</v>
      </c>
      <c r="Q157">
        <f>Parameters_Base!$G$5</f>
        <v>13880</v>
      </c>
      <c r="R157">
        <f>Q157*(1+VLOOKUP(K157,Parameters_Base!$I$3:$J$7,2,FALSE))</f>
        <v>13880</v>
      </c>
      <c r="S157" s="14">
        <f>R157*Parameters_Base!$G$2</f>
        <v>18044000</v>
      </c>
      <c r="T157" s="14">
        <f>Parameters_Base!$O$6</f>
        <v>300000</v>
      </c>
      <c r="U157" s="14">
        <f t="shared" si="34"/>
        <v>1500000</v>
      </c>
      <c r="V157" s="14">
        <f>Parameters_Base!$R$10</f>
        <v>3754098.2698005121</v>
      </c>
      <c r="W157" s="14">
        <f>Parameters_Base!$G$7*'Base Scenario'!O157</f>
        <v>2400000</v>
      </c>
      <c r="X157" s="14">
        <f>Parameters_Base!$G$8</f>
        <v>2000000</v>
      </c>
      <c r="Y157" s="15">
        <f t="shared" si="35"/>
        <v>27998098.269800514</v>
      </c>
      <c r="Z157" s="29">
        <f t="shared" si="36"/>
        <v>5599619.6539601032</v>
      </c>
      <c r="AA157" s="29">
        <f t="shared" si="37"/>
        <v>22398478.615840413</v>
      </c>
      <c r="AC157" s="29">
        <f t="shared" si="44"/>
        <v>-2399619.6539601032</v>
      </c>
      <c r="AD157" s="29">
        <f t="shared" si="38"/>
        <v>-15998478.615840413</v>
      </c>
      <c r="AE157" s="29">
        <f t="shared" si="39"/>
        <v>-18398098.269800514</v>
      </c>
      <c r="AF157" s="29"/>
      <c r="AG157" s="29" t="str">
        <f t="shared" si="40"/>
        <v>Loss</v>
      </c>
      <c r="AH157" s="29"/>
      <c r="AI157" s="29" t="str">
        <f t="shared" si="41"/>
        <v>Loss</v>
      </c>
      <c r="AJ157" s="29"/>
      <c r="AL157" s="12">
        <f t="shared" si="42"/>
        <v>-149976.22837250645</v>
      </c>
      <c r="AM157" s="12">
        <f t="shared" si="43"/>
        <v>-124988.11418625322</v>
      </c>
      <c r="AN157" s="12"/>
      <c r="AO157" s="12"/>
    </row>
    <row r="158" spans="1:41" x14ac:dyDescent="0.25">
      <c r="A158" s="6">
        <v>151</v>
      </c>
      <c r="B158" s="1" t="str">
        <f t="shared" si="30"/>
        <v>New York</v>
      </c>
      <c r="C158" s="1" t="s">
        <v>0</v>
      </c>
      <c r="D158" s="1" t="str">
        <f>IF(C158="Q1","non-peak",IF('Base Scenario'!C158="Q4","non-peak","peak"))</f>
        <v>non-peak</v>
      </c>
      <c r="E158" s="13">
        <f>IF(D158="non-peak",Parameters_Base!$B$4,Parameters_Base!$B$5)</f>
        <v>200000</v>
      </c>
      <c r="F158" s="13">
        <f>IF(D158="non-peak",Parameters_Base!$C$4,Parameters_Base!$C$5)</f>
        <v>50000</v>
      </c>
      <c r="G158" s="1"/>
      <c r="H158" s="1">
        <v>76</v>
      </c>
      <c r="I158" s="1">
        <v>16</v>
      </c>
      <c r="J158" s="1">
        <v>157</v>
      </c>
      <c r="K158" s="3">
        <v>-2</v>
      </c>
      <c r="M158" s="15">
        <f t="shared" si="31"/>
        <v>3200000</v>
      </c>
      <c r="N158" s="15">
        <f t="shared" si="32"/>
        <v>7850000</v>
      </c>
      <c r="O158" s="15">
        <f t="shared" si="33"/>
        <v>11050000</v>
      </c>
      <c r="Q158">
        <f>Parameters_Base!$G$5</f>
        <v>13880</v>
      </c>
      <c r="R158">
        <f>Q158*(1+VLOOKUP(K158,Parameters_Base!$I$3:$J$7,2,FALSE))</f>
        <v>9716</v>
      </c>
      <c r="S158" s="14">
        <f>R158*Parameters_Base!$G$2</f>
        <v>12630800</v>
      </c>
      <c r="T158" s="14">
        <f>Parameters_Base!$O$6</f>
        <v>300000</v>
      </c>
      <c r="U158" s="14">
        <f t="shared" si="34"/>
        <v>2500000</v>
      </c>
      <c r="V158" s="14">
        <f>Parameters_Base!$R$10</f>
        <v>3754098.2698005121</v>
      </c>
      <c r="W158" s="14">
        <f>Parameters_Base!$G$7*'Base Scenario'!O158</f>
        <v>2762500</v>
      </c>
      <c r="X158" s="14">
        <f>Parameters_Base!$G$8</f>
        <v>2000000</v>
      </c>
      <c r="Y158" s="15">
        <f t="shared" si="35"/>
        <v>23947398.269800514</v>
      </c>
      <c r="Z158" s="29">
        <f t="shared" si="36"/>
        <v>4789479.6539601032</v>
      </c>
      <c r="AA158" s="29">
        <f t="shared" si="37"/>
        <v>19157918.615840413</v>
      </c>
      <c r="AC158" s="29">
        <f t="shared" si="44"/>
        <v>-1589479.6539601032</v>
      </c>
      <c r="AD158" s="29">
        <f t="shared" si="38"/>
        <v>-11307918.615840413</v>
      </c>
      <c r="AE158" s="29">
        <f t="shared" si="39"/>
        <v>-12897398.269800514</v>
      </c>
      <c r="AF158" s="29"/>
      <c r="AG158" s="29" t="str">
        <f t="shared" si="40"/>
        <v>Loss</v>
      </c>
      <c r="AH158" s="29"/>
      <c r="AI158" s="29" t="str">
        <f t="shared" si="41"/>
        <v>Loss</v>
      </c>
      <c r="AJ158" s="29"/>
      <c r="AL158" s="12">
        <f t="shared" si="42"/>
        <v>-99342.478372506448</v>
      </c>
      <c r="AM158" s="12">
        <f t="shared" si="43"/>
        <v>-72024.959336563144</v>
      </c>
      <c r="AN158" s="12"/>
      <c r="AO158" s="12"/>
    </row>
    <row r="159" spans="1:41" x14ac:dyDescent="0.25">
      <c r="A159" s="6">
        <v>152</v>
      </c>
      <c r="B159" s="1" t="str">
        <f t="shared" si="30"/>
        <v>Mumbai</v>
      </c>
      <c r="C159" s="1" t="s">
        <v>0</v>
      </c>
      <c r="D159" s="1" t="str">
        <f>IF(C159="Q1","non-peak",IF('Base Scenario'!C159="Q4","non-peak","peak"))</f>
        <v>non-peak</v>
      </c>
      <c r="E159" s="13">
        <f>IF(D159="non-peak",Parameters_Base!$B$4,Parameters_Base!$B$5)</f>
        <v>200000</v>
      </c>
      <c r="F159" s="13">
        <f>IF(D159="non-peak",Parameters_Base!$C$4,Parameters_Base!$C$5)</f>
        <v>50000</v>
      </c>
      <c r="G159" s="1"/>
      <c r="H159" s="1">
        <v>76</v>
      </c>
      <c r="I159" s="1">
        <v>22</v>
      </c>
      <c r="J159" s="1">
        <v>184</v>
      </c>
      <c r="K159" s="3">
        <v>0</v>
      </c>
      <c r="M159" s="15">
        <f t="shared" si="31"/>
        <v>4400000</v>
      </c>
      <c r="N159" s="15">
        <f t="shared" si="32"/>
        <v>9200000</v>
      </c>
      <c r="O159" s="15">
        <f t="shared" si="33"/>
        <v>13600000</v>
      </c>
      <c r="Q159">
        <f>Parameters_Base!$G$5</f>
        <v>13880</v>
      </c>
      <c r="R159">
        <f>Q159*(1+VLOOKUP(K159,Parameters_Base!$I$3:$J$7,2,FALSE))</f>
        <v>13880</v>
      </c>
      <c r="S159" s="14">
        <f>R159*Parameters_Base!$G$2</f>
        <v>18044000</v>
      </c>
      <c r="T159" s="14">
        <f>Parameters_Base!$O$6</f>
        <v>300000</v>
      </c>
      <c r="U159" s="14">
        <f t="shared" si="34"/>
        <v>1500000</v>
      </c>
      <c r="V159" s="14">
        <f>Parameters_Base!$R$10</f>
        <v>3754098.2698005121</v>
      </c>
      <c r="W159" s="14">
        <f>Parameters_Base!$G$7*'Base Scenario'!O159</f>
        <v>3400000</v>
      </c>
      <c r="X159" s="14">
        <f>Parameters_Base!$G$8</f>
        <v>2000000</v>
      </c>
      <c r="Y159" s="15">
        <f t="shared" si="35"/>
        <v>28998098.269800514</v>
      </c>
      <c r="Z159" s="29">
        <f t="shared" si="36"/>
        <v>5799619.6539601032</v>
      </c>
      <c r="AA159" s="29">
        <f t="shared" si="37"/>
        <v>23198478.615840413</v>
      </c>
      <c r="AC159" s="29">
        <f t="shared" si="44"/>
        <v>-1399619.6539601032</v>
      </c>
      <c r="AD159" s="29">
        <f t="shared" si="38"/>
        <v>-13998478.615840413</v>
      </c>
      <c r="AE159" s="29">
        <f t="shared" si="39"/>
        <v>-15398098.269800514</v>
      </c>
      <c r="AF159" s="29"/>
      <c r="AG159" s="29" t="str">
        <f t="shared" si="40"/>
        <v>Loss</v>
      </c>
      <c r="AH159" s="29"/>
      <c r="AI159" s="29" t="str">
        <f t="shared" si="41"/>
        <v>Loss</v>
      </c>
      <c r="AJ159" s="29"/>
      <c r="AL159" s="12">
        <f t="shared" si="42"/>
        <v>-63619.075180004693</v>
      </c>
      <c r="AM159" s="12">
        <f t="shared" si="43"/>
        <v>-76078.688129567454</v>
      </c>
      <c r="AN159" s="12"/>
      <c r="AO159" s="12"/>
    </row>
    <row r="160" spans="1:41" x14ac:dyDescent="0.25">
      <c r="A160" s="6">
        <v>153</v>
      </c>
      <c r="B160" s="1" t="str">
        <f t="shared" si="30"/>
        <v>New York</v>
      </c>
      <c r="C160" s="1" t="s">
        <v>0</v>
      </c>
      <c r="D160" s="1" t="str">
        <f>IF(C160="Q1","non-peak",IF('Base Scenario'!C160="Q4","non-peak","peak"))</f>
        <v>non-peak</v>
      </c>
      <c r="E160" s="13">
        <f>IF(D160="non-peak",Parameters_Base!$B$4,Parameters_Base!$B$5)</f>
        <v>200000</v>
      </c>
      <c r="F160" s="13">
        <f>IF(D160="non-peak",Parameters_Base!$C$4,Parameters_Base!$C$5)</f>
        <v>50000</v>
      </c>
      <c r="G160" s="1"/>
      <c r="H160" s="1">
        <v>77</v>
      </c>
      <c r="I160" s="1">
        <v>16</v>
      </c>
      <c r="J160" s="1">
        <v>199</v>
      </c>
      <c r="K160" s="3">
        <v>-1</v>
      </c>
      <c r="M160" s="15">
        <f t="shared" si="31"/>
        <v>3200000</v>
      </c>
      <c r="N160" s="15">
        <f t="shared" si="32"/>
        <v>9950000</v>
      </c>
      <c r="O160" s="15">
        <f t="shared" si="33"/>
        <v>13150000</v>
      </c>
      <c r="Q160">
        <f>Parameters_Base!$G$5</f>
        <v>13880</v>
      </c>
      <c r="R160">
        <f>Q160*(1+VLOOKUP(K160,Parameters_Base!$I$3:$J$7,2,FALSE))</f>
        <v>11798</v>
      </c>
      <c r="S160" s="14">
        <f>R160*Parameters_Base!$G$2</f>
        <v>15337400</v>
      </c>
      <c r="T160" s="14">
        <f>Parameters_Base!$O$6</f>
        <v>300000</v>
      </c>
      <c r="U160" s="14">
        <f t="shared" si="34"/>
        <v>2500000</v>
      </c>
      <c r="V160" s="14">
        <f>Parameters_Base!$R$10</f>
        <v>3754098.2698005121</v>
      </c>
      <c r="W160" s="14">
        <f>Parameters_Base!$G$7*'Base Scenario'!O160</f>
        <v>3287500</v>
      </c>
      <c r="X160" s="14">
        <f>Parameters_Base!$G$8</f>
        <v>2000000</v>
      </c>
      <c r="Y160" s="15">
        <f t="shared" si="35"/>
        <v>27178998.269800514</v>
      </c>
      <c r="Z160" s="29">
        <f t="shared" si="36"/>
        <v>5435799.6539601032</v>
      </c>
      <c r="AA160" s="29">
        <f t="shared" si="37"/>
        <v>21743198.615840413</v>
      </c>
      <c r="AC160" s="29">
        <f t="shared" si="44"/>
        <v>-2235799.6539601032</v>
      </c>
      <c r="AD160" s="29">
        <f t="shared" si="38"/>
        <v>-11793198.615840413</v>
      </c>
      <c r="AE160" s="29">
        <f t="shared" si="39"/>
        <v>-14028998.269800514</v>
      </c>
      <c r="AF160" s="29"/>
      <c r="AG160" s="29" t="str">
        <f t="shared" si="40"/>
        <v>Loss</v>
      </c>
      <c r="AH160" s="29"/>
      <c r="AI160" s="29" t="str">
        <f t="shared" si="41"/>
        <v>Loss</v>
      </c>
      <c r="AJ160" s="29"/>
      <c r="AL160" s="12">
        <f t="shared" si="42"/>
        <v>-139737.47837250645</v>
      </c>
      <c r="AM160" s="12">
        <f t="shared" si="43"/>
        <v>-59262.304602213131</v>
      </c>
      <c r="AN160" s="12"/>
      <c r="AO160" s="12"/>
    </row>
    <row r="161" spans="1:41" x14ac:dyDescent="0.25">
      <c r="A161" s="6">
        <v>154</v>
      </c>
      <c r="B161" s="1" t="str">
        <f t="shared" si="30"/>
        <v>Mumbai</v>
      </c>
      <c r="C161" s="1" t="s">
        <v>0</v>
      </c>
      <c r="D161" s="1" t="str">
        <f>IF(C161="Q1","non-peak",IF('Base Scenario'!C161="Q4","non-peak","peak"))</f>
        <v>non-peak</v>
      </c>
      <c r="E161" s="13">
        <f>IF(D161="non-peak",Parameters_Base!$B$4,Parameters_Base!$B$5)</f>
        <v>200000</v>
      </c>
      <c r="F161" s="13">
        <f>IF(D161="non-peak",Parameters_Base!$C$4,Parameters_Base!$C$5)</f>
        <v>50000</v>
      </c>
      <c r="G161" s="1"/>
      <c r="H161" s="1">
        <v>77</v>
      </c>
      <c r="I161" s="1">
        <v>19</v>
      </c>
      <c r="J161" s="1">
        <v>133</v>
      </c>
      <c r="K161" s="3">
        <v>2</v>
      </c>
      <c r="M161" s="15">
        <f t="shared" si="31"/>
        <v>3800000</v>
      </c>
      <c r="N161" s="15">
        <f t="shared" si="32"/>
        <v>6650000</v>
      </c>
      <c r="O161" s="15">
        <f t="shared" si="33"/>
        <v>10450000</v>
      </c>
      <c r="Q161">
        <f>Parameters_Base!$G$5</f>
        <v>13880</v>
      </c>
      <c r="R161">
        <f>Q161*(1+VLOOKUP(K161,Parameters_Base!$I$3:$J$7,2,FALSE))</f>
        <v>18044</v>
      </c>
      <c r="S161" s="14">
        <f>R161*Parameters_Base!$G$2</f>
        <v>23457200</v>
      </c>
      <c r="T161" s="14">
        <f>Parameters_Base!$O$6</f>
        <v>300000</v>
      </c>
      <c r="U161" s="14">
        <f t="shared" si="34"/>
        <v>1500000</v>
      </c>
      <c r="V161" s="14">
        <f>Parameters_Base!$R$10</f>
        <v>3754098.2698005121</v>
      </c>
      <c r="W161" s="14">
        <f>Parameters_Base!$G$7*'Base Scenario'!O161</f>
        <v>2612500</v>
      </c>
      <c r="X161" s="14">
        <f>Parameters_Base!$G$8</f>
        <v>2000000</v>
      </c>
      <c r="Y161" s="15">
        <f t="shared" si="35"/>
        <v>33623798.269800514</v>
      </c>
      <c r="Z161" s="29">
        <f t="shared" si="36"/>
        <v>6724759.6539601032</v>
      </c>
      <c r="AA161" s="29">
        <f t="shared" si="37"/>
        <v>26899038.615840413</v>
      </c>
      <c r="AC161" s="29">
        <f t="shared" si="44"/>
        <v>-2924759.6539601032</v>
      </c>
      <c r="AD161" s="29">
        <f t="shared" si="38"/>
        <v>-20249038.615840413</v>
      </c>
      <c r="AE161" s="29">
        <f t="shared" si="39"/>
        <v>-23173798.269800514</v>
      </c>
      <c r="AF161" s="29"/>
      <c r="AG161" s="29" t="str">
        <f t="shared" si="40"/>
        <v>Loss</v>
      </c>
      <c r="AH161" s="29"/>
      <c r="AI161" s="29" t="str">
        <f t="shared" si="41"/>
        <v>Loss</v>
      </c>
      <c r="AJ161" s="29"/>
      <c r="AL161" s="12">
        <f t="shared" si="42"/>
        <v>-153934.71862947912</v>
      </c>
      <c r="AM161" s="12">
        <f t="shared" si="43"/>
        <v>-152248.41064541665</v>
      </c>
      <c r="AN161" s="12"/>
      <c r="AO161" s="12"/>
    </row>
    <row r="162" spans="1:41" x14ac:dyDescent="0.25">
      <c r="A162" s="6">
        <v>155</v>
      </c>
      <c r="B162" s="1" t="str">
        <f t="shared" si="30"/>
        <v>New York</v>
      </c>
      <c r="C162" s="1" t="s">
        <v>0</v>
      </c>
      <c r="D162" s="1" t="str">
        <f>IF(C162="Q1","non-peak",IF('Base Scenario'!C162="Q4","non-peak","peak"))</f>
        <v>non-peak</v>
      </c>
      <c r="E162" s="13">
        <f>IF(D162="non-peak",Parameters_Base!$B$4,Parameters_Base!$B$5)</f>
        <v>200000</v>
      </c>
      <c r="F162" s="13">
        <f>IF(D162="non-peak",Parameters_Base!$C$4,Parameters_Base!$C$5)</f>
        <v>50000</v>
      </c>
      <c r="G162" s="1"/>
      <c r="H162" s="1">
        <v>78</v>
      </c>
      <c r="I162" s="1">
        <v>28</v>
      </c>
      <c r="J162" s="1">
        <v>211</v>
      </c>
      <c r="K162" s="3">
        <v>-1</v>
      </c>
      <c r="M162" s="15">
        <f t="shared" si="31"/>
        <v>5600000</v>
      </c>
      <c r="N162" s="15">
        <f t="shared" si="32"/>
        <v>10550000</v>
      </c>
      <c r="O162" s="15">
        <f t="shared" si="33"/>
        <v>16150000</v>
      </c>
      <c r="Q162">
        <f>Parameters_Base!$G$5</f>
        <v>13880</v>
      </c>
      <c r="R162">
        <f>Q162*(1+VLOOKUP(K162,Parameters_Base!$I$3:$J$7,2,FALSE))</f>
        <v>11798</v>
      </c>
      <c r="S162" s="14">
        <f>R162*Parameters_Base!$G$2</f>
        <v>15337400</v>
      </c>
      <c r="T162" s="14">
        <f>Parameters_Base!$O$6</f>
        <v>300000</v>
      </c>
      <c r="U162" s="14">
        <f t="shared" si="34"/>
        <v>2500000</v>
      </c>
      <c r="V162" s="14">
        <f>Parameters_Base!$R$10</f>
        <v>3754098.2698005121</v>
      </c>
      <c r="W162" s="14">
        <f>Parameters_Base!$G$7*'Base Scenario'!O162</f>
        <v>4037500</v>
      </c>
      <c r="X162" s="14">
        <f>Parameters_Base!$G$8</f>
        <v>2000000</v>
      </c>
      <c r="Y162" s="15">
        <f t="shared" si="35"/>
        <v>27928998.269800514</v>
      </c>
      <c r="Z162" s="29">
        <f t="shared" si="36"/>
        <v>5585799.6539601032</v>
      </c>
      <c r="AA162" s="29">
        <f t="shared" si="37"/>
        <v>22343198.615840413</v>
      </c>
      <c r="AC162" s="29">
        <f t="shared" si="44"/>
        <v>14200.346039896831</v>
      </c>
      <c r="AD162" s="29">
        <f t="shared" si="38"/>
        <v>-11793198.615840413</v>
      </c>
      <c r="AE162" s="29">
        <f t="shared" si="39"/>
        <v>-11778998.269800514</v>
      </c>
      <c r="AF162" s="29"/>
      <c r="AG162" s="29" t="str">
        <f t="shared" si="40"/>
        <v>Profit</v>
      </c>
      <c r="AH162" s="29"/>
      <c r="AI162" s="29" t="str">
        <f t="shared" si="41"/>
        <v>Loss</v>
      </c>
      <c r="AJ162" s="29"/>
      <c r="AL162" s="12">
        <f t="shared" si="42"/>
        <v>507.15521571060111</v>
      </c>
      <c r="AM162" s="12">
        <f t="shared" si="43"/>
        <v>-55891.93656796404</v>
      </c>
      <c r="AN162" s="12"/>
      <c r="AO162" s="12"/>
    </row>
    <row r="163" spans="1:41" x14ac:dyDescent="0.25">
      <c r="A163" s="6">
        <v>156</v>
      </c>
      <c r="B163" s="1" t="str">
        <f t="shared" si="30"/>
        <v>Mumbai</v>
      </c>
      <c r="C163" s="1" t="s">
        <v>0</v>
      </c>
      <c r="D163" s="1" t="str">
        <f>IF(C163="Q1","non-peak",IF('Base Scenario'!C163="Q4","non-peak","peak"))</f>
        <v>non-peak</v>
      </c>
      <c r="E163" s="13">
        <f>IF(D163="non-peak",Parameters_Base!$B$4,Parameters_Base!$B$5)</f>
        <v>200000</v>
      </c>
      <c r="F163" s="13">
        <f>IF(D163="non-peak",Parameters_Base!$C$4,Parameters_Base!$C$5)</f>
        <v>50000</v>
      </c>
      <c r="G163" s="1"/>
      <c r="H163" s="1">
        <v>78</v>
      </c>
      <c r="I163" s="1">
        <v>21</v>
      </c>
      <c r="J163" s="1">
        <v>211</v>
      </c>
      <c r="K163" s="3">
        <v>0</v>
      </c>
      <c r="M163" s="15">
        <f t="shared" si="31"/>
        <v>4200000</v>
      </c>
      <c r="N163" s="15">
        <f t="shared" si="32"/>
        <v>10550000</v>
      </c>
      <c r="O163" s="15">
        <f t="shared" si="33"/>
        <v>14750000</v>
      </c>
      <c r="Q163">
        <f>Parameters_Base!$G$5</f>
        <v>13880</v>
      </c>
      <c r="R163">
        <f>Q163*(1+VLOOKUP(K163,Parameters_Base!$I$3:$J$7,2,FALSE))</f>
        <v>13880</v>
      </c>
      <c r="S163" s="14">
        <f>R163*Parameters_Base!$G$2</f>
        <v>18044000</v>
      </c>
      <c r="T163" s="14">
        <f>Parameters_Base!$O$6</f>
        <v>300000</v>
      </c>
      <c r="U163" s="14">
        <f t="shared" si="34"/>
        <v>1500000</v>
      </c>
      <c r="V163" s="14">
        <f>Parameters_Base!$R$10</f>
        <v>3754098.2698005121</v>
      </c>
      <c r="W163" s="14">
        <f>Parameters_Base!$G$7*'Base Scenario'!O163</f>
        <v>3687500</v>
      </c>
      <c r="X163" s="14">
        <f>Parameters_Base!$G$8</f>
        <v>2000000</v>
      </c>
      <c r="Y163" s="15">
        <f t="shared" si="35"/>
        <v>29285598.269800514</v>
      </c>
      <c r="Z163" s="29">
        <f t="shared" si="36"/>
        <v>5857119.6539601032</v>
      </c>
      <c r="AA163" s="29">
        <f t="shared" si="37"/>
        <v>23428478.615840413</v>
      </c>
      <c r="AC163" s="29">
        <f t="shared" si="44"/>
        <v>-1657119.6539601032</v>
      </c>
      <c r="AD163" s="29">
        <f t="shared" si="38"/>
        <v>-12878478.615840413</v>
      </c>
      <c r="AE163" s="29">
        <f t="shared" si="39"/>
        <v>-14535598.269800514</v>
      </c>
      <c r="AF163" s="29"/>
      <c r="AG163" s="29" t="str">
        <f t="shared" si="40"/>
        <v>Loss</v>
      </c>
      <c r="AH163" s="29"/>
      <c r="AI163" s="29" t="str">
        <f t="shared" si="41"/>
        <v>Loss</v>
      </c>
      <c r="AJ163" s="29"/>
      <c r="AL163" s="12">
        <f t="shared" si="42"/>
        <v>-78910.459712385869</v>
      </c>
      <c r="AM163" s="12">
        <f t="shared" si="43"/>
        <v>-61035.443676968782</v>
      </c>
      <c r="AN163" s="12"/>
      <c r="AO163" s="12"/>
    </row>
    <row r="164" spans="1:41" x14ac:dyDescent="0.25">
      <c r="A164" s="6">
        <v>157</v>
      </c>
      <c r="B164" s="1" t="str">
        <f t="shared" si="30"/>
        <v>New York</v>
      </c>
      <c r="C164" s="1" t="s">
        <v>0</v>
      </c>
      <c r="D164" s="1" t="str">
        <f>IF(C164="Q1","non-peak",IF('Base Scenario'!C164="Q4","non-peak","peak"))</f>
        <v>non-peak</v>
      </c>
      <c r="E164" s="13">
        <f>IF(D164="non-peak",Parameters_Base!$B$4,Parameters_Base!$B$5)</f>
        <v>200000</v>
      </c>
      <c r="F164" s="13">
        <f>IF(D164="non-peak",Parameters_Base!$C$4,Parameters_Base!$C$5)</f>
        <v>50000</v>
      </c>
      <c r="G164" s="1"/>
      <c r="H164" s="1">
        <v>79</v>
      </c>
      <c r="I164" s="1">
        <v>28</v>
      </c>
      <c r="J164" s="1">
        <v>169</v>
      </c>
      <c r="K164" s="3">
        <v>0</v>
      </c>
      <c r="M164" s="15">
        <f t="shared" si="31"/>
        <v>5600000</v>
      </c>
      <c r="N164" s="15">
        <f t="shared" si="32"/>
        <v>8450000</v>
      </c>
      <c r="O164" s="15">
        <f t="shared" si="33"/>
        <v>14050000</v>
      </c>
      <c r="Q164">
        <f>Parameters_Base!$G$5</f>
        <v>13880</v>
      </c>
      <c r="R164">
        <f>Q164*(1+VLOOKUP(K164,Parameters_Base!$I$3:$J$7,2,FALSE))</f>
        <v>13880</v>
      </c>
      <c r="S164" s="14">
        <f>R164*Parameters_Base!$G$2</f>
        <v>18044000</v>
      </c>
      <c r="T164" s="14">
        <f>Parameters_Base!$O$6</f>
        <v>300000</v>
      </c>
      <c r="U164" s="14">
        <f t="shared" si="34"/>
        <v>2500000</v>
      </c>
      <c r="V164" s="14">
        <f>Parameters_Base!$R$10</f>
        <v>3754098.2698005121</v>
      </c>
      <c r="W164" s="14">
        <f>Parameters_Base!$G$7*'Base Scenario'!O164</f>
        <v>3512500</v>
      </c>
      <c r="X164" s="14">
        <f>Parameters_Base!$G$8</f>
        <v>2000000</v>
      </c>
      <c r="Y164" s="15">
        <f t="shared" si="35"/>
        <v>30110598.269800514</v>
      </c>
      <c r="Z164" s="29">
        <f t="shared" si="36"/>
        <v>6022119.6539601032</v>
      </c>
      <c r="AA164" s="29">
        <f t="shared" si="37"/>
        <v>24088478.615840413</v>
      </c>
      <c r="AC164" s="29">
        <f t="shared" si="44"/>
        <v>-422119.65396010317</v>
      </c>
      <c r="AD164" s="29">
        <f t="shared" si="38"/>
        <v>-15638478.615840413</v>
      </c>
      <c r="AE164" s="29">
        <f t="shared" si="39"/>
        <v>-16060598.269800514</v>
      </c>
      <c r="AF164" s="29"/>
      <c r="AG164" s="29" t="str">
        <f t="shared" si="40"/>
        <v>Loss</v>
      </c>
      <c r="AH164" s="29"/>
      <c r="AI164" s="29" t="str">
        <f t="shared" si="41"/>
        <v>Loss</v>
      </c>
      <c r="AJ164" s="29"/>
      <c r="AL164" s="12">
        <f t="shared" si="42"/>
        <v>-15075.701927146541</v>
      </c>
      <c r="AM164" s="12">
        <f t="shared" si="43"/>
        <v>-92535.376425091206</v>
      </c>
      <c r="AN164" s="12"/>
      <c r="AO164" s="12"/>
    </row>
    <row r="165" spans="1:41" x14ac:dyDescent="0.25">
      <c r="A165" s="6">
        <v>158</v>
      </c>
      <c r="B165" s="1" t="str">
        <f t="shared" si="30"/>
        <v>Mumbai</v>
      </c>
      <c r="C165" s="1" t="s">
        <v>0</v>
      </c>
      <c r="D165" s="1" t="str">
        <f>IF(C165="Q1","non-peak",IF('Base Scenario'!C165="Q4","non-peak","peak"))</f>
        <v>non-peak</v>
      </c>
      <c r="E165" s="13">
        <f>IF(D165="non-peak",Parameters_Base!$B$4,Parameters_Base!$B$5)</f>
        <v>200000</v>
      </c>
      <c r="F165" s="13">
        <f>IF(D165="non-peak",Parameters_Base!$C$4,Parameters_Base!$C$5)</f>
        <v>50000</v>
      </c>
      <c r="G165" s="1"/>
      <c r="H165" s="1">
        <v>79</v>
      </c>
      <c r="I165" s="1">
        <v>10</v>
      </c>
      <c r="J165" s="1">
        <v>122</v>
      </c>
      <c r="K165" s="3">
        <v>1</v>
      </c>
      <c r="M165" s="15">
        <f t="shared" si="31"/>
        <v>2000000</v>
      </c>
      <c r="N165" s="15">
        <f t="shared" si="32"/>
        <v>6100000</v>
      </c>
      <c r="O165" s="15">
        <f t="shared" si="33"/>
        <v>8100000</v>
      </c>
      <c r="Q165">
        <f>Parameters_Base!$G$5</f>
        <v>13880</v>
      </c>
      <c r="R165">
        <f>Q165*(1+VLOOKUP(K165,Parameters_Base!$I$3:$J$7,2,FALSE))</f>
        <v>15961.999999999998</v>
      </c>
      <c r="S165" s="14">
        <f>R165*Parameters_Base!$G$2</f>
        <v>20750599.999999996</v>
      </c>
      <c r="T165" s="14">
        <f>Parameters_Base!$O$6</f>
        <v>300000</v>
      </c>
      <c r="U165" s="14">
        <f t="shared" si="34"/>
        <v>1500000</v>
      </c>
      <c r="V165" s="14">
        <f>Parameters_Base!$R$10</f>
        <v>3754098.2698005121</v>
      </c>
      <c r="W165" s="14">
        <f>Parameters_Base!$G$7*'Base Scenario'!O165</f>
        <v>2025000</v>
      </c>
      <c r="X165" s="14">
        <f>Parameters_Base!$G$8</f>
        <v>2000000</v>
      </c>
      <c r="Y165" s="15">
        <f t="shared" si="35"/>
        <v>30329698.269800507</v>
      </c>
      <c r="Z165" s="29">
        <f t="shared" si="36"/>
        <v>6065939.6539601013</v>
      </c>
      <c r="AA165" s="29">
        <f t="shared" si="37"/>
        <v>24263758.615840405</v>
      </c>
      <c r="AC165" s="29">
        <f t="shared" si="44"/>
        <v>-4065939.6539601013</v>
      </c>
      <c r="AD165" s="29">
        <f t="shared" si="38"/>
        <v>-18163758.615840405</v>
      </c>
      <c r="AE165" s="29">
        <f t="shared" si="39"/>
        <v>-22229698.269800507</v>
      </c>
      <c r="AF165" s="29"/>
      <c r="AG165" s="29" t="str">
        <f t="shared" si="40"/>
        <v>Loss</v>
      </c>
      <c r="AH165" s="29"/>
      <c r="AI165" s="29" t="str">
        <f t="shared" si="41"/>
        <v>Loss</v>
      </c>
      <c r="AJ165" s="29"/>
      <c r="AL165" s="12">
        <f t="shared" si="42"/>
        <v>-406593.96539601014</v>
      </c>
      <c r="AM165" s="12">
        <f t="shared" si="43"/>
        <v>-148883.26734295415</v>
      </c>
      <c r="AN165" s="12"/>
      <c r="AO165" s="12"/>
    </row>
    <row r="166" spans="1:41" x14ac:dyDescent="0.25">
      <c r="A166" s="6">
        <v>159</v>
      </c>
      <c r="B166" s="1" t="str">
        <f t="shared" si="30"/>
        <v>New York</v>
      </c>
      <c r="C166" s="1" t="s">
        <v>0</v>
      </c>
      <c r="D166" s="1" t="str">
        <f>IF(C166="Q1","non-peak",IF('Base Scenario'!C166="Q4","non-peak","peak"))</f>
        <v>non-peak</v>
      </c>
      <c r="E166" s="13">
        <f>IF(D166="non-peak",Parameters_Base!$B$4,Parameters_Base!$B$5)</f>
        <v>200000</v>
      </c>
      <c r="F166" s="13">
        <f>IF(D166="non-peak",Parameters_Base!$C$4,Parameters_Base!$C$5)</f>
        <v>50000</v>
      </c>
      <c r="G166" s="1"/>
      <c r="H166" s="1">
        <v>80</v>
      </c>
      <c r="I166" s="1">
        <v>15</v>
      </c>
      <c r="J166" s="1">
        <v>204</v>
      </c>
      <c r="K166" s="3">
        <v>-2</v>
      </c>
      <c r="M166" s="15">
        <f t="shared" si="31"/>
        <v>3000000</v>
      </c>
      <c r="N166" s="15">
        <f t="shared" si="32"/>
        <v>10200000</v>
      </c>
      <c r="O166" s="15">
        <f t="shared" si="33"/>
        <v>13200000</v>
      </c>
      <c r="Q166">
        <f>Parameters_Base!$G$5</f>
        <v>13880</v>
      </c>
      <c r="R166">
        <f>Q166*(1+VLOOKUP(K166,Parameters_Base!$I$3:$J$7,2,FALSE))</f>
        <v>9716</v>
      </c>
      <c r="S166" s="14">
        <f>R166*Parameters_Base!$G$2</f>
        <v>12630800</v>
      </c>
      <c r="T166" s="14">
        <f>Parameters_Base!$O$6</f>
        <v>300000</v>
      </c>
      <c r="U166" s="14">
        <f t="shared" si="34"/>
        <v>2500000</v>
      </c>
      <c r="V166" s="14">
        <f>Parameters_Base!$R$10</f>
        <v>3754098.2698005121</v>
      </c>
      <c r="W166" s="14">
        <f>Parameters_Base!$G$7*'Base Scenario'!O166</f>
        <v>3300000</v>
      </c>
      <c r="X166" s="14">
        <f>Parameters_Base!$G$8</f>
        <v>2000000</v>
      </c>
      <c r="Y166" s="15">
        <f t="shared" si="35"/>
        <v>24484898.269800514</v>
      </c>
      <c r="Z166" s="29">
        <f t="shared" si="36"/>
        <v>4896979.6539601032</v>
      </c>
      <c r="AA166" s="29">
        <f t="shared" si="37"/>
        <v>19587918.615840413</v>
      </c>
      <c r="AC166" s="29">
        <f t="shared" si="44"/>
        <v>-1896979.6539601032</v>
      </c>
      <c r="AD166" s="29">
        <f t="shared" si="38"/>
        <v>-9387918.6158404127</v>
      </c>
      <c r="AE166" s="29">
        <f t="shared" si="39"/>
        <v>-11284898.269800514</v>
      </c>
      <c r="AF166" s="29"/>
      <c r="AG166" s="29" t="str">
        <f t="shared" si="40"/>
        <v>Loss</v>
      </c>
      <c r="AH166" s="29"/>
      <c r="AI166" s="29" t="str">
        <f t="shared" si="41"/>
        <v>Loss</v>
      </c>
      <c r="AJ166" s="29"/>
      <c r="AL166" s="12">
        <f t="shared" si="42"/>
        <v>-126465.31026400688</v>
      </c>
      <c r="AM166" s="12">
        <f t="shared" si="43"/>
        <v>-46019.208901178492</v>
      </c>
      <c r="AN166" s="12"/>
      <c r="AO166" s="12"/>
    </row>
    <row r="167" spans="1:41" x14ac:dyDescent="0.25">
      <c r="A167" s="6">
        <v>160</v>
      </c>
      <c r="B167" s="1" t="str">
        <f t="shared" si="30"/>
        <v>Mumbai</v>
      </c>
      <c r="C167" s="1" t="s">
        <v>0</v>
      </c>
      <c r="D167" s="1" t="str">
        <f>IF(C167="Q1","non-peak",IF('Base Scenario'!C167="Q4","non-peak","peak"))</f>
        <v>non-peak</v>
      </c>
      <c r="E167" s="13">
        <f>IF(D167="non-peak",Parameters_Base!$B$4,Parameters_Base!$B$5)</f>
        <v>200000</v>
      </c>
      <c r="F167" s="13">
        <f>IF(D167="non-peak",Parameters_Base!$C$4,Parameters_Base!$C$5)</f>
        <v>50000</v>
      </c>
      <c r="G167" s="1"/>
      <c r="H167" s="1">
        <v>80</v>
      </c>
      <c r="I167" s="1">
        <v>12</v>
      </c>
      <c r="J167" s="1">
        <v>121</v>
      </c>
      <c r="K167" s="3">
        <v>0</v>
      </c>
      <c r="M167" s="15">
        <f t="shared" si="31"/>
        <v>2400000</v>
      </c>
      <c r="N167" s="15">
        <f t="shared" si="32"/>
        <v>6050000</v>
      </c>
      <c r="O167" s="15">
        <f t="shared" si="33"/>
        <v>8450000</v>
      </c>
      <c r="Q167">
        <f>Parameters_Base!$G$5</f>
        <v>13880</v>
      </c>
      <c r="R167">
        <f>Q167*(1+VLOOKUP(K167,Parameters_Base!$I$3:$J$7,2,FALSE))</f>
        <v>13880</v>
      </c>
      <c r="S167" s="14">
        <f>R167*Parameters_Base!$G$2</f>
        <v>18044000</v>
      </c>
      <c r="T167" s="14">
        <f>Parameters_Base!$O$6</f>
        <v>300000</v>
      </c>
      <c r="U167" s="14">
        <f t="shared" si="34"/>
        <v>1500000</v>
      </c>
      <c r="V167" s="14">
        <f>Parameters_Base!$R$10</f>
        <v>3754098.2698005121</v>
      </c>
      <c r="W167" s="14">
        <f>Parameters_Base!$G$7*'Base Scenario'!O167</f>
        <v>2112500</v>
      </c>
      <c r="X167" s="14">
        <f>Parameters_Base!$G$8</f>
        <v>2000000</v>
      </c>
      <c r="Y167" s="15">
        <f t="shared" si="35"/>
        <v>27710598.269800514</v>
      </c>
      <c r="Z167" s="29">
        <f t="shared" si="36"/>
        <v>5542119.6539601032</v>
      </c>
      <c r="AA167" s="29">
        <f t="shared" si="37"/>
        <v>22168478.615840413</v>
      </c>
      <c r="AC167" s="29">
        <f t="shared" si="44"/>
        <v>-3142119.6539601032</v>
      </c>
      <c r="AD167" s="29">
        <f t="shared" si="38"/>
        <v>-16118478.615840413</v>
      </c>
      <c r="AE167" s="29">
        <f t="shared" si="39"/>
        <v>-19260598.269800514</v>
      </c>
      <c r="AF167" s="29"/>
      <c r="AG167" s="29" t="str">
        <f t="shared" si="40"/>
        <v>Loss</v>
      </c>
      <c r="AH167" s="29"/>
      <c r="AI167" s="29" t="str">
        <f t="shared" si="41"/>
        <v>Loss</v>
      </c>
      <c r="AJ167" s="29"/>
      <c r="AL167" s="12">
        <f t="shared" si="42"/>
        <v>-261843.30449667526</v>
      </c>
      <c r="AM167" s="12">
        <f t="shared" si="43"/>
        <v>-133210.56707306125</v>
      </c>
      <c r="AN167" s="12"/>
      <c r="AO167" s="12"/>
    </row>
    <row r="168" spans="1:41" x14ac:dyDescent="0.25">
      <c r="A168" s="6">
        <v>161</v>
      </c>
      <c r="B168" s="1" t="str">
        <f t="shared" si="30"/>
        <v>New York</v>
      </c>
      <c r="C168" s="1" t="s">
        <v>0</v>
      </c>
      <c r="D168" s="1" t="str">
        <f>IF(C168="Q1","non-peak",IF('Base Scenario'!C168="Q4","non-peak","peak"))</f>
        <v>non-peak</v>
      </c>
      <c r="E168" s="13">
        <f>IF(D168="non-peak",Parameters_Base!$B$4,Parameters_Base!$B$5)</f>
        <v>200000</v>
      </c>
      <c r="F168" s="13">
        <f>IF(D168="non-peak",Parameters_Base!$C$4,Parameters_Base!$C$5)</f>
        <v>50000</v>
      </c>
      <c r="G168" s="1"/>
      <c r="H168" s="1">
        <v>81</v>
      </c>
      <c r="I168" s="1">
        <v>11</v>
      </c>
      <c r="J168" s="1">
        <v>191</v>
      </c>
      <c r="K168" s="3">
        <v>-1</v>
      </c>
      <c r="M168" s="15">
        <f t="shared" si="31"/>
        <v>2200000</v>
      </c>
      <c r="N168" s="15">
        <f t="shared" si="32"/>
        <v>9550000</v>
      </c>
      <c r="O168" s="15">
        <f t="shared" si="33"/>
        <v>11750000</v>
      </c>
      <c r="Q168">
        <f>Parameters_Base!$G$5</f>
        <v>13880</v>
      </c>
      <c r="R168">
        <f>Q168*(1+VLOOKUP(K168,Parameters_Base!$I$3:$J$7,2,FALSE))</f>
        <v>11798</v>
      </c>
      <c r="S168" s="14">
        <f>R168*Parameters_Base!$G$2</f>
        <v>15337400</v>
      </c>
      <c r="T168" s="14">
        <f>Parameters_Base!$O$6</f>
        <v>300000</v>
      </c>
      <c r="U168" s="14">
        <f t="shared" si="34"/>
        <v>2500000</v>
      </c>
      <c r="V168" s="14">
        <f>Parameters_Base!$R$10</f>
        <v>3754098.2698005121</v>
      </c>
      <c r="W168" s="14">
        <f>Parameters_Base!$G$7*'Base Scenario'!O168</f>
        <v>2937500</v>
      </c>
      <c r="X168" s="14">
        <f>Parameters_Base!$G$8</f>
        <v>2000000</v>
      </c>
      <c r="Y168" s="15">
        <f t="shared" si="35"/>
        <v>26828998.269800514</v>
      </c>
      <c r="Z168" s="29">
        <f t="shared" si="36"/>
        <v>5365799.6539601032</v>
      </c>
      <c r="AA168" s="29">
        <f t="shared" si="37"/>
        <v>21463198.615840413</v>
      </c>
      <c r="AC168" s="29">
        <f t="shared" si="44"/>
        <v>-3165799.6539601032</v>
      </c>
      <c r="AD168" s="29">
        <f t="shared" si="38"/>
        <v>-11913198.615840413</v>
      </c>
      <c r="AE168" s="29">
        <f t="shared" si="39"/>
        <v>-15078998.269800514</v>
      </c>
      <c r="AF168" s="29"/>
      <c r="AG168" s="29" t="str">
        <f t="shared" si="40"/>
        <v>Loss</v>
      </c>
      <c r="AH168" s="29"/>
      <c r="AI168" s="29" t="str">
        <f t="shared" si="41"/>
        <v>Loss</v>
      </c>
      <c r="AJ168" s="29"/>
      <c r="AL168" s="12">
        <f t="shared" si="42"/>
        <v>-287799.96854182758</v>
      </c>
      <c r="AM168" s="12">
        <f t="shared" si="43"/>
        <v>-62372.767622201114</v>
      </c>
      <c r="AN168" s="12"/>
      <c r="AO168" s="12"/>
    </row>
    <row r="169" spans="1:41" x14ac:dyDescent="0.25">
      <c r="A169" s="6">
        <v>162</v>
      </c>
      <c r="B169" s="1" t="str">
        <f t="shared" si="30"/>
        <v>Mumbai</v>
      </c>
      <c r="C169" s="1" t="s">
        <v>0</v>
      </c>
      <c r="D169" s="1" t="str">
        <f>IF(C169="Q1","non-peak",IF('Base Scenario'!C169="Q4","non-peak","peak"))</f>
        <v>non-peak</v>
      </c>
      <c r="E169" s="13">
        <f>IF(D169="non-peak",Parameters_Base!$B$4,Parameters_Base!$B$5)</f>
        <v>200000</v>
      </c>
      <c r="F169" s="13">
        <f>IF(D169="non-peak",Parameters_Base!$C$4,Parameters_Base!$C$5)</f>
        <v>50000</v>
      </c>
      <c r="G169" s="1"/>
      <c r="H169" s="1">
        <v>81</v>
      </c>
      <c r="I169" s="1">
        <v>21</v>
      </c>
      <c r="J169" s="1">
        <v>215</v>
      </c>
      <c r="K169" s="3">
        <v>2</v>
      </c>
      <c r="M169" s="15">
        <f t="shared" si="31"/>
        <v>4200000</v>
      </c>
      <c r="N169" s="15">
        <f t="shared" si="32"/>
        <v>10750000</v>
      </c>
      <c r="O169" s="15">
        <f t="shared" si="33"/>
        <v>14950000</v>
      </c>
      <c r="Q169">
        <f>Parameters_Base!$G$5</f>
        <v>13880</v>
      </c>
      <c r="R169">
        <f>Q169*(1+VLOOKUP(K169,Parameters_Base!$I$3:$J$7,2,FALSE))</f>
        <v>18044</v>
      </c>
      <c r="S169" s="14">
        <f>R169*Parameters_Base!$G$2</f>
        <v>23457200</v>
      </c>
      <c r="T169" s="14">
        <f>Parameters_Base!$O$6</f>
        <v>300000</v>
      </c>
      <c r="U169" s="14">
        <f t="shared" si="34"/>
        <v>1500000</v>
      </c>
      <c r="V169" s="14">
        <f>Parameters_Base!$R$10</f>
        <v>3754098.2698005121</v>
      </c>
      <c r="W169" s="14">
        <f>Parameters_Base!$G$7*'Base Scenario'!O169</f>
        <v>3737500</v>
      </c>
      <c r="X169" s="14">
        <f>Parameters_Base!$G$8</f>
        <v>2000000</v>
      </c>
      <c r="Y169" s="15">
        <f t="shared" si="35"/>
        <v>34748798.269800514</v>
      </c>
      <c r="Z169" s="29">
        <f t="shared" si="36"/>
        <v>6949759.6539601032</v>
      </c>
      <c r="AA169" s="29">
        <f t="shared" si="37"/>
        <v>27799038.615840413</v>
      </c>
      <c r="AC169" s="29">
        <f t="shared" si="44"/>
        <v>-2749759.6539601032</v>
      </c>
      <c r="AD169" s="29">
        <f t="shared" si="38"/>
        <v>-17049038.615840413</v>
      </c>
      <c r="AE169" s="29">
        <f t="shared" si="39"/>
        <v>-19798798.269800514</v>
      </c>
      <c r="AF169" s="29"/>
      <c r="AG169" s="29" t="str">
        <f t="shared" si="40"/>
        <v>Loss</v>
      </c>
      <c r="AH169" s="29"/>
      <c r="AI169" s="29" t="str">
        <f t="shared" si="41"/>
        <v>Loss</v>
      </c>
      <c r="AJ169" s="29"/>
      <c r="AL169" s="12">
        <f t="shared" si="42"/>
        <v>-130940.93590286205</v>
      </c>
      <c r="AM169" s="12">
        <f t="shared" si="43"/>
        <v>-79297.854027164707</v>
      </c>
      <c r="AN169" s="12"/>
      <c r="AO169" s="12"/>
    </row>
    <row r="170" spans="1:41" x14ac:dyDescent="0.25">
      <c r="A170" s="6">
        <v>163</v>
      </c>
      <c r="B170" s="1" t="str">
        <f t="shared" si="30"/>
        <v>New York</v>
      </c>
      <c r="C170" s="1" t="s">
        <v>0</v>
      </c>
      <c r="D170" s="1" t="str">
        <f>IF(C170="Q1","non-peak",IF('Base Scenario'!C170="Q4","non-peak","peak"))</f>
        <v>non-peak</v>
      </c>
      <c r="E170" s="13">
        <f>IF(D170="non-peak",Parameters_Base!$B$4,Parameters_Base!$B$5)</f>
        <v>200000</v>
      </c>
      <c r="F170" s="13">
        <f>IF(D170="non-peak",Parameters_Base!$C$4,Parameters_Base!$C$5)</f>
        <v>50000</v>
      </c>
      <c r="G170" s="1"/>
      <c r="H170" s="1">
        <v>82</v>
      </c>
      <c r="I170" s="1">
        <v>16</v>
      </c>
      <c r="J170" s="1">
        <v>190</v>
      </c>
      <c r="K170" s="3">
        <v>-2</v>
      </c>
      <c r="M170" s="15">
        <f t="shared" si="31"/>
        <v>3200000</v>
      </c>
      <c r="N170" s="15">
        <f t="shared" si="32"/>
        <v>9500000</v>
      </c>
      <c r="O170" s="15">
        <f t="shared" si="33"/>
        <v>12700000</v>
      </c>
      <c r="Q170">
        <f>Parameters_Base!$G$5</f>
        <v>13880</v>
      </c>
      <c r="R170">
        <f>Q170*(1+VLOOKUP(K170,Parameters_Base!$I$3:$J$7,2,FALSE))</f>
        <v>9716</v>
      </c>
      <c r="S170" s="14">
        <f>R170*Parameters_Base!$G$2</f>
        <v>12630800</v>
      </c>
      <c r="T170" s="14">
        <f>Parameters_Base!$O$6</f>
        <v>300000</v>
      </c>
      <c r="U170" s="14">
        <f t="shared" si="34"/>
        <v>2500000</v>
      </c>
      <c r="V170" s="14">
        <f>Parameters_Base!$R$10</f>
        <v>3754098.2698005121</v>
      </c>
      <c r="W170" s="14">
        <f>Parameters_Base!$G$7*'Base Scenario'!O170</f>
        <v>3175000</v>
      </c>
      <c r="X170" s="14">
        <f>Parameters_Base!$G$8</f>
        <v>2000000</v>
      </c>
      <c r="Y170" s="15">
        <f t="shared" si="35"/>
        <v>24359898.269800514</v>
      </c>
      <c r="Z170" s="29">
        <f t="shared" si="36"/>
        <v>4871979.6539601032</v>
      </c>
      <c r="AA170" s="29">
        <f t="shared" si="37"/>
        <v>19487918.615840413</v>
      </c>
      <c r="AC170" s="29">
        <f t="shared" si="44"/>
        <v>-1671979.6539601032</v>
      </c>
      <c r="AD170" s="29">
        <f t="shared" si="38"/>
        <v>-9987918.6158404127</v>
      </c>
      <c r="AE170" s="29">
        <f t="shared" si="39"/>
        <v>-11659898.269800514</v>
      </c>
      <c r="AF170" s="29"/>
      <c r="AG170" s="29" t="str">
        <f t="shared" si="40"/>
        <v>Loss</v>
      </c>
      <c r="AH170" s="29"/>
      <c r="AI170" s="29" t="str">
        <f t="shared" si="41"/>
        <v>Loss</v>
      </c>
      <c r="AJ170" s="29"/>
      <c r="AL170" s="12">
        <f t="shared" si="42"/>
        <v>-104498.72837250645</v>
      </c>
      <c r="AM170" s="12">
        <f t="shared" si="43"/>
        <v>-52567.992714949542</v>
      </c>
      <c r="AN170" s="12"/>
      <c r="AO170" s="12"/>
    </row>
    <row r="171" spans="1:41" x14ac:dyDescent="0.25">
      <c r="A171" s="6">
        <v>164</v>
      </c>
      <c r="B171" s="1" t="str">
        <f t="shared" si="30"/>
        <v>Mumbai</v>
      </c>
      <c r="C171" s="1" t="s">
        <v>0</v>
      </c>
      <c r="D171" s="1" t="str">
        <f>IF(C171="Q1","non-peak",IF('Base Scenario'!C171="Q4","non-peak","peak"))</f>
        <v>non-peak</v>
      </c>
      <c r="E171" s="13">
        <f>IF(D171="non-peak",Parameters_Base!$B$4,Parameters_Base!$B$5)</f>
        <v>200000</v>
      </c>
      <c r="F171" s="13">
        <f>IF(D171="non-peak",Parameters_Base!$C$4,Parameters_Base!$C$5)</f>
        <v>50000</v>
      </c>
      <c r="G171" s="1"/>
      <c r="H171" s="1">
        <v>82</v>
      </c>
      <c r="I171" s="1">
        <v>11</v>
      </c>
      <c r="J171" s="1">
        <v>129</v>
      </c>
      <c r="K171" s="3">
        <v>2</v>
      </c>
      <c r="M171" s="15">
        <f t="shared" si="31"/>
        <v>2200000</v>
      </c>
      <c r="N171" s="15">
        <f t="shared" si="32"/>
        <v>6450000</v>
      </c>
      <c r="O171" s="15">
        <f t="shared" si="33"/>
        <v>8650000</v>
      </c>
      <c r="Q171">
        <f>Parameters_Base!$G$5</f>
        <v>13880</v>
      </c>
      <c r="R171">
        <f>Q171*(1+VLOOKUP(K171,Parameters_Base!$I$3:$J$7,2,FALSE))</f>
        <v>18044</v>
      </c>
      <c r="S171" s="14">
        <f>R171*Parameters_Base!$G$2</f>
        <v>23457200</v>
      </c>
      <c r="T171" s="14">
        <f>Parameters_Base!$O$6</f>
        <v>300000</v>
      </c>
      <c r="U171" s="14">
        <f t="shared" si="34"/>
        <v>1500000</v>
      </c>
      <c r="V171" s="14">
        <f>Parameters_Base!$R$10</f>
        <v>3754098.2698005121</v>
      </c>
      <c r="W171" s="14">
        <f>Parameters_Base!$G$7*'Base Scenario'!O171</f>
        <v>2162500</v>
      </c>
      <c r="X171" s="14">
        <f>Parameters_Base!$G$8</f>
        <v>2000000</v>
      </c>
      <c r="Y171" s="15">
        <f t="shared" si="35"/>
        <v>33173798.269800514</v>
      </c>
      <c r="Z171" s="29">
        <f t="shared" si="36"/>
        <v>6634759.6539601032</v>
      </c>
      <c r="AA171" s="29">
        <f t="shared" si="37"/>
        <v>26539038.615840413</v>
      </c>
      <c r="AC171" s="29">
        <f t="shared" si="44"/>
        <v>-4434759.6539601032</v>
      </c>
      <c r="AD171" s="29">
        <f t="shared" si="38"/>
        <v>-20089038.615840413</v>
      </c>
      <c r="AE171" s="29">
        <f t="shared" si="39"/>
        <v>-24523798.269800514</v>
      </c>
      <c r="AF171" s="29"/>
      <c r="AG171" s="29" t="str">
        <f t="shared" si="40"/>
        <v>Loss</v>
      </c>
      <c r="AH171" s="29"/>
      <c r="AI171" s="29" t="str">
        <f t="shared" si="41"/>
        <v>Loss</v>
      </c>
      <c r="AJ171" s="29"/>
      <c r="AL171" s="12">
        <f t="shared" si="42"/>
        <v>-403159.96854182758</v>
      </c>
      <c r="AM171" s="12">
        <f t="shared" si="43"/>
        <v>-155728.98151814274</v>
      </c>
      <c r="AN171" s="12"/>
      <c r="AO171" s="12"/>
    </row>
    <row r="172" spans="1:41" x14ac:dyDescent="0.25">
      <c r="A172" s="6">
        <v>165</v>
      </c>
      <c r="B172" s="1" t="str">
        <f t="shared" si="30"/>
        <v>New York</v>
      </c>
      <c r="C172" s="1" t="s">
        <v>0</v>
      </c>
      <c r="D172" s="1" t="str">
        <f>IF(C172="Q1","non-peak",IF('Base Scenario'!C172="Q4","non-peak","peak"))</f>
        <v>non-peak</v>
      </c>
      <c r="E172" s="13">
        <f>IF(D172="non-peak",Parameters_Base!$B$4,Parameters_Base!$B$5)</f>
        <v>200000</v>
      </c>
      <c r="F172" s="13">
        <f>IF(D172="non-peak",Parameters_Base!$C$4,Parameters_Base!$C$5)</f>
        <v>50000</v>
      </c>
      <c r="G172" s="1"/>
      <c r="H172" s="1">
        <v>83</v>
      </c>
      <c r="I172" s="1">
        <v>19</v>
      </c>
      <c r="J172" s="1">
        <v>222</v>
      </c>
      <c r="K172" s="3">
        <v>-2</v>
      </c>
      <c r="M172" s="15">
        <f t="shared" si="31"/>
        <v>3800000</v>
      </c>
      <c r="N172" s="15">
        <f t="shared" si="32"/>
        <v>11100000</v>
      </c>
      <c r="O172" s="15">
        <f t="shared" si="33"/>
        <v>14900000</v>
      </c>
      <c r="Q172">
        <f>Parameters_Base!$G$5</f>
        <v>13880</v>
      </c>
      <c r="R172">
        <f>Q172*(1+VLOOKUP(K172,Parameters_Base!$I$3:$J$7,2,FALSE))</f>
        <v>9716</v>
      </c>
      <c r="S172" s="14">
        <f>R172*Parameters_Base!$G$2</f>
        <v>12630800</v>
      </c>
      <c r="T172" s="14">
        <f>Parameters_Base!$O$6</f>
        <v>300000</v>
      </c>
      <c r="U172" s="14">
        <f t="shared" si="34"/>
        <v>2500000</v>
      </c>
      <c r="V172" s="14">
        <f>Parameters_Base!$R$10</f>
        <v>3754098.2698005121</v>
      </c>
      <c r="W172" s="14">
        <f>Parameters_Base!$G$7*'Base Scenario'!O172</f>
        <v>3725000</v>
      </c>
      <c r="X172" s="14">
        <f>Parameters_Base!$G$8</f>
        <v>2000000</v>
      </c>
      <c r="Y172" s="15">
        <f t="shared" si="35"/>
        <v>24909898.269800514</v>
      </c>
      <c r="Z172" s="29">
        <f t="shared" si="36"/>
        <v>4981979.6539601032</v>
      </c>
      <c r="AA172" s="29">
        <f t="shared" si="37"/>
        <v>19927918.615840413</v>
      </c>
      <c r="AC172" s="29">
        <f t="shared" si="44"/>
        <v>-1181979.6539601032</v>
      </c>
      <c r="AD172" s="29">
        <f t="shared" si="38"/>
        <v>-8827918.6158404127</v>
      </c>
      <c r="AE172" s="29">
        <f t="shared" si="39"/>
        <v>-10009898.269800514</v>
      </c>
      <c r="AF172" s="29"/>
      <c r="AG172" s="29" t="str">
        <f t="shared" si="40"/>
        <v>Loss</v>
      </c>
      <c r="AH172" s="29"/>
      <c r="AI172" s="29" t="str">
        <f t="shared" si="41"/>
        <v>Loss</v>
      </c>
      <c r="AJ172" s="29"/>
      <c r="AL172" s="12">
        <f t="shared" si="42"/>
        <v>-62209.455471584377</v>
      </c>
      <c r="AM172" s="12">
        <f t="shared" si="43"/>
        <v>-39765.399170452307</v>
      </c>
      <c r="AN172" s="12"/>
      <c r="AO172" s="12"/>
    </row>
    <row r="173" spans="1:41" x14ac:dyDescent="0.25">
      <c r="A173" s="6">
        <v>166</v>
      </c>
      <c r="B173" s="1" t="str">
        <f t="shared" si="30"/>
        <v>Mumbai</v>
      </c>
      <c r="C173" s="1" t="s">
        <v>0</v>
      </c>
      <c r="D173" s="1" t="str">
        <f>IF(C173="Q1","non-peak",IF('Base Scenario'!C173="Q4","non-peak","peak"))</f>
        <v>non-peak</v>
      </c>
      <c r="E173" s="13">
        <f>IF(D173="non-peak",Parameters_Base!$B$4,Parameters_Base!$B$5)</f>
        <v>200000</v>
      </c>
      <c r="F173" s="13">
        <f>IF(D173="non-peak",Parameters_Base!$C$4,Parameters_Base!$C$5)</f>
        <v>50000</v>
      </c>
      <c r="G173" s="1"/>
      <c r="H173" s="1">
        <v>83</v>
      </c>
      <c r="I173" s="1">
        <v>24</v>
      </c>
      <c r="J173" s="1">
        <v>211</v>
      </c>
      <c r="K173" s="3">
        <v>0</v>
      </c>
      <c r="M173" s="15">
        <f t="shared" si="31"/>
        <v>4800000</v>
      </c>
      <c r="N173" s="15">
        <f t="shared" si="32"/>
        <v>10550000</v>
      </c>
      <c r="O173" s="15">
        <f t="shared" si="33"/>
        <v>15350000</v>
      </c>
      <c r="Q173">
        <f>Parameters_Base!$G$5</f>
        <v>13880</v>
      </c>
      <c r="R173">
        <f>Q173*(1+VLOOKUP(K173,Parameters_Base!$I$3:$J$7,2,FALSE))</f>
        <v>13880</v>
      </c>
      <c r="S173" s="14">
        <f>R173*Parameters_Base!$G$2</f>
        <v>18044000</v>
      </c>
      <c r="T173" s="14">
        <f>Parameters_Base!$O$6</f>
        <v>300000</v>
      </c>
      <c r="U173" s="14">
        <f t="shared" si="34"/>
        <v>1500000</v>
      </c>
      <c r="V173" s="14">
        <f>Parameters_Base!$R$10</f>
        <v>3754098.2698005121</v>
      </c>
      <c r="W173" s="14">
        <f>Parameters_Base!$G$7*'Base Scenario'!O173</f>
        <v>3837500</v>
      </c>
      <c r="X173" s="14">
        <f>Parameters_Base!$G$8</f>
        <v>2000000</v>
      </c>
      <c r="Y173" s="15">
        <f t="shared" si="35"/>
        <v>29435598.269800514</v>
      </c>
      <c r="Z173" s="29">
        <f t="shared" si="36"/>
        <v>5887119.6539601032</v>
      </c>
      <c r="AA173" s="29">
        <f t="shared" si="37"/>
        <v>23548478.615840413</v>
      </c>
      <c r="AC173" s="29">
        <f t="shared" si="44"/>
        <v>-1087119.6539601032</v>
      </c>
      <c r="AD173" s="29">
        <f t="shared" si="38"/>
        <v>-12998478.615840413</v>
      </c>
      <c r="AE173" s="29">
        <f t="shared" si="39"/>
        <v>-14085598.269800514</v>
      </c>
      <c r="AF173" s="29"/>
      <c r="AG173" s="29" t="str">
        <f t="shared" si="40"/>
        <v>Loss</v>
      </c>
      <c r="AH173" s="29"/>
      <c r="AI173" s="29" t="str">
        <f t="shared" si="41"/>
        <v>Loss</v>
      </c>
      <c r="AJ173" s="29"/>
      <c r="AL173" s="12">
        <f t="shared" si="42"/>
        <v>-45296.652248337632</v>
      </c>
      <c r="AM173" s="12">
        <f t="shared" si="43"/>
        <v>-61604.164056115696</v>
      </c>
      <c r="AN173" s="12"/>
      <c r="AO173" s="12"/>
    </row>
    <row r="174" spans="1:41" x14ac:dyDescent="0.25">
      <c r="A174" s="6">
        <v>167</v>
      </c>
      <c r="B174" s="1" t="str">
        <f t="shared" si="30"/>
        <v>New York</v>
      </c>
      <c r="C174" s="1" t="s">
        <v>0</v>
      </c>
      <c r="D174" s="1" t="str">
        <f>IF(C174="Q1","non-peak",IF('Base Scenario'!C174="Q4","non-peak","peak"))</f>
        <v>non-peak</v>
      </c>
      <c r="E174" s="13">
        <f>IF(D174="non-peak",Parameters_Base!$B$4,Parameters_Base!$B$5)</f>
        <v>200000</v>
      </c>
      <c r="F174" s="13">
        <f>IF(D174="non-peak",Parameters_Base!$C$4,Parameters_Base!$C$5)</f>
        <v>50000</v>
      </c>
      <c r="G174" s="1"/>
      <c r="H174" s="1">
        <v>84</v>
      </c>
      <c r="I174" s="1">
        <v>10</v>
      </c>
      <c r="J174" s="1">
        <v>215</v>
      </c>
      <c r="K174" s="3">
        <v>0</v>
      </c>
      <c r="M174" s="15">
        <f t="shared" si="31"/>
        <v>2000000</v>
      </c>
      <c r="N174" s="15">
        <f t="shared" si="32"/>
        <v>10750000</v>
      </c>
      <c r="O174" s="15">
        <f t="shared" si="33"/>
        <v>12750000</v>
      </c>
      <c r="Q174">
        <f>Parameters_Base!$G$5</f>
        <v>13880</v>
      </c>
      <c r="R174">
        <f>Q174*(1+VLOOKUP(K174,Parameters_Base!$I$3:$J$7,2,FALSE))</f>
        <v>13880</v>
      </c>
      <c r="S174" s="14">
        <f>R174*Parameters_Base!$G$2</f>
        <v>18044000</v>
      </c>
      <c r="T174" s="14">
        <f>Parameters_Base!$O$6</f>
        <v>300000</v>
      </c>
      <c r="U174" s="14">
        <f t="shared" si="34"/>
        <v>2500000</v>
      </c>
      <c r="V174" s="14">
        <f>Parameters_Base!$R$10</f>
        <v>3754098.2698005121</v>
      </c>
      <c r="W174" s="14">
        <f>Parameters_Base!$G$7*'Base Scenario'!O174</f>
        <v>3187500</v>
      </c>
      <c r="X174" s="14">
        <f>Parameters_Base!$G$8</f>
        <v>2000000</v>
      </c>
      <c r="Y174" s="15">
        <f t="shared" si="35"/>
        <v>29785598.269800514</v>
      </c>
      <c r="Z174" s="29">
        <f t="shared" si="36"/>
        <v>5957119.6539601032</v>
      </c>
      <c r="AA174" s="29">
        <f t="shared" si="37"/>
        <v>23828478.615840413</v>
      </c>
      <c r="AC174" s="29">
        <f t="shared" si="44"/>
        <v>-3957119.6539601032</v>
      </c>
      <c r="AD174" s="29">
        <f t="shared" si="38"/>
        <v>-13078478.615840413</v>
      </c>
      <c r="AE174" s="29">
        <f t="shared" si="39"/>
        <v>-17035598.269800514</v>
      </c>
      <c r="AF174" s="29"/>
      <c r="AG174" s="29" t="str">
        <f t="shared" si="40"/>
        <v>Loss</v>
      </c>
      <c r="AH174" s="29"/>
      <c r="AI174" s="29" t="str">
        <f t="shared" si="41"/>
        <v>Loss</v>
      </c>
      <c r="AJ174" s="29"/>
      <c r="AL174" s="12">
        <f t="shared" si="42"/>
        <v>-395711.96539601032</v>
      </c>
      <c r="AM174" s="12">
        <f t="shared" si="43"/>
        <v>-60830.13309693215</v>
      </c>
      <c r="AN174" s="12"/>
      <c r="AO174" s="12"/>
    </row>
    <row r="175" spans="1:41" x14ac:dyDescent="0.25">
      <c r="A175" s="6">
        <v>168</v>
      </c>
      <c r="B175" s="1" t="str">
        <f t="shared" si="30"/>
        <v>Mumbai</v>
      </c>
      <c r="C175" s="1" t="s">
        <v>0</v>
      </c>
      <c r="D175" s="1" t="str">
        <f>IF(C175="Q1","non-peak",IF('Base Scenario'!C175="Q4","non-peak","peak"))</f>
        <v>non-peak</v>
      </c>
      <c r="E175" s="13">
        <f>IF(D175="non-peak",Parameters_Base!$B$4,Parameters_Base!$B$5)</f>
        <v>200000</v>
      </c>
      <c r="F175" s="13">
        <f>IF(D175="non-peak",Parameters_Base!$C$4,Parameters_Base!$C$5)</f>
        <v>50000</v>
      </c>
      <c r="G175" s="1"/>
      <c r="H175" s="1">
        <v>84</v>
      </c>
      <c r="I175" s="1">
        <v>23</v>
      </c>
      <c r="J175" s="1">
        <v>226</v>
      </c>
      <c r="K175" s="3">
        <v>0</v>
      </c>
      <c r="M175" s="15">
        <f t="shared" si="31"/>
        <v>4600000</v>
      </c>
      <c r="N175" s="15">
        <f t="shared" si="32"/>
        <v>11300000</v>
      </c>
      <c r="O175" s="15">
        <f t="shared" si="33"/>
        <v>15900000</v>
      </c>
      <c r="Q175">
        <f>Parameters_Base!$G$5</f>
        <v>13880</v>
      </c>
      <c r="R175">
        <f>Q175*(1+VLOOKUP(K175,Parameters_Base!$I$3:$J$7,2,FALSE))</f>
        <v>13880</v>
      </c>
      <c r="S175" s="14">
        <f>R175*Parameters_Base!$G$2</f>
        <v>18044000</v>
      </c>
      <c r="T175" s="14">
        <f>Parameters_Base!$O$6</f>
        <v>300000</v>
      </c>
      <c r="U175" s="14">
        <f t="shared" si="34"/>
        <v>1500000</v>
      </c>
      <c r="V175" s="14">
        <f>Parameters_Base!$R$10</f>
        <v>3754098.2698005121</v>
      </c>
      <c r="W175" s="14">
        <f>Parameters_Base!$G$7*'Base Scenario'!O175</f>
        <v>3975000</v>
      </c>
      <c r="X175" s="14">
        <f>Parameters_Base!$G$8</f>
        <v>2000000</v>
      </c>
      <c r="Y175" s="15">
        <f t="shared" si="35"/>
        <v>29573098.269800514</v>
      </c>
      <c r="Z175" s="29">
        <f t="shared" si="36"/>
        <v>5914619.6539601032</v>
      </c>
      <c r="AA175" s="29">
        <f t="shared" si="37"/>
        <v>23658478.615840413</v>
      </c>
      <c r="AC175" s="29">
        <f t="shared" si="44"/>
        <v>-1314619.6539601032</v>
      </c>
      <c r="AD175" s="29">
        <f t="shared" si="38"/>
        <v>-12358478.615840413</v>
      </c>
      <c r="AE175" s="29">
        <f t="shared" si="39"/>
        <v>-13673098.269800514</v>
      </c>
      <c r="AF175" s="29"/>
      <c r="AG175" s="29" t="str">
        <f t="shared" si="40"/>
        <v>Loss</v>
      </c>
      <c r="AH175" s="29"/>
      <c r="AI175" s="29" t="str">
        <f t="shared" si="41"/>
        <v>Loss</v>
      </c>
      <c r="AJ175" s="29"/>
      <c r="AL175" s="12">
        <f t="shared" si="42"/>
        <v>-57157.376259134922</v>
      </c>
      <c r="AM175" s="12">
        <f t="shared" si="43"/>
        <v>-54683.533698408908</v>
      </c>
      <c r="AN175" s="12"/>
      <c r="AO175" s="12"/>
    </row>
    <row r="176" spans="1:41" x14ac:dyDescent="0.25">
      <c r="A176" s="6">
        <v>169</v>
      </c>
      <c r="B176" s="1" t="str">
        <f t="shared" si="30"/>
        <v>New York</v>
      </c>
      <c r="C176" s="1" t="s">
        <v>0</v>
      </c>
      <c r="D176" s="1" t="str">
        <f>IF(C176="Q1","non-peak",IF('Base Scenario'!C176="Q4","non-peak","peak"))</f>
        <v>non-peak</v>
      </c>
      <c r="E176" s="13">
        <f>IF(D176="non-peak",Parameters_Base!$B$4,Parameters_Base!$B$5)</f>
        <v>200000</v>
      </c>
      <c r="F176" s="13">
        <f>IF(D176="non-peak",Parameters_Base!$C$4,Parameters_Base!$C$5)</f>
        <v>50000</v>
      </c>
      <c r="G176" s="1"/>
      <c r="H176" s="1">
        <v>85</v>
      </c>
      <c r="I176" s="1">
        <v>19</v>
      </c>
      <c r="J176" s="1">
        <v>220</v>
      </c>
      <c r="K176" s="3">
        <v>-2</v>
      </c>
      <c r="M176" s="15">
        <f t="shared" si="31"/>
        <v>3800000</v>
      </c>
      <c r="N176" s="15">
        <f t="shared" si="32"/>
        <v>11000000</v>
      </c>
      <c r="O176" s="15">
        <f t="shared" si="33"/>
        <v>14800000</v>
      </c>
      <c r="Q176">
        <f>Parameters_Base!$G$5</f>
        <v>13880</v>
      </c>
      <c r="R176">
        <f>Q176*(1+VLOOKUP(K176,Parameters_Base!$I$3:$J$7,2,FALSE))</f>
        <v>9716</v>
      </c>
      <c r="S176" s="14">
        <f>R176*Parameters_Base!$G$2</f>
        <v>12630800</v>
      </c>
      <c r="T176" s="14">
        <f>Parameters_Base!$O$6</f>
        <v>300000</v>
      </c>
      <c r="U176" s="14">
        <f t="shared" si="34"/>
        <v>2500000</v>
      </c>
      <c r="V176" s="14">
        <f>Parameters_Base!$R$10</f>
        <v>3754098.2698005121</v>
      </c>
      <c r="W176" s="14">
        <f>Parameters_Base!$G$7*'Base Scenario'!O176</f>
        <v>3700000</v>
      </c>
      <c r="X176" s="14">
        <f>Parameters_Base!$G$8</f>
        <v>2000000</v>
      </c>
      <c r="Y176" s="15">
        <f t="shared" si="35"/>
        <v>24884898.269800514</v>
      </c>
      <c r="Z176" s="29">
        <f t="shared" si="36"/>
        <v>4976979.6539601032</v>
      </c>
      <c r="AA176" s="29">
        <f t="shared" si="37"/>
        <v>19907918.615840413</v>
      </c>
      <c r="AC176" s="29">
        <f t="shared" si="44"/>
        <v>-1176979.6539601032</v>
      </c>
      <c r="AD176" s="29">
        <f t="shared" si="38"/>
        <v>-8907918.6158404127</v>
      </c>
      <c r="AE176" s="29">
        <f t="shared" si="39"/>
        <v>-10084898.269800514</v>
      </c>
      <c r="AF176" s="29"/>
      <c r="AG176" s="29" t="str">
        <f t="shared" si="40"/>
        <v>Loss</v>
      </c>
      <c r="AH176" s="29"/>
      <c r="AI176" s="29" t="str">
        <f t="shared" si="41"/>
        <v>Loss</v>
      </c>
      <c r="AJ176" s="29"/>
      <c r="AL176" s="12">
        <f t="shared" si="42"/>
        <v>-61946.297576847537</v>
      </c>
      <c r="AM176" s="12">
        <f t="shared" si="43"/>
        <v>-40490.539162910965</v>
      </c>
      <c r="AN176" s="12"/>
      <c r="AO176" s="12"/>
    </row>
    <row r="177" spans="1:41" x14ac:dyDescent="0.25">
      <c r="A177" s="6">
        <v>170</v>
      </c>
      <c r="B177" s="1" t="str">
        <f t="shared" si="30"/>
        <v>Mumbai</v>
      </c>
      <c r="C177" s="1" t="s">
        <v>0</v>
      </c>
      <c r="D177" s="1" t="str">
        <f>IF(C177="Q1","non-peak",IF('Base Scenario'!C177="Q4","non-peak","peak"))</f>
        <v>non-peak</v>
      </c>
      <c r="E177" s="13">
        <f>IF(D177="non-peak",Parameters_Base!$B$4,Parameters_Base!$B$5)</f>
        <v>200000</v>
      </c>
      <c r="F177" s="13">
        <f>IF(D177="non-peak",Parameters_Base!$C$4,Parameters_Base!$C$5)</f>
        <v>50000</v>
      </c>
      <c r="G177" s="1"/>
      <c r="H177" s="1">
        <v>85</v>
      </c>
      <c r="I177" s="1">
        <v>24</v>
      </c>
      <c r="J177" s="1">
        <v>193</v>
      </c>
      <c r="K177" s="3">
        <v>2</v>
      </c>
      <c r="M177" s="15">
        <f t="shared" si="31"/>
        <v>4800000</v>
      </c>
      <c r="N177" s="15">
        <f t="shared" si="32"/>
        <v>9650000</v>
      </c>
      <c r="O177" s="15">
        <f t="shared" si="33"/>
        <v>14450000</v>
      </c>
      <c r="Q177">
        <f>Parameters_Base!$G$5</f>
        <v>13880</v>
      </c>
      <c r="R177">
        <f>Q177*(1+VLOOKUP(K177,Parameters_Base!$I$3:$J$7,2,FALSE))</f>
        <v>18044</v>
      </c>
      <c r="S177" s="14">
        <f>R177*Parameters_Base!$G$2</f>
        <v>23457200</v>
      </c>
      <c r="T177" s="14">
        <f>Parameters_Base!$O$6</f>
        <v>300000</v>
      </c>
      <c r="U177" s="14">
        <f t="shared" si="34"/>
        <v>1500000</v>
      </c>
      <c r="V177" s="14">
        <f>Parameters_Base!$R$10</f>
        <v>3754098.2698005121</v>
      </c>
      <c r="W177" s="14">
        <f>Parameters_Base!$G$7*'Base Scenario'!O177</f>
        <v>3612500</v>
      </c>
      <c r="X177" s="14">
        <f>Parameters_Base!$G$8</f>
        <v>2000000</v>
      </c>
      <c r="Y177" s="15">
        <f t="shared" si="35"/>
        <v>34623798.269800514</v>
      </c>
      <c r="Z177" s="29">
        <f t="shared" si="36"/>
        <v>6924759.6539601032</v>
      </c>
      <c r="AA177" s="29">
        <f t="shared" si="37"/>
        <v>27699038.615840413</v>
      </c>
      <c r="AC177" s="29">
        <f t="shared" si="44"/>
        <v>-2124759.6539601032</v>
      </c>
      <c r="AD177" s="29">
        <f t="shared" si="38"/>
        <v>-18049038.615840413</v>
      </c>
      <c r="AE177" s="29">
        <f t="shared" si="39"/>
        <v>-20173798.269800514</v>
      </c>
      <c r="AF177" s="29"/>
      <c r="AG177" s="29" t="str">
        <f t="shared" si="40"/>
        <v>Loss</v>
      </c>
      <c r="AH177" s="29"/>
      <c r="AI177" s="29" t="str">
        <f t="shared" si="41"/>
        <v>Loss</v>
      </c>
      <c r="AJ177" s="29"/>
      <c r="AL177" s="12">
        <f t="shared" si="42"/>
        <v>-88531.652248337632</v>
      </c>
      <c r="AM177" s="12">
        <f t="shared" si="43"/>
        <v>-93518.334797100586</v>
      </c>
      <c r="AN177" s="12"/>
      <c r="AO177" s="12"/>
    </row>
    <row r="178" spans="1:41" x14ac:dyDescent="0.25">
      <c r="A178" s="6">
        <v>171</v>
      </c>
      <c r="B178" s="1" t="str">
        <f t="shared" si="30"/>
        <v>New York</v>
      </c>
      <c r="C178" s="1" t="s">
        <v>0</v>
      </c>
      <c r="D178" s="1" t="str">
        <f>IF(C178="Q1","non-peak",IF('Base Scenario'!C178="Q4","non-peak","peak"))</f>
        <v>non-peak</v>
      </c>
      <c r="E178" s="13">
        <f>IF(D178="non-peak",Parameters_Base!$B$4,Parameters_Base!$B$5)</f>
        <v>200000</v>
      </c>
      <c r="F178" s="13">
        <f>IF(D178="non-peak",Parameters_Base!$C$4,Parameters_Base!$C$5)</f>
        <v>50000</v>
      </c>
      <c r="G178" s="1"/>
      <c r="H178" s="1">
        <v>86</v>
      </c>
      <c r="I178" s="1">
        <v>17</v>
      </c>
      <c r="J178" s="1">
        <v>153</v>
      </c>
      <c r="K178" s="3">
        <v>0</v>
      </c>
      <c r="M178" s="15">
        <f t="shared" si="31"/>
        <v>3400000</v>
      </c>
      <c r="N178" s="15">
        <f t="shared" si="32"/>
        <v>7650000</v>
      </c>
      <c r="O178" s="15">
        <f t="shared" si="33"/>
        <v>11050000</v>
      </c>
      <c r="Q178">
        <f>Parameters_Base!$G$5</f>
        <v>13880</v>
      </c>
      <c r="R178">
        <f>Q178*(1+VLOOKUP(K178,Parameters_Base!$I$3:$J$7,2,FALSE))</f>
        <v>13880</v>
      </c>
      <c r="S178" s="14">
        <f>R178*Parameters_Base!$G$2</f>
        <v>18044000</v>
      </c>
      <c r="T178" s="14">
        <f>Parameters_Base!$O$6</f>
        <v>300000</v>
      </c>
      <c r="U178" s="14">
        <f t="shared" si="34"/>
        <v>2500000</v>
      </c>
      <c r="V178" s="14">
        <f>Parameters_Base!$R$10</f>
        <v>3754098.2698005121</v>
      </c>
      <c r="W178" s="14">
        <f>Parameters_Base!$G$7*'Base Scenario'!O178</f>
        <v>2762500</v>
      </c>
      <c r="X178" s="14">
        <f>Parameters_Base!$G$8</f>
        <v>2000000</v>
      </c>
      <c r="Y178" s="15">
        <f t="shared" si="35"/>
        <v>29360598.269800514</v>
      </c>
      <c r="Z178" s="29">
        <f t="shared" si="36"/>
        <v>5872119.6539601032</v>
      </c>
      <c r="AA178" s="29">
        <f t="shared" si="37"/>
        <v>23488478.615840413</v>
      </c>
      <c r="AC178" s="29">
        <f t="shared" si="44"/>
        <v>-2472119.6539601032</v>
      </c>
      <c r="AD178" s="29">
        <f t="shared" si="38"/>
        <v>-15838478.615840413</v>
      </c>
      <c r="AE178" s="29">
        <f t="shared" si="39"/>
        <v>-18310598.269800514</v>
      </c>
      <c r="AF178" s="29"/>
      <c r="AG178" s="29" t="str">
        <f t="shared" si="40"/>
        <v>Loss</v>
      </c>
      <c r="AH178" s="29"/>
      <c r="AI178" s="29" t="str">
        <f t="shared" si="41"/>
        <v>Loss</v>
      </c>
      <c r="AJ178" s="29"/>
      <c r="AL178" s="12">
        <f t="shared" si="42"/>
        <v>-145418.80317412372</v>
      </c>
      <c r="AM178" s="12">
        <f t="shared" si="43"/>
        <v>-103519.46807738832</v>
      </c>
      <c r="AN178" s="12"/>
      <c r="AO178" s="12"/>
    </row>
    <row r="179" spans="1:41" x14ac:dyDescent="0.25">
      <c r="A179" s="6">
        <v>172</v>
      </c>
      <c r="B179" s="1" t="str">
        <f t="shared" si="30"/>
        <v>Mumbai</v>
      </c>
      <c r="C179" s="1" t="s">
        <v>0</v>
      </c>
      <c r="D179" s="1" t="str">
        <f>IF(C179="Q1","non-peak",IF('Base Scenario'!C179="Q4","non-peak","peak"))</f>
        <v>non-peak</v>
      </c>
      <c r="E179" s="13">
        <f>IF(D179="non-peak",Parameters_Base!$B$4,Parameters_Base!$B$5)</f>
        <v>200000</v>
      </c>
      <c r="F179" s="13">
        <f>IF(D179="non-peak",Parameters_Base!$C$4,Parameters_Base!$C$5)</f>
        <v>50000</v>
      </c>
      <c r="G179" s="1"/>
      <c r="H179" s="1">
        <v>86</v>
      </c>
      <c r="I179" s="1">
        <v>23</v>
      </c>
      <c r="J179" s="1">
        <v>210</v>
      </c>
      <c r="K179" s="3">
        <v>0</v>
      </c>
      <c r="M179" s="15">
        <f t="shared" si="31"/>
        <v>4600000</v>
      </c>
      <c r="N179" s="15">
        <f t="shared" si="32"/>
        <v>10500000</v>
      </c>
      <c r="O179" s="15">
        <f t="shared" si="33"/>
        <v>15100000</v>
      </c>
      <c r="Q179">
        <f>Parameters_Base!$G$5</f>
        <v>13880</v>
      </c>
      <c r="R179">
        <f>Q179*(1+VLOOKUP(K179,Parameters_Base!$I$3:$J$7,2,FALSE))</f>
        <v>13880</v>
      </c>
      <c r="S179" s="14">
        <f>R179*Parameters_Base!$G$2</f>
        <v>18044000</v>
      </c>
      <c r="T179" s="14">
        <f>Parameters_Base!$O$6</f>
        <v>300000</v>
      </c>
      <c r="U179" s="14">
        <f t="shared" si="34"/>
        <v>1500000</v>
      </c>
      <c r="V179" s="14">
        <f>Parameters_Base!$R$10</f>
        <v>3754098.2698005121</v>
      </c>
      <c r="W179" s="14">
        <f>Parameters_Base!$G$7*'Base Scenario'!O179</f>
        <v>3775000</v>
      </c>
      <c r="X179" s="14">
        <f>Parameters_Base!$G$8</f>
        <v>2000000</v>
      </c>
      <c r="Y179" s="15">
        <f t="shared" si="35"/>
        <v>29373098.269800514</v>
      </c>
      <c r="Z179" s="29">
        <f t="shared" si="36"/>
        <v>5874619.6539601032</v>
      </c>
      <c r="AA179" s="29">
        <f t="shared" si="37"/>
        <v>23498478.615840413</v>
      </c>
      <c r="AC179" s="29">
        <f t="shared" si="44"/>
        <v>-1274619.6539601032</v>
      </c>
      <c r="AD179" s="29">
        <f t="shared" si="38"/>
        <v>-12998478.615840413</v>
      </c>
      <c r="AE179" s="29">
        <f t="shared" si="39"/>
        <v>-14273098.269800514</v>
      </c>
      <c r="AF179" s="29"/>
      <c r="AG179" s="29" t="str">
        <f t="shared" si="40"/>
        <v>Loss</v>
      </c>
      <c r="AH179" s="29"/>
      <c r="AI179" s="29" t="str">
        <f t="shared" si="41"/>
        <v>Loss</v>
      </c>
      <c r="AJ179" s="29"/>
      <c r="AL179" s="12">
        <f t="shared" si="42"/>
        <v>-55418.245824352314</v>
      </c>
      <c r="AM179" s="12">
        <f t="shared" si="43"/>
        <v>-61897.517218287678</v>
      </c>
      <c r="AN179" s="12"/>
      <c r="AO179" s="12"/>
    </row>
    <row r="180" spans="1:41" x14ac:dyDescent="0.25">
      <c r="A180" s="6">
        <v>173</v>
      </c>
      <c r="B180" s="1" t="str">
        <f t="shared" si="30"/>
        <v>New York</v>
      </c>
      <c r="C180" s="1" t="s">
        <v>0</v>
      </c>
      <c r="D180" s="1" t="str">
        <f>IF(C180="Q1","non-peak",IF('Base Scenario'!C180="Q4","non-peak","peak"))</f>
        <v>non-peak</v>
      </c>
      <c r="E180" s="13">
        <f>IF(D180="non-peak",Parameters_Base!$B$4,Parameters_Base!$B$5)</f>
        <v>200000</v>
      </c>
      <c r="F180" s="13">
        <f>IF(D180="non-peak",Parameters_Base!$C$4,Parameters_Base!$C$5)</f>
        <v>50000</v>
      </c>
      <c r="G180" s="1"/>
      <c r="H180" s="1">
        <v>87</v>
      </c>
      <c r="I180" s="1">
        <v>13</v>
      </c>
      <c r="J180" s="1">
        <v>209</v>
      </c>
      <c r="K180" s="3">
        <v>-2</v>
      </c>
      <c r="M180" s="15">
        <f t="shared" si="31"/>
        <v>2600000</v>
      </c>
      <c r="N180" s="15">
        <f t="shared" si="32"/>
        <v>10450000</v>
      </c>
      <c r="O180" s="15">
        <f t="shared" si="33"/>
        <v>13050000</v>
      </c>
      <c r="Q180">
        <f>Parameters_Base!$G$5</f>
        <v>13880</v>
      </c>
      <c r="R180">
        <f>Q180*(1+VLOOKUP(K180,Parameters_Base!$I$3:$J$7,2,FALSE))</f>
        <v>9716</v>
      </c>
      <c r="S180" s="14">
        <f>R180*Parameters_Base!$G$2</f>
        <v>12630800</v>
      </c>
      <c r="T180" s="14">
        <f>Parameters_Base!$O$6</f>
        <v>300000</v>
      </c>
      <c r="U180" s="14">
        <f t="shared" si="34"/>
        <v>2500000</v>
      </c>
      <c r="V180" s="14">
        <f>Parameters_Base!$R$10</f>
        <v>3754098.2698005121</v>
      </c>
      <c r="W180" s="14">
        <f>Parameters_Base!$G$7*'Base Scenario'!O180</f>
        <v>3262500</v>
      </c>
      <c r="X180" s="14">
        <f>Parameters_Base!$G$8</f>
        <v>2000000</v>
      </c>
      <c r="Y180" s="15">
        <f t="shared" si="35"/>
        <v>24447398.269800514</v>
      </c>
      <c r="Z180" s="29">
        <f t="shared" si="36"/>
        <v>4889479.6539601032</v>
      </c>
      <c r="AA180" s="29">
        <f t="shared" si="37"/>
        <v>19557918.615840413</v>
      </c>
      <c r="AC180" s="29">
        <f t="shared" si="44"/>
        <v>-2289479.6539601032</v>
      </c>
      <c r="AD180" s="29">
        <f t="shared" si="38"/>
        <v>-9107918.6158404127</v>
      </c>
      <c r="AE180" s="29">
        <f t="shared" si="39"/>
        <v>-11397398.269800514</v>
      </c>
      <c r="AF180" s="29"/>
      <c r="AG180" s="29" t="str">
        <f t="shared" si="40"/>
        <v>Loss</v>
      </c>
      <c r="AH180" s="29"/>
      <c r="AI180" s="29" t="str">
        <f t="shared" si="41"/>
        <v>Loss</v>
      </c>
      <c r="AJ180" s="29"/>
      <c r="AL180" s="12">
        <f t="shared" si="42"/>
        <v>-176113.81953539254</v>
      </c>
      <c r="AM180" s="12">
        <f t="shared" si="43"/>
        <v>-43578.557970528287</v>
      </c>
      <c r="AN180" s="12"/>
      <c r="AO180" s="12"/>
    </row>
    <row r="181" spans="1:41" x14ac:dyDescent="0.25">
      <c r="A181" s="6">
        <v>174</v>
      </c>
      <c r="B181" s="1" t="str">
        <f t="shared" si="30"/>
        <v>Mumbai</v>
      </c>
      <c r="C181" s="1" t="s">
        <v>0</v>
      </c>
      <c r="D181" s="1" t="str">
        <f>IF(C181="Q1","non-peak",IF('Base Scenario'!C181="Q4","non-peak","peak"))</f>
        <v>non-peak</v>
      </c>
      <c r="E181" s="13">
        <f>IF(D181="non-peak",Parameters_Base!$B$4,Parameters_Base!$B$5)</f>
        <v>200000</v>
      </c>
      <c r="F181" s="13">
        <f>IF(D181="non-peak",Parameters_Base!$C$4,Parameters_Base!$C$5)</f>
        <v>50000</v>
      </c>
      <c r="G181" s="1"/>
      <c r="H181" s="1">
        <v>87</v>
      </c>
      <c r="I181" s="1">
        <v>19</v>
      </c>
      <c r="J181" s="1">
        <v>156</v>
      </c>
      <c r="K181" s="3">
        <v>2</v>
      </c>
      <c r="M181" s="15">
        <f t="shared" si="31"/>
        <v>3800000</v>
      </c>
      <c r="N181" s="15">
        <f t="shared" si="32"/>
        <v>7800000</v>
      </c>
      <c r="O181" s="15">
        <f t="shared" si="33"/>
        <v>11600000</v>
      </c>
      <c r="Q181">
        <f>Parameters_Base!$G$5</f>
        <v>13880</v>
      </c>
      <c r="R181">
        <f>Q181*(1+VLOOKUP(K181,Parameters_Base!$I$3:$J$7,2,FALSE))</f>
        <v>18044</v>
      </c>
      <c r="S181" s="14">
        <f>R181*Parameters_Base!$G$2</f>
        <v>23457200</v>
      </c>
      <c r="T181" s="14">
        <f>Parameters_Base!$O$6</f>
        <v>300000</v>
      </c>
      <c r="U181" s="14">
        <f t="shared" si="34"/>
        <v>1500000</v>
      </c>
      <c r="V181" s="14">
        <f>Parameters_Base!$R$10</f>
        <v>3754098.2698005121</v>
      </c>
      <c r="W181" s="14">
        <f>Parameters_Base!$G$7*'Base Scenario'!O181</f>
        <v>2900000</v>
      </c>
      <c r="X181" s="14">
        <f>Parameters_Base!$G$8</f>
        <v>2000000</v>
      </c>
      <c r="Y181" s="15">
        <f t="shared" si="35"/>
        <v>33911298.269800514</v>
      </c>
      <c r="Z181" s="29">
        <f t="shared" si="36"/>
        <v>6782259.6539601032</v>
      </c>
      <c r="AA181" s="29">
        <f t="shared" si="37"/>
        <v>27129038.615840413</v>
      </c>
      <c r="AC181" s="29">
        <f t="shared" si="44"/>
        <v>-2982259.6539601032</v>
      </c>
      <c r="AD181" s="29">
        <f t="shared" si="38"/>
        <v>-19329038.615840413</v>
      </c>
      <c r="AE181" s="29">
        <f t="shared" si="39"/>
        <v>-22311298.269800514</v>
      </c>
      <c r="AF181" s="29"/>
      <c r="AG181" s="29" t="str">
        <f t="shared" si="40"/>
        <v>Loss</v>
      </c>
      <c r="AH181" s="29"/>
      <c r="AI181" s="29" t="str">
        <f t="shared" si="41"/>
        <v>Loss</v>
      </c>
      <c r="AJ181" s="29"/>
      <c r="AL181" s="12">
        <f t="shared" si="42"/>
        <v>-156961.0344189528</v>
      </c>
      <c r="AM181" s="12">
        <f t="shared" si="43"/>
        <v>-123904.0936912847</v>
      </c>
      <c r="AN181" s="12"/>
      <c r="AO181" s="12"/>
    </row>
    <row r="182" spans="1:41" x14ac:dyDescent="0.25">
      <c r="A182" s="6">
        <v>175</v>
      </c>
      <c r="B182" s="1" t="str">
        <f t="shared" si="30"/>
        <v>New York</v>
      </c>
      <c r="C182" s="1" t="s">
        <v>0</v>
      </c>
      <c r="D182" s="1" t="str">
        <f>IF(C182="Q1","non-peak",IF('Base Scenario'!C182="Q4","non-peak","peak"))</f>
        <v>non-peak</v>
      </c>
      <c r="E182" s="13">
        <f>IF(D182="non-peak",Parameters_Base!$B$4,Parameters_Base!$B$5)</f>
        <v>200000</v>
      </c>
      <c r="F182" s="13">
        <f>IF(D182="non-peak",Parameters_Base!$C$4,Parameters_Base!$C$5)</f>
        <v>50000</v>
      </c>
      <c r="G182" s="1"/>
      <c r="H182" s="1">
        <v>88</v>
      </c>
      <c r="I182" s="1">
        <v>21</v>
      </c>
      <c r="J182" s="1">
        <v>142</v>
      </c>
      <c r="K182" s="3">
        <v>-1</v>
      </c>
      <c r="M182" s="15">
        <f t="shared" si="31"/>
        <v>4200000</v>
      </c>
      <c r="N182" s="15">
        <f t="shared" si="32"/>
        <v>7100000</v>
      </c>
      <c r="O182" s="15">
        <f t="shared" si="33"/>
        <v>11300000</v>
      </c>
      <c r="Q182">
        <f>Parameters_Base!$G$5</f>
        <v>13880</v>
      </c>
      <c r="R182">
        <f>Q182*(1+VLOOKUP(K182,Parameters_Base!$I$3:$J$7,2,FALSE))</f>
        <v>11798</v>
      </c>
      <c r="S182" s="14">
        <f>R182*Parameters_Base!$G$2</f>
        <v>15337400</v>
      </c>
      <c r="T182" s="14">
        <f>Parameters_Base!$O$6</f>
        <v>300000</v>
      </c>
      <c r="U182" s="14">
        <f t="shared" si="34"/>
        <v>2500000</v>
      </c>
      <c r="V182" s="14">
        <f>Parameters_Base!$R$10</f>
        <v>3754098.2698005121</v>
      </c>
      <c r="W182" s="14">
        <f>Parameters_Base!$G$7*'Base Scenario'!O182</f>
        <v>2825000</v>
      </c>
      <c r="X182" s="14">
        <f>Parameters_Base!$G$8</f>
        <v>2000000</v>
      </c>
      <c r="Y182" s="15">
        <f t="shared" si="35"/>
        <v>26716498.269800514</v>
      </c>
      <c r="Z182" s="29">
        <f t="shared" si="36"/>
        <v>5343299.6539601032</v>
      </c>
      <c r="AA182" s="29">
        <f t="shared" si="37"/>
        <v>21373198.615840413</v>
      </c>
      <c r="AC182" s="29">
        <f t="shared" si="44"/>
        <v>-1143299.6539601032</v>
      </c>
      <c r="AD182" s="29">
        <f t="shared" si="38"/>
        <v>-14273198.615840413</v>
      </c>
      <c r="AE182" s="29">
        <f t="shared" si="39"/>
        <v>-15416498.269800514</v>
      </c>
      <c r="AF182" s="29"/>
      <c r="AG182" s="29" t="str">
        <f t="shared" si="40"/>
        <v>Loss</v>
      </c>
      <c r="AH182" s="29"/>
      <c r="AI182" s="29" t="str">
        <f t="shared" si="41"/>
        <v>Loss</v>
      </c>
      <c r="AJ182" s="29"/>
      <c r="AL182" s="12">
        <f t="shared" si="42"/>
        <v>-54442.840664766816</v>
      </c>
      <c r="AM182" s="12">
        <f t="shared" si="43"/>
        <v>-100515.48321014375</v>
      </c>
      <c r="AN182" s="12"/>
      <c r="AO182" s="12"/>
    </row>
    <row r="183" spans="1:41" x14ac:dyDescent="0.25">
      <c r="A183" s="6">
        <v>176</v>
      </c>
      <c r="B183" s="1" t="str">
        <f t="shared" si="30"/>
        <v>Mumbai</v>
      </c>
      <c r="C183" s="1" t="s">
        <v>0</v>
      </c>
      <c r="D183" s="1" t="str">
        <f>IF(C183="Q1","non-peak",IF('Base Scenario'!C183="Q4","non-peak","peak"))</f>
        <v>non-peak</v>
      </c>
      <c r="E183" s="13">
        <f>IF(D183="non-peak",Parameters_Base!$B$4,Parameters_Base!$B$5)</f>
        <v>200000</v>
      </c>
      <c r="F183" s="13">
        <f>IF(D183="non-peak",Parameters_Base!$C$4,Parameters_Base!$C$5)</f>
        <v>50000</v>
      </c>
      <c r="G183" s="1"/>
      <c r="H183" s="1">
        <v>88</v>
      </c>
      <c r="I183" s="1">
        <v>20</v>
      </c>
      <c r="J183" s="1">
        <v>184</v>
      </c>
      <c r="K183" s="3">
        <v>1</v>
      </c>
      <c r="M183" s="15">
        <f t="shared" si="31"/>
        <v>4000000</v>
      </c>
      <c r="N183" s="15">
        <f t="shared" si="32"/>
        <v>9200000</v>
      </c>
      <c r="O183" s="15">
        <f t="shared" si="33"/>
        <v>13200000</v>
      </c>
      <c r="Q183">
        <f>Parameters_Base!$G$5</f>
        <v>13880</v>
      </c>
      <c r="R183">
        <f>Q183*(1+VLOOKUP(K183,Parameters_Base!$I$3:$J$7,2,FALSE))</f>
        <v>15961.999999999998</v>
      </c>
      <c r="S183" s="14">
        <f>R183*Parameters_Base!$G$2</f>
        <v>20750599.999999996</v>
      </c>
      <c r="T183" s="14">
        <f>Parameters_Base!$O$6</f>
        <v>300000</v>
      </c>
      <c r="U183" s="14">
        <f t="shared" si="34"/>
        <v>1500000</v>
      </c>
      <c r="V183" s="14">
        <f>Parameters_Base!$R$10</f>
        <v>3754098.2698005121</v>
      </c>
      <c r="W183" s="14">
        <f>Parameters_Base!$G$7*'Base Scenario'!O183</f>
        <v>3300000</v>
      </c>
      <c r="X183" s="14">
        <f>Parameters_Base!$G$8</f>
        <v>2000000</v>
      </c>
      <c r="Y183" s="15">
        <f t="shared" si="35"/>
        <v>31604698.269800507</v>
      </c>
      <c r="Z183" s="29">
        <f t="shared" si="36"/>
        <v>6320939.6539601013</v>
      </c>
      <c r="AA183" s="29">
        <f t="shared" si="37"/>
        <v>25283758.615840405</v>
      </c>
      <c r="AC183" s="29">
        <f t="shared" si="44"/>
        <v>-2320939.6539601013</v>
      </c>
      <c r="AD183" s="29">
        <f t="shared" si="38"/>
        <v>-16083758.615840405</v>
      </c>
      <c r="AE183" s="29">
        <f t="shared" si="39"/>
        <v>-18404698.269800507</v>
      </c>
      <c r="AF183" s="29"/>
      <c r="AG183" s="29" t="str">
        <f t="shared" si="40"/>
        <v>Loss</v>
      </c>
      <c r="AH183" s="29"/>
      <c r="AI183" s="29" t="str">
        <f t="shared" si="41"/>
        <v>Loss</v>
      </c>
      <c r="AJ183" s="29"/>
      <c r="AL183" s="12">
        <f t="shared" si="42"/>
        <v>-116046.98269800507</v>
      </c>
      <c r="AM183" s="12">
        <f t="shared" si="43"/>
        <v>-87411.731607828289</v>
      </c>
      <c r="AN183" s="12"/>
      <c r="AO183" s="12"/>
    </row>
    <row r="184" spans="1:41" x14ac:dyDescent="0.25">
      <c r="A184" s="6">
        <v>177</v>
      </c>
      <c r="B184" s="1" t="str">
        <f t="shared" si="30"/>
        <v>New York</v>
      </c>
      <c r="C184" s="1" t="s">
        <v>0</v>
      </c>
      <c r="D184" s="1" t="str">
        <f>IF(C184="Q1","non-peak",IF('Base Scenario'!C184="Q4","non-peak","peak"))</f>
        <v>non-peak</v>
      </c>
      <c r="E184" s="13">
        <f>IF(D184="non-peak",Parameters_Base!$B$4,Parameters_Base!$B$5)</f>
        <v>200000</v>
      </c>
      <c r="F184" s="13">
        <f>IF(D184="non-peak",Parameters_Base!$C$4,Parameters_Base!$C$5)</f>
        <v>50000</v>
      </c>
      <c r="G184" s="1"/>
      <c r="H184" s="1">
        <v>89</v>
      </c>
      <c r="I184" s="1">
        <v>21</v>
      </c>
      <c r="J184" s="1">
        <v>230</v>
      </c>
      <c r="K184" s="3">
        <v>0</v>
      </c>
      <c r="M184" s="15">
        <f t="shared" si="31"/>
        <v>4200000</v>
      </c>
      <c r="N184" s="15">
        <f t="shared" si="32"/>
        <v>11500000</v>
      </c>
      <c r="O184" s="15">
        <f t="shared" si="33"/>
        <v>15700000</v>
      </c>
      <c r="Q184">
        <f>Parameters_Base!$G$5</f>
        <v>13880</v>
      </c>
      <c r="R184">
        <f>Q184*(1+VLOOKUP(K184,Parameters_Base!$I$3:$J$7,2,FALSE))</f>
        <v>13880</v>
      </c>
      <c r="S184" s="14">
        <f>R184*Parameters_Base!$G$2</f>
        <v>18044000</v>
      </c>
      <c r="T184" s="14">
        <f>Parameters_Base!$O$6</f>
        <v>300000</v>
      </c>
      <c r="U184" s="14">
        <f t="shared" si="34"/>
        <v>2500000</v>
      </c>
      <c r="V184" s="14">
        <f>Parameters_Base!$R$10</f>
        <v>3754098.2698005121</v>
      </c>
      <c r="W184" s="14">
        <f>Parameters_Base!$G$7*'Base Scenario'!O184</f>
        <v>3925000</v>
      </c>
      <c r="X184" s="14">
        <f>Parameters_Base!$G$8</f>
        <v>2000000</v>
      </c>
      <c r="Y184" s="15">
        <f t="shared" si="35"/>
        <v>30523098.269800514</v>
      </c>
      <c r="Z184" s="29">
        <f t="shared" si="36"/>
        <v>6104619.6539601032</v>
      </c>
      <c r="AA184" s="29">
        <f t="shared" si="37"/>
        <v>24418478.615840413</v>
      </c>
      <c r="AC184" s="29">
        <f t="shared" si="44"/>
        <v>-1904619.6539601032</v>
      </c>
      <c r="AD184" s="29">
        <f t="shared" si="38"/>
        <v>-12918478.615840413</v>
      </c>
      <c r="AE184" s="29">
        <f t="shared" si="39"/>
        <v>-14823098.269800514</v>
      </c>
      <c r="AF184" s="29"/>
      <c r="AG184" s="29" t="str">
        <f t="shared" si="40"/>
        <v>Loss</v>
      </c>
      <c r="AH184" s="29"/>
      <c r="AI184" s="29" t="str">
        <f t="shared" si="41"/>
        <v>Loss</v>
      </c>
      <c r="AJ184" s="29"/>
      <c r="AL184" s="12">
        <f t="shared" si="42"/>
        <v>-90696.173998100145</v>
      </c>
      <c r="AM184" s="12">
        <f t="shared" si="43"/>
        <v>-56167.298329740923</v>
      </c>
      <c r="AN184" s="12"/>
      <c r="AO184" s="12"/>
    </row>
    <row r="185" spans="1:41" x14ac:dyDescent="0.25">
      <c r="A185" s="6">
        <v>178</v>
      </c>
      <c r="B185" s="1" t="str">
        <f t="shared" si="30"/>
        <v>Mumbai</v>
      </c>
      <c r="C185" s="1" t="s">
        <v>0</v>
      </c>
      <c r="D185" s="1" t="str">
        <f>IF(C185="Q1","non-peak",IF('Base Scenario'!C185="Q4","non-peak","peak"))</f>
        <v>non-peak</v>
      </c>
      <c r="E185" s="13">
        <f>IF(D185="non-peak",Parameters_Base!$B$4,Parameters_Base!$B$5)</f>
        <v>200000</v>
      </c>
      <c r="F185" s="13">
        <f>IF(D185="non-peak",Parameters_Base!$C$4,Parameters_Base!$C$5)</f>
        <v>50000</v>
      </c>
      <c r="G185" s="1"/>
      <c r="H185" s="1">
        <v>89</v>
      </c>
      <c r="I185" s="1">
        <v>27</v>
      </c>
      <c r="J185" s="1">
        <v>137</v>
      </c>
      <c r="K185" s="3">
        <v>0</v>
      </c>
      <c r="M185" s="15">
        <f t="shared" si="31"/>
        <v>5400000</v>
      </c>
      <c r="N185" s="15">
        <f t="shared" si="32"/>
        <v>6850000</v>
      </c>
      <c r="O185" s="15">
        <f t="shared" si="33"/>
        <v>12250000</v>
      </c>
      <c r="Q185">
        <f>Parameters_Base!$G$5</f>
        <v>13880</v>
      </c>
      <c r="R185">
        <f>Q185*(1+VLOOKUP(K185,Parameters_Base!$I$3:$J$7,2,FALSE))</f>
        <v>13880</v>
      </c>
      <c r="S185" s="14">
        <f>R185*Parameters_Base!$G$2</f>
        <v>18044000</v>
      </c>
      <c r="T185" s="14">
        <f>Parameters_Base!$O$6</f>
        <v>300000</v>
      </c>
      <c r="U185" s="14">
        <f t="shared" si="34"/>
        <v>1500000</v>
      </c>
      <c r="V185" s="14">
        <f>Parameters_Base!$R$10</f>
        <v>3754098.2698005121</v>
      </c>
      <c r="W185" s="14">
        <f>Parameters_Base!$G$7*'Base Scenario'!O185</f>
        <v>3062500</v>
      </c>
      <c r="X185" s="14">
        <f>Parameters_Base!$G$8</f>
        <v>2000000</v>
      </c>
      <c r="Y185" s="15">
        <f t="shared" si="35"/>
        <v>28660598.269800514</v>
      </c>
      <c r="Z185" s="29">
        <f t="shared" si="36"/>
        <v>5732119.6539601032</v>
      </c>
      <c r="AA185" s="29">
        <f t="shared" si="37"/>
        <v>22928478.615840413</v>
      </c>
      <c r="AC185" s="29">
        <f t="shared" si="44"/>
        <v>-332119.65396010317</v>
      </c>
      <c r="AD185" s="29">
        <f t="shared" si="38"/>
        <v>-16078478.615840413</v>
      </c>
      <c r="AE185" s="29">
        <f t="shared" si="39"/>
        <v>-16410598.269800514</v>
      </c>
      <c r="AF185" s="29"/>
      <c r="AG185" s="29" t="str">
        <f t="shared" si="40"/>
        <v>Loss</v>
      </c>
      <c r="AH185" s="29"/>
      <c r="AI185" s="29" t="str">
        <f t="shared" si="41"/>
        <v>Loss</v>
      </c>
      <c r="AJ185" s="29"/>
      <c r="AL185" s="12">
        <f t="shared" si="42"/>
        <v>-12300.727924448265</v>
      </c>
      <c r="AM185" s="12">
        <f t="shared" si="43"/>
        <v>-117361.15777985702</v>
      </c>
      <c r="AN185" s="12"/>
      <c r="AO185" s="12"/>
    </row>
    <row r="186" spans="1:41" x14ac:dyDescent="0.25">
      <c r="A186" s="6">
        <v>179</v>
      </c>
      <c r="B186" s="1" t="str">
        <f t="shared" si="30"/>
        <v>New York</v>
      </c>
      <c r="C186" s="1" t="s">
        <v>0</v>
      </c>
      <c r="D186" s="1" t="str">
        <f>IF(C186="Q1","non-peak",IF('Base Scenario'!C186="Q4","non-peak","peak"))</f>
        <v>non-peak</v>
      </c>
      <c r="E186" s="13">
        <f>IF(D186="non-peak",Parameters_Base!$B$4,Parameters_Base!$B$5)</f>
        <v>200000</v>
      </c>
      <c r="F186" s="13">
        <f>IF(D186="non-peak",Parameters_Base!$C$4,Parameters_Base!$C$5)</f>
        <v>50000</v>
      </c>
      <c r="G186" s="1"/>
      <c r="H186" s="1">
        <v>90</v>
      </c>
      <c r="I186" s="1">
        <v>18</v>
      </c>
      <c r="J186" s="1">
        <v>126</v>
      </c>
      <c r="K186" s="3">
        <v>-1</v>
      </c>
      <c r="M186" s="15">
        <f t="shared" si="31"/>
        <v>3600000</v>
      </c>
      <c r="N186" s="15">
        <f t="shared" si="32"/>
        <v>6300000</v>
      </c>
      <c r="O186" s="15">
        <f t="shared" si="33"/>
        <v>9900000</v>
      </c>
      <c r="Q186">
        <f>Parameters_Base!$G$5</f>
        <v>13880</v>
      </c>
      <c r="R186">
        <f>Q186*(1+VLOOKUP(K186,Parameters_Base!$I$3:$J$7,2,FALSE))</f>
        <v>11798</v>
      </c>
      <c r="S186" s="14">
        <f>R186*Parameters_Base!$G$2</f>
        <v>15337400</v>
      </c>
      <c r="T186" s="14">
        <f>Parameters_Base!$O$6</f>
        <v>300000</v>
      </c>
      <c r="U186" s="14">
        <f t="shared" si="34"/>
        <v>2500000</v>
      </c>
      <c r="V186" s="14">
        <f>Parameters_Base!$R$10</f>
        <v>3754098.2698005121</v>
      </c>
      <c r="W186" s="14">
        <f>Parameters_Base!$G$7*'Base Scenario'!O186</f>
        <v>2475000</v>
      </c>
      <c r="X186" s="14">
        <f>Parameters_Base!$G$8</f>
        <v>2000000</v>
      </c>
      <c r="Y186" s="15">
        <f t="shared" si="35"/>
        <v>26366498.269800514</v>
      </c>
      <c r="Z186" s="29">
        <f t="shared" si="36"/>
        <v>5273299.6539601032</v>
      </c>
      <c r="AA186" s="29">
        <f t="shared" si="37"/>
        <v>21093198.615840413</v>
      </c>
      <c r="AC186" s="29">
        <f t="shared" si="44"/>
        <v>-1673299.6539601032</v>
      </c>
      <c r="AD186" s="29">
        <f t="shared" si="38"/>
        <v>-14793198.615840413</v>
      </c>
      <c r="AE186" s="29">
        <f t="shared" si="39"/>
        <v>-16466498.269800514</v>
      </c>
      <c r="AF186" s="29"/>
      <c r="AG186" s="29" t="str">
        <f t="shared" si="40"/>
        <v>Loss</v>
      </c>
      <c r="AH186" s="29"/>
      <c r="AI186" s="29" t="str">
        <f t="shared" si="41"/>
        <v>Loss</v>
      </c>
      <c r="AJ186" s="29"/>
      <c r="AL186" s="12">
        <f t="shared" si="42"/>
        <v>-92961.091886672395</v>
      </c>
      <c r="AM186" s="12">
        <f t="shared" si="43"/>
        <v>-117406.33822095566</v>
      </c>
      <c r="AN186" s="12"/>
      <c r="AO186" s="12"/>
    </row>
    <row r="187" spans="1:41" x14ac:dyDescent="0.25">
      <c r="A187" s="6">
        <v>180</v>
      </c>
      <c r="B187" s="1" t="str">
        <f t="shared" si="30"/>
        <v>Mumbai</v>
      </c>
      <c r="C187" s="1" t="s">
        <v>0</v>
      </c>
      <c r="D187" s="1" t="str">
        <f>IF(C187="Q1","non-peak",IF('Base Scenario'!C187="Q4","non-peak","peak"))</f>
        <v>non-peak</v>
      </c>
      <c r="E187" s="13">
        <f>IF(D187="non-peak",Parameters_Base!$B$4,Parameters_Base!$B$5)</f>
        <v>200000</v>
      </c>
      <c r="F187" s="13">
        <f>IF(D187="non-peak",Parameters_Base!$C$4,Parameters_Base!$C$5)</f>
        <v>50000</v>
      </c>
      <c r="G187" s="1"/>
      <c r="H187" s="1">
        <v>90</v>
      </c>
      <c r="I187" s="1">
        <v>18</v>
      </c>
      <c r="J187" s="1">
        <v>220</v>
      </c>
      <c r="K187" s="3">
        <v>0</v>
      </c>
      <c r="M187" s="15">
        <f t="shared" si="31"/>
        <v>3600000</v>
      </c>
      <c r="N187" s="15">
        <f t="shared" si="32"/>
        <v>11000000</v>
      </c>
      <c r="O187" s="15">
        <f t="shared" si="33"/>
        <v>14600000</v>
      </c>
      <c r="Q187">
        <f>Parameters_Base!$G$5</f>
        <v>13880</v>
      </c>
      <c r="R187">
        <f>Q187*(1+VLOOKUP(K187,Parameters_Base!$I$3:$J$7,2,FALSE))</f>
        <v>13880</v>
      </c>
      <c r="S187" s="14">
        <f>R187*Parameters_Base!$G$2</f>
        <v>18044000</v>
      </c>
      <c r="T187" s="14">
        <f>Parameters_Base!$O$6</f>
        <v>300000</v>
      </c>
      <c r="U187" s="14">
        <f t="shared" si="34"/>
        <v>1500000</v>
      </c>
      <c r="V187" s="14">
        <f>Parameters_Base!$R$10</f>
        <v>3754098.2698005121</v>
      </c>
      <c r="W187" s="14">
        <f>Parameters_Base!$G$7*'Base Scenario'!O187</f>
        <v>3650000</v>
      </c>
      <c r="X187" s="14">
        <f>Parameters_Base!$G$8</f>
        <v>2000000</v>
      </c>
      <c r="Y187" s="15">
        <f t="shared" si="35"/>
        <v>29248098.269800514</v>
      </c>
      <c r="Z187" s="29">
        <f t="shared" si="36"/>
        <v>5849619.6539601032</v>
      </c>
      <c r="AA187" s="29">
        <f t="shared" si="37"/>
        <v>23398478.615840413</v>
      </c>
      <c r="AC187" s="29">
        <f t="shared" si="44"/>
        <v>-2249619.6539601032</v>
      </c>
      <c r="AD187" s="29">
        <f t="shared" si="38"/>
        <v>-12398478.615840413</v>
      </c>
      <c r="AE187" s="29">
        <f t="shared" si="39"/>
        <v>-14648098.269800514</v>
      </c>
      <c r="AF187" s="29"/>
      <c r="AG187" s="29" t="str">
        <f t="shared" si="40"/>
        <v>Loss</v>
      </c>
      <c r="AH187" s="29"/>
      <c r="AI187" s="29" t="str">
        <f t="shared" si="41"/>
        <v>Loss</v>
      </c>
      <c r="AJ187" s="29"/>
      <c r="AL187" s="12">
        <f t="shared" si="42"/>
        <v>-124978.86966445018</v>
      </c>
      <c r="AM187" s="12">
        <f t="shared" si="43"/>
        <v>-56356.720981092782</v>
      </c>
      <c r="AN187" s="12"/>
      <c r="AO187" s="12"/>
    </row>
    <row r="188" spans="1:41" x14ac:dyDescent="0.25">
      <c r="A188" s="6">
        <v>181</v>
      </c>
      <c r="B188" s="1" t="str">
        <f t="shared" si="30"/>
        <v>New York</v>
      </c>
      <c r="C188" s="1" t="s">
        <v>1</v>
      </c>
      <c r="D188" s="1" t="str">
        <f>IF(C188="Q1","non-peak",IF('Base Scenario'!C188="Q4","non-peak","peak"))</f>
        <v>peak</v>
      </c>
      <c r="E188" s="13">
        <f>IF(D188="non-peak",Parameters_Base!$B$4,Parameters_Base!$B$5)</f>
        <v>229999.99999999997</v>
      </c>
      <c r="F188" s="13">
        <f>IF(D188="non-peak",Parameters_Base!$C$4,Parameters_Base!$C$5)</f>
        <v>67500</v>
      </c>
      <c r="G188" s="1"/>
      <c r="H188" s="1">
        <v>91</v>
      </c>
      <c r="I188" s="1">
        <v>15</v>
      </c>
      <c r="J188" s="1">
        <v>191</v>
      </c>
      <c r="K188" s="3">
        <v>0</v>
      </c>
      <c r="M188" s="15">
        <f t="shared" si="31"/>
        <v>3449999.9999999995</v>
      </c>
      <c r="N188" s="15">
        <f t="shared" si="32"/>
        <v>12892500</v>
      </c>
      <c r="O188" s="15">
        <f t="shared" si="33"/>
        <v>16342500</v>
      </c>
      <c r="Q188">
        <f>Parameters_Base!$G$5</f>
        <v>13880</v>
      </c>
      <c r="R188">
        <f>Q188*(1+VLOOKUP(K188,Parameters_Base!$I$3:$J$7,2,FALSE))</f>
        <v>13880</v>
      </c>
      <c r="S188" s="14">
        <f>R188*Parameters_Base!$G$2</f>
        <v>18044000</v>
      </c>
      <c r="T188" s="14">
        <f>Parameters_Base!$O$6</f>
        <v>300000</v>
      </c>
      <c r="U188" s="14">
        <f t="shared" si="34"/>
        <v>2500000</v>
      </c>
      <c r="V188" s="14">
        <f>Parameters_Base!$R$10</f>
        <v>3754098.2698005121</v>
      </c>
      <c r="W188" s="14">
        <f>Parameters_Base!$G$7*'Base Scenario'!O188</f>
        <v>4085625</v>
      </c>
      <c r="X188" s="14">
        <f>Parameters_Base!$G$8</f>
        <v>2000000</v>
      </c>
      <c r="Y188" s="15">
        <f t="shared" si="35"/>
        <v>30683723.269800514</v>
      </c>
      <c r="Z188" s="29">
        <f t="shared" si="36"/>
        <v>6136744.6539601032</v>
      </c>
      <c r="AA188" s="29">
        <f t="shared" si="37"/>
        <v>24546978.615840413</v>
      </c>
      <c r="AC188" s="29">
        <f t="shared" si="44"/>
        <v>-2686744.6539601036</v>
      </c>
      <c r="AD188" s="29">
        <f t="shared" si="38"/>
        <v>-11654478.615840413</v>
      </c>
      <c r="AE188" s="29">
        <f t="shared" si="39"/>
        <v>-14341223.269800514</v>
      </c>
      <c r="AF188" s="29"/>
      <c r="AG188" s="29" t="str">
        <f t="shared" si="40"/>
        <v>Loss</v>
      </c>
      <c r="AH188" s="29"/>
      <c r="AI188" s="29" t="str">
        <f t="shared" si="41"/>
        <v>Loss</v>
      </c>
      <c r="AJ188" s="29"/>
      <c r="AL188" s="12">
        <f t="shared" si="42"/>
        <v>-179116.3102640069</v>
      </c>
      <c r="AM188" s="12">
        <f t="shared" si="43"/>
        <v>-61018.212648379122</v>
      </c>
      <c r="AN188" s="12"/>
      <c r="AO188" s="12"/>
    </row>
    <row r="189" spans="1:41" x14ac:dyDescent="0.25">
      <c r="A189" s="6">
        <v>182</v>
      </c>
      <c r="B189" s="1" t="str">
        <f t="shared" si="30"/>
        <v>Mumbai</v>
      </c>
      <c r="C189" s="1" t="s">
        <v>1</v>
      </c>
      <c r="D189" s="1" t="str">
        <f>IF(C189="Q1","non-peak",IF('Base Scenario'!C189="Q4","non-peak","peak"))</f>
        <v>peak</v>
      </c>
      <c r="E189" s="13">
        <f>IF(D189="non-peak",Parameters_Base!$B$4,Parameters_Base!$B$5)</f>
        <v>229999.99999999997</v>
      </c>
      <c r="F189" s="13">
        <f>IF(D189="non-peak",Parameters_Base!$C$4,Parameters_Base!$C$5)</f>
        <v>67500</v>
      </c>
      <c r="G189" s="1"/>
      <c r="H189" s="1">
        <v>91</v>
      </c>
      <c r="I189" s="1">
        <v>20</v>
      </c>
      <c r="J189" s="1">
        <v>211</v>
      </c>
      <c r="K189" s="3">
        <v>2</v>
      </c>
      <c r="M189" s="15">
        <f t="shared" si="31"/>
        <v>4599999.9999999991</v>
      </c>
      <c r="N189" s="15">
        <f t="shared" si="32"/>
        <v>14242500</v>
      </c>
      <c r="O189" s="15">
        <f t="shared" si="33"/>
        <v>18842500</v>
      </c>
      <c r="Q189">
        <f>Parameters_Base!$G$5</f>
        <v>13880</v>
      </c>
      <c r="R189">
        <f>Q189*(1+VLOOKUP(K189,Parameters_Base!$I$3:$J$7,2,FALSE))</f>
        <v>18044</v>
      </c>
      <c r="S189" s="14">
        <f>R189*Parameters_Base!$G$2</f>
        <v>23457200</v>
      </c>
      <c r="T189" s="14">
        <f>Parameters_Base!$O$6</f>
        <v>300000</v>
      </c>
      <c r="U189" s="14">
        <f t="shared" si="34"/>
        <v>1500000</v>
      </c>
      <c r="V189" s="14">
        <f>Parameters_Base!$R$10</f>
        <v>3754098.2698005121</v>
      </c>
      <c r="W189" s="14">
        <f>Parameters_Base!$G$7*'Base Scenario'!O189</f>
        <v>4710625</v>
      </c>
      <c r="X189" s="14">
        <f>Parameters_Base!$G$8</f>
        <v>2000000</v>
      </c>
      <c r="Y189" s="15">
        <f t="shared" si="35"/>
        <v>35721923.269800514</v>
      </c>
      <c r="Z189" s="29">
        <f t="shared" si="36"/>
        <v>7144384.6539601032</v>
      </c>
      <c r="AA189" s="29">
        <f t="shared" si="37"/>
        <v>28577538.615840413</v>
      </c>
      <c r="AC189" s="29">
        <f t="shared" si="44"/>
        <v>-2544384.6539601041</v>
      </c>
      <c r="AD189" s="29">
        <f t="shared" si="38"/>
        <v>-14335038.615840413</v>
      </c>
      <c r="AE189" s="29">
        <f t="shared" si="39"/>
        <v>-16879423.269800514</v>
      </c>
      <c r="AF189" s="29"/>
      <c r="AG189" s="29" t="str">
        <f t="shared" si="40"/>
        <v>Loss</v>
      </c>
      <c r="AH189" s="29"/>
      <c r="AI189" s="29" t="str">
        <f t="shared" si="41"/>
        <v>Loss</v>
      </c>
      <c r="AJ189" s="29"/>
      <c r="AL189" s="12">
        <f t="shared" si="42"/>
        <v>-127219.2326980052</v>
      </c>
      <c r="AM189" s="12">
        <f t="shared" si="43"/>
        <v>-67938.571639054091</v>
      </c>
      <c r="AN189" s="12"/>
      <c r="AO189" s="12"/>
    </row>
    <row r="190" spans="1:41" x14ac:dyDescent="0.25">
      <c r="A190" s="6">
        <v>183</v>
      </c>
      <c r="B190" s="1" t="str">
        <f t="shared" si="30"/>
        <v>New York</v>
      </c>
      <c r="C190" s="1" t="s">
        <v>1</v>
      </c>
      <c r="D190" s="1" t="str">
        <f>IF(C190="Q1","non-peak",IF('Base Scenario'!C190="Q4","non-peak","peak"))</f>
        <v>peak</v>
      </c>
      <c r="E190" s="13">
        <f>IF(D190="non-peak",Parameters_Base!$B$4,Parameters_Base!$B$5)</f>
        <v>229999.99999999997</v>
      </c>
      <c r="F190" s="13">
        <f>IF(D190="non-peak",Parameters_Base!$C$4,Parameters_Base!$C$5)</f>
        <v>67500</v>
      </c>
      <c r="G190" s="1"/>
      <c r="H190" s="1">
        <v>92</v>
      </c>
      <c r="I190" s="1">
        <v>19</v>
      </c>
      <c r="J190" s="1">
        <v>212</v>
      </c>
      <c r="K190" s="3">
        <v>-2</v>
      </c>
      <c r="M190" s="15">
        <f t="shared" si="31"/>
        <v>4369999.9999999991</v>
      </c>
      <c r="N190" s="15">
        <f t="shared" si="32"/>
        <v>14310000</v>
      </c>
      <c r="O190" s="15">
        <f t="shared" si="33"/>
        <v>18680000</v>
      </c>
      <c r="Q190">
        <f>Parameters_Base!$G$5</f>
        <v>13880</v>
      </c>
      <c r="R190">
        <f>Q190*(1+VLOOKUP(K190,Parameters_Base!$I$3:$J$7,2,FALSE))</f>
        <v>9716</v>
      </c>
      <c r="S190" s="14">
        <f>R190*Parameters_Base!$G$2</f>
        <v>12630800</v>
      </c>
      <c r="T190" s="14">
        <f>Parameters_Base!$O$6</f>
        <v>300000</v>
      </c>
      <c r="U190" s="14">
        <f t="shared" si="34"/>
        <v>2500000</v>
      </c>
      <c r="V190" s="14">
        <f>Parameters_Base!$R$10</f>
        <v>3754098.2698005121</v>
      </c>
      <c r="W190" s="14">
        <f>Parameters_Base!$G$7*'Base Scenario'!O190</f>
        <v>4670000</v>
      </c>
      <c r="X190" s="14">
        <f>Parameters_Base!$G$8</f>
        <v>2000000</v>
      </c>
      <c r="Y190" s="15">
        <f t="shared" si="35"/>
        <v>25854898.269800514</v>
      </c>
      <c r="Z190" s="29">
        <f t="shared" si="36"/>
        <v>5170979.6539601032</v>
      </c>
      <c r="AA190" s="29">
        <f t="shared" si="37"/>
        <v>20683918.615840413</v>
      </c>
      <c r="AC190" s="29">
        <f t="shared" si="44"/>
        <v>-800979.6539601041</v>
      </c>
      <c r="AD190" s="29">
        <f t="shared" si="38"/>
        <v>-6373918.6158404127</v>
      </c>
      <c r="AE190" s="29">
        <f t="shared" si="39"/>
        <v>-7174898.269800514</v>
      </c>
      <c r="AF190" s="29"/>
      <c r="AG190" s="29" t="str">
        <f t="shared" si="40"/>
        <v>Loss</v>
      </c>
      <c r="AH190" s="29"/>
      <c r="AI190" s="29" t="str">
        <f t="shared" si="41"/>
        <v>Loss</v>
      </c>
      <c r="AJ190" s="29"/>
      <c r="AL190" s="12">
        <f t="shared" si="42"/>
        <v>-42156.823892637061</v>
      </c>
      <c r="AM190" s="12">
        <f t="shared" si="43"/>
        <v>-30065.653848303835</v>
      </c>
      <c r="AN190" s="12"/>
      <c r="AO190" s="12"/>
    </row>
    <row r="191" spans="1:41" x14ac:dyDescent="0.25">
      <c r="A191" s="6">
        <v>184</v>
      </c>
      <c r="B191" s="1" t="str">
        <f t="shared" si="30"/>
        <v>Mumbai</v>
      </c>
      <c r="C191" s="1" t="s">
        <v>1</v>
      </c>
      <c r="D191" s="1" t="str">
        <f>IF(C191="Q1","non-peak",IF('Base Scenario'!C191="Q4","non-peak","peak"))</f>
        <v>peak</v>
      </c>
      <c r="E191" s="13">
        <f>IF(D191="non-peak",Parameters_Base!$B$4,Parameters_Base!$B$5)</f>
        <v>229999.99999999997</v>
      </c>
      <c r="F191" s="13">
        <f>IF(D191="non-peak",Parameters_Base!$C$4,Parameters_Base!$C$5)</f>
        <v>67500</v>
      </c>
      <c r="G191" s="1"/>
      <c r="H191" s="1">
        <v>92</v>
      </c>
      <c r="I191" s="1">
        <v>16</v>
      </c>
      <c r="J191" s="1">
        <v>205</v>
      </c>
      <c r="K191" s="3">
        <v>1</v>
      </c>
      <c r="M191" s="15">
        <f t="shared" si="31"/>
        <v>3679999.9999999995</v>
      </c>
      <c r="N191" s="15">
        <f t="shared" si="32"/>
        <v>13837500</v>
      </c>
      <c r="O191" s="15">
        <f t="shared" si="33"/>
        <v>17517500</v>
      </c>
      <c r="Q191">
        <f>Parameters_Base!$G$5</f>
        <v>13880</v>
      </c>
      <c r="R191">
        <f>Q191*(1+VLOOKUP(K191,Parameters_Base!$I$3:$J$7,2,FALSE))</f>
        <v>15961.999999999998</v>
      </c>
      <c r="S191" s="14">
        <f>R191*Parameters_Base!$G$2</f>
        <v>20750599.999999996</v>
      </c>
      <c r="T191" s="14">
        <f>Parameters_Base!$O$6</f>
        <v>300000</v>
      </c>
      <c r="U191" s="14">
        <f t="shared" si="34"/>
        <v>1500000</v>
      </c>
      <c r="V191" s="14">
        <f>Parameters_Base!$R$10</f>
        <v>3754098.2698005121</v>
      </c>
      <c r="W191" s="14">
        <f>Parameters_Base!$G$7*'Base Scenario'!O191</f>
        <v>4379375</v>
      </c>
      <c r="X191" s="14">
        <f>Parameters_Base!$G$8</f>
        <v>2000000</v>
      </c>
      <c r="Y191" s="15">
        <f t="shared" si="35"/>
        <v>32684073.269800507</v>
      </c>
      <c r="Z191" s="29">
        <f t="shared" si="36"/>
        <v>6536814.6539601013</v>
      </c>
      <c r="AA191" s="29">
        <f t="shared" si="37"/>
        <v>26147258.615840405</v>
      </c>
      <c r="AC191" s="29">
        <f t="shared" si="44"/>
        <v>-2856814.6539601018</v>
      </c>
      <c r="AD191" s="29">
        <f t="shared" si="38"/>
        <v>-12309758.615840405</v>
      </c>
      <c r="AE191" s="29">
        <f t="shared" si="39"/>
        <v>-15166573.269800507</v>
      </c>
      <c r="AF191" s="29"/>
      <c r="AG191" s="29" t="str">
        <f t="shared" si="40"/>
        <v>Loss</v>
      </c>
      <c r="AH191" s="29"/>
      <c r="AI191" s="29" t="str">
        <f t="shared" si="41"/>
        <v>Loss</v>
      </c>
      <c r="AJ191" s="29"/>
      <c r="AL191" s="12">
        <f t="shared" si="42"/>
        <v>-178550.91587250636</v>
      </c>
      <c r="AM191" s="12">
        <f t="shared" si="43"/>
        <v>-60047.603004099539</v>
      </c>
      <c r="AN191" s="12"/>
      <c r="AO191" s="12"/>
    </row>
    <row r="192" spans="1:41" x14ac:dyDescent="0.25">
      <c r="A192" s="6">
        <v>185</v>
      </c>
      <c r="B192" s="1" t="str">
        <f t="shared" si="30"/>
        <v>New York</v>
      </c>
      <c r="C192" s="1" t="s">
        <v>1</v>
      </c>
      <c r="D192" s="1" t="str">
        <f>IF(C192="Q1","non-peak",IF('Base Scenario'!C192="Q4","non-peak","peak"))</f>
        <v>peak</v>
      </c>
      <c r="E192" s="13">
        <f>IF(D192="non-peak",Parameters_Base!$B$4,Parameters_Base!$B$5)</f>
        <v>229999.99999999997</v>
      </c>
      <c r="F192" s="13">
        <f>IF(D192="non-peak",Parameters_Base!$C$4,Parameters_Base!$C$5)</f>
        <v>67500</v>
      </c>
      <c r="G192" s="1"/>
      <c r="H192" s="1">
        <v>93</v>
      </c>
      <c r="I192" s="1">
        <v>26</v>
      </c>
      <c r="J192" s="1">
        <v>214</v>
      </c>
      <c r="K192" s="3">
        <v>-1</v>
      </c>
      <c r="M192" s="15">
        <f t="shared" si="31"/>
        <v>5979999.9999999991</v>
      </c>
      <c r="N192" s="15">
        <f t="shared" si="32"/>
        <v>14445000</v>
      </c>
      <c r="O192" s="15">
        <f t="shared" si="33"/>
        <v>20425000</v>
      </c>
      <c r="Q192">
        <f>Parameters_Base!$G$5</f>
        <v>13880</v>
      </c>
      <c r="R192">
        <f>Q192*(1+VLOOKUP(K192,Parameters_Base!$I$3:$J$7,2,FALSE))</f>
        <v>11798</v>
      </c>
      <c r="S192" s="14">
        <f>R192*Parameters_Base!$G$2</f>
        <v>15337400</v>
      </c>
      <c r="T192" s="14">
        <f>Parameters_Base!$O$6</f>
        <v>300000</v>
      </c>
      <c r="U192" s="14">
        <f t="shared" si="34"/>
        <v>2500000</v>
      </c>
      <c r="V192" s="14">
        <f>Parameters_Base!$R$10</f>
        <v>3754098.2698005121</v>
      </c>
      <c r="W192" s="14">
        <f>Parameters_Base!$G$7*'Base Scenario'!O192</f>
        <v>5106250</v>
      </c>
      <c r="X192" s="14">
        <f>Parameters_Base!$G$8</f>
        <v>2000000</v>
      </c>
      <c r="Y192" s="15">
        <f t="shared" si="35"/>
        <v>28997748.269800514</v>
      </c>
      <c r="Z192" s="29">
        <f t="shared" si="36"/>
        <v>5799549.6539601032</v>
      </c>
      <c r="AA192" s="29">
        <f t="shared" si="37"/>
        <v>23198198.615840413</v>
      </c>
      <c r="AC192" s="29">
        <f t="shared" si="44"/>
        <v>180450.3460398959</v>
      </c>
      <c r="AD192" s="29">
        <f t="shared" si="38"/>
        <v>-8753198.6158404127</v>
      </c>
      <c r="AE192" s="29">
        <f t="shared" si="39"/>
        <v>-8572748.269800514</v>
      </c>
      <c r="AF192" s="29"/>
      <c r="AG192" s="29" t="str">
        <f t="shared" si="40"/>
        <v>Profit</v>
      </c>
      <c r="AH192" s="29"/>
      <c r="AI192" s="29" t="str">
        <f t="shared" si="41"/>
        <v>Loss</v>
      </c>
      <c r="AJ192" s="29"/>
      <c r="AL192" s="12">
        <f t="shared" si="42"/>
        <v>6940.3979246113804</v>
      </c>
      <c r="AM192" s="12">
        <f t="shared" si="43"/>
        <v>-40902.797270282303</v>
      </c>
      <c r="AN192" s="12"/>
      <c r="AO192" s="12"/>
    </row>
    <row r="193" spans="1:41" x14ac:dyDescent="0.25">
      <c r="A193" s="6">
        <v>186</v>
      </c>
      <c r="B193" s="1" t="str">
        <f t="shared" si="30"/>
        <v>Mumbai</v>
      </c>
      <c r="C193" s="1" t="s">
        <v>1</v>
      </c>
      <c r="D193" s="1" t="str">
        <f>IF(C193="Q1","non-peak",IF('Base Scenario'!C193="Q4","non-peak","peak"))</f>
        <v>peak</v>
      </c>
      <c r="E193" s="13">
        <f>IF(D193="non-peak",Parameters_Base!$B$4,Parameters_Base!$B$5)</f>
        <v>229999.99999999997</v>
      </c>
      <c r="F193" s="13">
        <f>IF(D193="non-peak",Parameters_Base!$C$4,Parameters_Base!$C$5)</f>
        <v>67500</v>
      </c>
      <c r="G193" s="1"/>
      <c r="H193" s="1">
        <v>93</v>
      </c>
      <c r="I193" s="1">
        <v>23</v>
      </c>
      <c r="J193" s="1">
        <v>170</v>
      </c>
      <c r="K193" s="3">
        <v>2</v>
      </c>
      <c r="M193" s="15">
        <f t="shared" si="31"/>
        <v>5289999.9999999991</v>
      </c>
      <c r="N193" s="15">
        <f t="shared" si="32"/>
        <v>11475000</v>
      </c>
      <c r="O193" s="15">
        <f t="shared" si="33"/>
        <v>16765000</v>
      </c>
      <c r="Q193">
        <f>Parameters_Base!$G$5</f>
        <v>13880</v>
      </c>
      <c r="R193">
        <f>Q193*(1+VLOOKUP(K193,Parameters_Base!$I$3:$J$7,2,FALSE))</f>
        <v>18044</v>
      </c>
      <c r="S193" s="14">
        <f>R193*Parameters_Base!$G$2</f>
        <v>23457200</v>
      </c>
      <c r="T193" s="14">
        <f>Parameters_Base!$O$6</f>
        <v>300000</v>
      </c>
      <c r="U193" s="14">
        <f t="shared" si="34"/>
        <v>1500000</v>
      </c>
      <c r="V193" s="14">
        <f>Parameters_Base!$R$10</f>
        <v>3754098.2698005121</v>
      </c>
      <c r="W193" s="14">
        <f>Parameters_Base!$G$7*'Base Scenario'!O193</f>
        <v>4191250</v>
      </c>
      <c r="X193" s="14">
        <f>Parameters_Base!$G$8</f>
        <v>2000000</v>
      </c>
      <c r="Y193" s="15">
        <f t="shared" si="35"/>
        <v>35202548.269800514</v>
      </c>
      <c r="Z193" s="29">
        <f t="shared" si="36"/>
        <v>7040509.6539601032</v>
      </c>
      <c r="AA193" s="29">
        <f t="shared" si="37"/>
        <v>28162038.615840413</v>
      </c>
      <c r="AC193" s="29">
        <f t="shared" si="44"/>
        <v>-1750509.6539601041</v>
      </c>
      <c r="AD193" s="29">
        <f t="shared" si="38"/>
        <v>-16687038.615840413</v>
      </c>
      <c r="AE193" s="29">
        <f t="shared" si="39"/>
        <v>-18437548.269800514</v>
      </c>
      <c r="AF193" s="29"/>
      <c r="AG193" s="29" t="str">
        <f t="shared" si="40"/>
        <v>Loss</v>
      </c>
      <c r="AH193" s="29"/>
      <c r="AI193" s="29" t="str">
        <f t="shared" si="41"/>
        <v>Loss</v>
      </c>
      <c r="AJ193" s="29"/>
      <c r="AL193" s="12">
        <f t="shared" si="42"/>
        <v>-76109.11538956975</v>
      </c>
      <c r="AM193" s="12">
        <f t="shared" si="43"/>
        <v>-98159.050681414199</v>
      </c>
      <c r="AN193" s="12"/>
      <c r="AO193" s="12"/>
    </row>
    <row r="194" spans="1:41" x14ac:dyDescent="0.25">
      <c r="A194" s="6">
        <v>187</v>
      </c>
      <c r="B194" s="1" t="str">
        <f t="shared" si="30"/>
        <v>New York</v>
      </c>
      <c r="C194" s="1" t="s">
        <v>1</v>
      </c>
      <c r="D194" s="1" t="str">
        <f>IF(C194="Q1","non-peak",IF('Base Scenario'!C194="Q4","non-peak","peak"))</f>
        <v>peak</v>
      </c>
      <c r="E194" s="13">
        <f>IF(D194="non-peak",Parameters_Base!$B$4,Parameters_Base!$B$5)</f>
        <v>229999.99999999997</v>
      </c>
      <c r="F194" s="13">
        <f>IF(D194="non-peak",Parameters_Base!$C$4,Parameters_Base!$C$5)</f>
        <v>67500</v>
      </c>
      <c r="G194" s="1"/>
      <c r="H194" s="1">
        <v>94</v>
      </c>
      <c r="I194" s="1">
        <v>29</v>
      </c>
      <c r="J194" s="1">
        <v>224</v>
      </c>
      <c r="K194" s="3">
        <v>0</v>
      </c>
      <c r="M194" s="15">
        <f t="shared" si="31"/>
        <v>6669999.9999999991</v>
      </c>
      <c r="N194" s="15">
        <f t="shared" si="32"/>
        <v>15120000</v>
      </c>
      <c r="O194" s="15">
        <f t="shared" si="33"/>
        <v>21790000</v>
      </c>
      <c r="Q194">
        <f>Parameters_Base!$G$5</f>
        <v>13880</v>
      </c>
      <c r="R194">
        <f>Q194*(1+VLOOKUP(K194,Parameters_Base!$I$3:$J$7,2,FALSE))</f>
        <v>13880</v>
      </c>
      <c r="S194" s="14">
        <f>R194*Parameters_Base!$G$2</f>
        <v>18044000</v>
      </c>
      <c r="T194" s="14">
        <f>Parameters_Base!$O$6</f>
        <v>300000</v>
      </c>
      <c r="U194" s="14">
        <f t="shared" si="34"/>
        <v>2500000</v>
      </c>
      <c r="V194" s="14">
        <f>Parameters_Base!$R$10</f>
        <v>3754098.2698005121</v>
      </c>
      <c r="W194" s="14">
        <f>Parameters_Base!$G$7*'Base Scenario'!O194</f>
        <v>5447500</v>
      </c>
      <c r="X194" s="14">
        <f>Parameters_Base!$G$8</f>
        <v>2000000</v>
      </c>
      <c r="Y194" s="15">
        <f t="shared" si="35"/>
        <v>32045598.269800514</v>
      </c>
      <c r="Z194" s="29">
        <f t="shared" si="36"/>
        <v>6409119.6539601032</v>
      </c>
      <c r="AA194" s="29">
        <f t="shared" si="37"/>
        <v>25636478.615840413</v>
      </c>
      <c r="AC194" s="29">
        <f t="shared" si="44"/>
        <v>260880.3460398959</v>
      </c>
      <c r="AD194" s="29">
        <f t="shared" si="38"/>
        <v>-10516478.615840413</v>
      </c>
      <c r="AE194" s="29">
        <f t="shared" si="39"/>
        <v>-10255598.269800514</v>
      </c>
      <c r="AF194" s="29"/>
      <c r="AG194" s="29" t="str">
        <f t="shared" si="40"/>
        <v>Profit</v>
      </c>
      <c r="AH194" s="29"/>
      <c r="AI194" s="29" t="str">
        <f t="shared" si="41"/>
        <v>Loss</v>
      </c>
      <c r="AJ194" s="29"/>
      <c r="AL194" s="12">
        <f t="shared" si="42"/>
        <v>8995.8740013757215</v>
      </c>
      <c r="AM194" s="12">
        <f t="shared" si="43"/>
        <v>-46948.56524928756</v>
      </c>
      <c r="AN194" s="12"/>
      <c r="AO194" s="12"/>
    </row>
    <row r="195" spans="1:41" x14ac:dyDescent="0.25">
      <c r="A195" s="6">
        <v>188</v>
      </c>
      <c r="B195" s="1" t="str">
        <f t="shared" si="30"/>
        <v>Mumbai</v>
      </c>
      <c r="C195" s="1" t="s">
        <v>1</v>
      </c>
      <c r="D195" s="1" t="str">
        <f>IF(C195="Q1","non-peak",IF('Base Scenario'!C195="Q4","non-peak","peak"))</f>
        <v>peak</v>
      </c>
      <c r="E195" s="13">
        <f>IF(D195="non-peak",Parameters_Base!$B$4,Parameters_Base!$B$5)</f>
        <v>229999.99999999997</v>
      </c>
      <c r="F195" s="13">
        <f>IF(D195="non-peak",Parameters_Base!$C$4,Parameters_Base!$C$5)</f>
        <v>67500</v>
      </c>
      <c r="G195" s="1"/>
      <c r="H195" s="1">
        <v>94</v>
      </c>
      <c r="I195" s="1">
        <v>18</v>
      </c>
      <c r="J195" s="1">
        <v>234</v>
      </c>
      <c r="K195" s="3">
        <v>0</v>
      </c>
      <c r="M195" s="15">
        <f t="shared" si="31"/>
        <v>4139999.9999999995</v>
      </c>
      <c r="N195" s="15">
        <f t="shared" si="32"/>
        <v>15795000</v>
      </c>
      <c r="O195" s="15">
        <f t="shared" si="33"/>
        <v>19935000</v>
      </c>
      <c r="Q195">
        <f>Parameters_Base!$G$5</f>
        <v>13880</v>
      </c>
      <c r="R195">
        <f>Q195*(1+VLOOKUP(K195,Parameters_Base!$I$3:$J$7,2,FALSE))</f>
        <v>13880</v>
      </c>
      <c r="S195" s="14">
        <f>R195*Parameters_Base!$G$2</f>
        <v>18044000</v>
      </c>
      <c r="T195" s="14">
        <f>Parameters_Base!$O$6</f>
        <v>300000</v>
      </c>
      <c r="U195" s="14">
        <f t="shared" si="34"/>
        <v>1500000</v>
      </c>
      <c r="V195" s="14">
        <f>Parameters_Base!$R$10</f>
        <v>3754098.2698005121</v>
      </c>
      <c r="W195" s="14">
        <f>Parameters_Base!$G$7*'Base Scenario'!O195</f>
        <v>4983750</v>
      </c>
      <c r="X195" s="14">
        <f>Parameters_Base!$G$8</f>
        <v>2000000</v>
      </c>
      <c r="Y195" s="15">
        <f t="shared" si="35"/>
        <v>30581848.269800514</v>
      </c>
      <c r="Z195" s="29">
        <f t="shared" si="36"/>
        <v>6116369.6539601032</v>
      </c>
      <c r="AA195" s="29">
        <f t="shared" si="37"/>
        <v>24465478.615840413</v>
      </c>
      <c r="AC195" s="29">
        <f t="shared" si="44"/>
        <v>-1976369.6539601036</v>
      </c>
      <c r="AD195" s="29">
        <f t="shared" si="38"/>
        <v>-8670478.6158404127</v>
      </c>
      <c r="AE195" s="29">
        <f t="shared" si="39"/>
        <v>-10646848.269800514</v>
      </c>
      <c r="AF195" s="29"/>
      <c r="AG195" s="29" t="str">
        <f t="shared" si="40"/>
        <v>Loss</v>
      </c>
      <c r="AH195" s="29"/>
      <c r="AI195" s="29" t="str">
        <f t="shared" si="41"/>
        <v>Loss</v>
      </c>
      <c r="AJ195" s="29"/>
      <c r="AL195" s="12">
        <f t="shared" si="42"/>
        <v>-109798.31410889464</v>
      </c>
      <c r="AM195" s="12">
        <f t="shared" si="43"/>
        <v>-37053.327418121422</v>
      </c>
      <c r="AN195" s="12"/>
      <c r="AO195" s="12"/>
    </row>
    <row r="196" spans="1:41" x14ac:dyDescent="0.25">
      <c r="A196" s="6">
        <v>189</v>
      </c>
      <c r="B196" s="1" t="str">
        <f t="shared" si="30"/>
        <v>New York</v>
      </c>
      <c r="C196" s="1" t="s">
        <v>1</v>
      </c>
      <c r="D196" s="1" t="str">
        <f>IF(C196="Q1","non-peak",IF('Base Scenario'!C196="Q4","non-peak","peak"))</f>
        <v>peak</v>
      </c>
      <c r="E196" s="13">
        <f>IF(D196="non-peak",Parameters_Base!$B$4,Parameters_Base!$B$5)</f>
        <v>229999.99999999997</v>
      </c>
      <c r="F196" s="13">
        <f>IF(D196="non-peak",Parameters_Base!$C$4,Parameters_Base!$C$5)</f>
        <v>67500</v>
      </c>
      <c r="G196" s="1"/>
      <c r="H196" s="1">
        <v>95</v>
      </c>
      <c r="I196" s="1">
        <v>21</v>
      </c>
      <c r="J196" s="1">
        <v>198</v>
      </c>
      <c r="K196" s="3">
        <v>-1</v>
      </c>
      <c r="M196" s="15">
        <f t="shared" si="31"/>
        <v>4829999.9999999991</v>
      </c>
      <c r="N196" s="15">
        <f t="shared" si="32"/>
        <v>13365000</v>
      </c>
      <c r="O196" s="15">
        <f t="shared" si="33"/>
        <v>18195000</v>
      </c>
      <c r="Q196">
        <f>Parameters_Base!$G$5</f>
        <v>13880</v>
      </c>
      <c r="R196">
        <f>Q196*(1+VLOOKUP(K196,Parameters_Base!$I$3:$J$7,2,FALSE))</f>
        <v>11798</v>
      </c>
      <c r="S196" s="14">
        <f>R196*Parameters_Base!$G$2</f>
        <v>15337400</v>
      </c>
      <c r="T196" s="14">
        <f>Parameters_Base!$O$6</f>
        <v>300000</v>
      </c>
      <c r="U196" s="14">
        <f t="shared" si="34"/>
        <v>2500000</v>
      </c>
      <c r="V196" s="14">
        <f>Parameters_Base!$R$10</f>
        <v>3754098.2698005121</v>
      </c>
      <c r="W196" s="14">
        <f>Parameters_Base!$G$7*'Base Scenario'!O196</f>
        <v>4548750</v>
      </c>
      <c r="X196" s="14">
        <f>Parameters_Base!$G$8</f>
        <v>2000000</v>
      </c>
      <c r="Y196" s="15">
        <f t="shared" si="35"/>
        <v>28440248.269800514</v>
      </c>
      <c r="Z196" s="29">
        <f t="shared" si="36"/>
        <v>5688049.6539601032</v>
      </c>
      <c r="AA196" s="29">
        <f t="shared" si="37"/>
        <v>22752198.615840413</v>
      </c>
      <c r="AC196" s="29">
        <f t="shared" si="44"/>
        <v>-858049.6539601041</v>
      </c>
      <c r="AD196" s="29">
        <f t="shared" si="38"/>
        <v>-9387198.6158404127</v>
      </c>
      <c r="AE196" s="29">
        <f t="shared" si="39"/>
        <v>-10245248.269800514</v>
      </c>
      <c r="AF196" s="29"/>
      <c r="AG196" s="29" t="str">
        <f t="shared" si="40"/>
        <v>Loss</v>
      </c>
      <c r="AH196" s="29"/>
      <c r="AI196" s="29" t="str">
        <f t="shared" si="41"/>
        <v>Loss</v>
      </c>
      <c r="AJ196" s="29"/>
      <c r="AL196" s="12">
        <f t="shared" si="42"/>
        <v>-40859.507331433531</v>
      </c>
      <c r="AM196" s="12">
        <f t="shared" si="43"/>
        <v>-47410.094019396027</v>
      </c>
      <c r="AN196" s="12"/>
      <c r="AO196" s="12"/>
    </row>
    <row r="197" spans="1:41" x14ac:dyDescent="0.25">
      <c r="A197" s="6">
        <v>190</v>
      </c>
      <c r="B197" s="1" t="str">
        <f t="shared" si="30"/>
        <v>Mumbai</v>
      </c>
      <c r="C197" s="1" t="s">
        <v>1</v>
      </c>
      <c r="D197" s="1" t="str">
        <f>IF(C197="Q1","non-peak",IF('Base Scenario'!C197="Q4","non-peak","peak"))</f>
        <v>peak</v>
      </c>
      <c r="E197" s="13">
        <f>IF(D197="non-peak",Parameters_Base!$B$4,Parameters_Base!$B$5)</f>
        <v>229999.99999999997</v>
      </c>
      <c r="F197" s="13">
        <f>IF(D197="non-peak",Parameters_Base!$C$4,Parameters_Base!$C$5)</f>
        <v>67500</v>
      </c>
      <c r="G197" s="1"/>
      <c r="H197" s="1">
        <v>95</v>
      </c>
      <c r="I197" s="1">
        <v>17</v>
      </c>
      <c r="J197" s="1">
        <v>230</v>
      </c>
      <c r="K197" s="3">
        <v>0</v>
      </c>
      <c r="M197" s="15">
        <f t="shared" si="31"/>
        <v>3909999.9999999995</v>
      </c>
      <c r="N197" s="15">
        <f t="shared" si="32"/>
        <v>15525000</v>
      </c>
      <c r="O197" s="15">
        <f t="shared" si="33"/>
        <v>19435000</v>
      </c>
      <c r="Q197">
        <f>Parameters_Base!$G$5</f>
        <v>13880</v>
      </c>
      <c r="R197">
        <f>Q197*(1+VLOOKUP(K197,Parameters_Base!$I$3:$J$7,2,FALSE))</f>
        <v>13880</v>
      </c>
      <c r="S197" s="14">
        <f>R197*Parameters_Base!$G$2</f>
        <v>18044000</v>
      </c>
      <c r="T197" s="14">
        <f>Parameters_Base!$O$6</f>
        <v>300000</v>
      </c>
      <c r="U197" s="14">
        <f t="shared" si="34"/>
        <v>1500000</v>
      </c>
      <c r="V197" s="14">
        <f>Parameters_Base!$R$10</f>
        <v>3754098.2698005121</v>
      </c>
      <c r="W197" s="14">
        <f>Parameters_Base!$G$7*'Base Scenario'!O197</f>
        <v>4858750</v>
      </c>
      <c r="X197" s="14">
        <f>Parameters_Base!$G$8</f>
        <v>2000000</v>
      </c>
      <c r="Y197" s="15">
        <f t="shared" si="35"/>
        <v>30456848.269800514</v>
      </c>
      <c r="Z197" s="29">
        <f t="shared" si="36"/>
        <v>6091369.6539601032</v>
      </c>
      <c r="AA197" s="29">
        <f t="shared" si="37"/>
        <v>24365478.615840413</v>
      </c>
      <c r="AC197" s="29">
        <f t="shared" si="44"/>
        <v>-2181369.6539601036</v>
      </c>
      <c r="AD197" s="29">
        <f t="shared" si="38"/>
        <v>-8840478.6158404127</v>
      </c>
      <c r="AE197" s="29">
        <f t="shared" si="39"/>
        <v>-11021848.269800514</v>
      </c>
      <c r="AF197" s="29"/>
      <c r="AG197" s="29" t="str">
        <f t="shared" si="40"/>
        <v>Loss</v>
      </c>
      <c r="AH197" s="29"/>
      <c r="AI197" s="29" t="str">
        <f t="shared" si="41"/>
        <v>Loss</v>
      </c>
      <c r="AJ197" s="29"/>
      <c r="AL197" s="12">
        <f t="shared" si="42"/>
        <v>-128315.86199765315</v>
      </c>
      <c r="AM197" s="12">
        <f t="shared" si="43"/>
        <v>-38436.863547132227</v>
      </c>
      <c r="AN197" s="12"/>
      <c r="AO197" s="12"/>
    </row>
    <row r="198" spans="1:41" x14ac:dyDescent="0.25">
      <c r="A198" s="6">
        <v>191</v>
      </c>
      <c r="B198" s="1" t="str">
        <f t="shared" si="30"/>
        <v>New York</v>
      </c>
      <c r="C198" s="1" t="s">
        <v>1</v>
      </c>
      <c r="D198" s="1" t="str">
        <f>IF(C198="Q1","non-peak",IF('Base Scenario'!C198="Q4","non-peak","peak"))</f>
        <v>peak</v>
      </c>
      <c r="E198" s="13">
        <f>IF(D198="non-peak",Parameters_Base!$B$4,Parameters_Base!$B$5)</f>
        <v>229999.99999999997</v>
      </c>
      <c r="F198" s="13">
        <f>IF(D198="non-peak",Parameters_Base!$C$4,Parameters_Base!$C$5)</f>
        <v>67500</v>
      </c>
      <c r="G198" s="1"/>
      <c r="H198" s="1">
        <v>96</v>
      </c>
      <c r="I198" s="1">
        <v>21</v>
      </c>
      <c r="J198" s="1">
        <v>162</v>
      </c>
      <c r="K198" s="3">
        <v>-2</v>
      </c>
      <c r="M198" s="15">
        <f t="shared" si="31"/>
        <v>4829999.9999999991</v>
      </c>
      <c r="N198" s="15">
        <f t="shared" si="32"/>
        <v>10935000</v>
      </c>
      <c r="O198" s="15">
        <f t="shared" si="33"/>
        <v>15765000</v>
      </c>
      <c r="Q198">
        <f>Parameters_Base!$G$5</f>
        <v>13880</v>
      </c>
      <c r="R198">
        <f>Q198*(1+VLOOKUP(K198,Parameters_Base!$I$3:$J$7,2,FALSE))</f>
        <v>9716</v>
      </c>
      <c r="S198" s="14">
        <f>R198*Parameters_Base!$G$2</f>
        <v>12630800</v>
      </c>
      <c r="T198" s="14">
        <f>Parameters_Base!$O$6</f>
        <v>300000</v>
      </c>
      <c r="U198" s="14">
        <f t="shared" si="34"/>
        <v>2500000</v>
      </c>
      <c r="V198" s="14">
        <f>Parameters_Base!$R$10</f>
        <v>3754098.2698005121</v>
      </c>
      <c r="W198" s="14">
        <f>Parameters_Base!$G$7*'Base Scenario'!O198</f>
        <v>3941250</v>
      </c>
      <c r="X198" s="14">
        <f>Parameters_Base!$G$8</f>
        <v>2000000</v>
      </c>
      <c r="Y198" s="15">
        <f t="shared" si="35"/>
        <v>25126148.269800514</v>
      </c>
      <c r="Z198" s="29">
        <f t="shared" si="36"/>
        <v>5025229.6539601032</v>
      </c>
      <c r="AA198" s="29">
        <f t="shared" si="37"/>
        <v>20100918.615840413</v>
      </c>
      <c r="AC198" s="29">
        <f t="shared" si="44"/>
        <v>-195229.6539601041</v>
      </c>
      <c r="AD198" s="29">
        <f t="shared" si="38"/>
        <v>-9165918.6158404127</v>
      </c>
      <c r="AE198" s="29">
        <f t="shared" si="39"/>
        <v>-9361148.269800514</v>
      </c>
      <c r="AF198" s="29"/>
      <c r="AG198" s="29" t="str">
        <f t="shared" si="40"/>
        <v>Loss</v>
      </c>
      <c r="AH198" s="29"/>
      <c r="AI198" s="29" t="str">
        <f t="shared" si="41"/>
        <v>Loss</v>
      </c>
      <c r="AJ198" s="29"/>
      <c r="AL198" s="12">
        <f t="shared" si="42"/>
        <v>-9296.6501885763864</v>
      </c>
      <c r="AM198" s="12">
        <f t="shared" si="43"/>
        <v>-56579.744542224769</v>
      </c>
      <c r="AN198" s="12"/>
      <c r="AO198" s="12"/>
    </row>
    <row r="199" spans="1:41" x14ac:dyDescent="0.25">
      <c r="A199" s="6">
        <v>192</v>
      </c>
      <c r="B199" s="1" t="str">
        <f t="shared" si="30"/>
        <v>Mumbai</v>
      </c>
      <c r="C199" s="1" t="s">
        <v>1</v>
      </c>
      <c r="D199" s="1" t="str">
        <f>IF(C199="Q1","non-peak",IF('Base Scenario'!C199="Q4","non-peak","peak"))</f>
        <v>peak</v>
      </c>
      <c r="E199" s="13">
        <f>IF(D199="non-peak",Parameters_Base!$B$4,Parameters_Base!$B$5)</f>
        <v>229999.99999999997</v>
      </c>
      <c r="F199" s="13">
        <f>IF(D199="non-peak",Parameters_Base!$C$4,Parameters_Base!$C$5)</f>
        <v>67500</v>
      </c>
      <c r="G199" s="1"/>
      <c r="H199" s="1">
        <v>96</v>
      </c>
      <c r="I199" s="1">
        <v>20</v>
      </c>
      <c r="J199" s="1">
        <v>240</v>
      </c>
      <c r="K199" s="3">
        <v>0</v>
      </c>
      <c r="M199" s="15">
        <f t="shared" si="31"/>
        <v>4599999.9999999991</v>
      </c>
      <c r="N199" s="15">
        <f t="shared" si="32"/>
        <v>16200000</v>
      </c>
      <c r="O199" s="15">
        <f t="shared" si="33"/>
        <v>20800000</v>
      </c>
      <c r="Q199">
        <f>Parameters_Base!$G$5</f>
        <v>13880</v>
      </c>
      <c r="R199">
        <f>Q199*(1+VLOOKUP(K199,Parameters_Base!$I$3:$J$7,2,FALSE))</f>
        <v>13880</v>
      </c>
      <c r="S199" s="14">
        <f>R199*Parameters_Base!$G$2</f>
        <v>18044000</v>
      </c>
      <c r="T199" s="14">
        <f>Parameters_Base!$O$6</f>
        <v>300000</v>
      </c>
      <c r="U199" s="14">
        <f t="shared" si="34"/>
        <v>1500000</v>
      </c>
      <c r="V199" s="14">
        <f>Parameters_Base!$R$10</f>
        <v>3754098.2698005121</v>
      </c>
      <c r="W199" s="14">
        <f>Parameters_Base!$G$7*'Base Scenario'!O199</f>
        <v>5200000</v>
      </c>
      <c r="X199" s="14">
        <f>Parameters_Base!$G$8</f>
        <v>2000000</v>
      </c>
      <c r="Y199" s="15">
        <f t="shared" si="35"/>
        <v>30798098.269800514</v>
      </c>
      <c r="Z199" s="29">
        <f t="shared" si="36"/>
        <v>6159619.6539601032</v>
      </c>
      <c r="AA199" s="29">
        <f t="shared" si="37"/>
        <v>24638478.615840413</v>
      </c>
      <c r="AC199" s="29">
        <f t="shared" si="44"/>
        <v>-1559619.6539601041</v>
      </c>
      <c r="AD199" s="29">
        <f t="shared" si="38"/>
        <v>-8438478.6158404127</v>
      </c>
      <c r="AE199" s="29">
        <f t="shared" si="39"/>
        <v>-9998098.269800514</v>
      </c>
      <c r="AF199" s="29"/>
      <c r="AG199" s="29" t="str">
        <f t="shared" si="40"/>
        <v>Loss</v>
      </c>
      <c r="AH199" s="29"/>
      <c r="AI199" s="29" t="str">
        <f t="shared" si="41"/>
        <v>Loss</v>
      </c>
      <c r="AJ199" s="29"/>
      <c r="AL199" s="12">
        <f t="shared" si="42"/>
        <v>-77980.982698005202</v>
      </c>
      <c r="AM199" s="12">
        <f t="shared" si="43"/>
        <v>-35160.327566001717</v>
      </c>
      <c r="AN199" s="12"/>
      <c r="AO199" s="12"/>
    </row>
    <row r="200" spans="1:41" x14ac:dyDescent="0.25">
      <c r="A200" s="6">
        <v>193</v>
      </c>
      <c r="B200" s="1" t="str">
        <f t="shared" si="30"/>
        <v>New York</v>
      </c>
      <c r="C200" s="1" t="s">
        <v>1</v>
      </c>
      <c r="D200" s="1" t="str">
        <f>IF(C200="Q1","non-peak",IF('Base Scenario'!C200="Q4","non-peak","peak"))</f>
        <v>peak</v>
      </c>
      <c r="E200" s="13">
        <f>IF(D200="non-peak",Parameters_Base!$B$4,Parameters_Base!$B$5)</f>
        <v>229999.99999999997</v>
      </c>
      <c r="F200" s="13">
        <f>IF(D200="non-peak",Parameters_Base!$C$4,Parameters_Base!$C$5)</f>
        <v>67500</v>
      </c>
      <c r="G200" s="1"/>
      <c r="H200" s="1">
        <v>97</v>
      </c>
      <c r="I200" s="1">
        <v>19</v>
      </c>
      <c r="J200" s="1">
        <v>197</v>
      </c>
      <c r="K200" s="3">
        <v>-2</v>
      </c>
      <c r="M200" s="15">
        <f t="shared" si="31"/>
        <v>4369999.9999999991</v>
      </c>
      <c r="N200" s="15">
        <f t="shared" si="32"/>
        <v>13297500</v>
      </c>
      <c r="O200" s="15">
        <f t="shared" si="33"/>
        <v>17667500</v>
      </c>
      <c r="Q200">
        <f>Parameters_Base!$G$5</f>
        <v>13880</v>
      </c>
      <c r="R200">
        <f>Q200*(1+VLOOKUP(K200,Parameters_Base!$I$3:$J$7,2,FALSE))</f>
        <v>9716</v>
      </c>
      <c r="S200" s="14">
        <f>R200*Parameters_Base!$G$2</f>
        <v>12630800</v>
      </c>
      <c r="T200" s="14">
        <f>Parameters_Base!$O$6</f>
        <v>300000</v>
      </c>
      <c r="U200" s="14">
        <f t="shared" si="34"/>
        <v>2500000</v>
      </c>
      <c r="V200" s="14">
        <f>Parameters_Base!$R$10</f>
        <v>3754098.2698005121</v>
      </c>
      <c r="W200" s="14">
        <f>Parameters_Base!$G$7*'Base Scenario'!O200</f>
        <v>4416875</v>
      </c>
      <c r="X200" s="14">
        <f>Parameters_Base!$G$8</f>
        <v>2000000</v>
      </c>
      <c r="Y200" s="15">
        <f t="shared" si="35"/>
        <v>25601773.269800514</v>
      </c>
      <c r="Z200" s="29">
        <f t="shared" si="36"/>
        <v>5120354.6539601032</v>
      </c>
      <c r="AA200" s="29">
        <f t="shared" si="37"/>
        <v>20481418.615840413</v>
      </c>
      <c r="AC200" s="29">
        <f t="shared" si="44"/>
        <v>-750354.6539601041</v>
      </c>
      <c r="AD200" s="29">
        <f t="shared" si="38"/>
        <v>-7183918.6158404127</v>
      </c>
      <c r="AE200" s="29">
        <f t="shared" si="39"/>
        <v>-7934273.269800514</v>
      </c>
      <c r="AF200" s="29"/>
      <c r="AG200" s="29" t="str">
        <f t="shared" si="40"/>
        <v>Loss</v>
      </c>
      <c r="AH200" s="29"/>
      <c r="AI200" s="29" t="str">
        <f t="shared" si="41"/>
        <v>Loss</v>
      </c>
      <c r="AJ200" s="29"/>
      <c r="AL200" s="12">
        <f t="shared" si="42"/>
        <v>-39492.350208426535</v>
      </c>
      <c r="AM200" s="12">
        <f t="shared" si="43"/>
        <v>-36466.591958580771</v>
      </c>
      <c r="AN200" s="12"/>
      <c r="AO200" s="12"/>
    </row>
    <row r="201" spans="1:41" x14ac:dyDescent="0.25">
      <c r="A201" s="6">
        <v>194</v>
      </c>
      <c r="B201" s="1" t="str">
        <f t="shared" ref="B201:B264" si="45">IF(ISODD(A201),"New York","Mumbai")</f>
        <v>Mumbai</v>
      </c>
      <c r="C201" s="1" t="s">
        <v>1</v>
      </c>
      <c r="D201" s="1" t="str">
        <f>IF(C201="Q1","non-peak",IF('Base Scenario'!C201="Q4","non-peak","peak"))</f>
        <v>peak</v>
      </c>
      <c r="E201" s="13">
        <f>IF(D201="non-peak",Parameters_Base!$B$4,Parameters_Base!$B$5)</f>
        <v>229999.99999999997</v>
      </c>
      <c r="F201" s="13">
        <f>IF(D201="non-peak",Parameters_Base!$C$4,Parameters_Base!$C$5)</f>
        <v>67500</v>
      </c>
      <c r="G201" s="1"/>
      <c r="H201" s="1">
        <v>97</v>
      </c>
      <c r="I201" s="1">
        <v>24</v>
      </c>
      <c r="J201" s="1">
        <v>225</v>
      </c>
      <c r="K201" s="3">
        <v>2</v>
      </c>
      <c r="M201" s="15">
        <f t="shared" ref="M201:M264" si="46">E201*I201</f>
        <v>5519999.9999999991</v>
      </c>
      <c r="N201" s="15">
        <f t="shared" ref="N201:N264" si="47">J201*F201</f>
        <v>15187500</v>
      </c>
      <c r="O201" s="15">
        <f t="shared" ref="O201:O264" si="48">M201+N201</f>
        <v>20707500</v>
      </c>
      <c r="Q201">
        <f>Parameters_Base!$G$5</f>
        <v>13880</v>
      </c>
      <c r="R201">
        <f>Q201*(1+VLOOKUP(K201,Parameters_Base!$I$3:$J$7,2,FALSE))</f>
        <v>18044</v>
      </c>
      <c r="S201" s="14">
        <f>R201*Parameters_Base!$G$2</f>
        <v>23457200</v>
      </c>
      <c r="T201" s="14">
        <f>Parameters_Base!$O$6</f>
        <v>300000</v>
      </c>
      <c r="U201" s="14">
        <f t="shared" ref="U201:U264" si="49">IF(B201="Mumbai",1500000,2500000)</f>
        <v>1500000</v>
      </c>
      <c r="V201" s="14">
        <f>Parameters_Base!$R$10</f>
        <v>3754098.2698005121</v>
      </c>
      <c r="W201" s="14">
        <f>Parameters_Base!$G$7*'Base Scenario'!O201</f>
        <v>5176875</v>
      </c>
      <c r="X201" s="14">
        <f>Parameters_Base!$G$8</f>
        <v>2000000</v>
      </c>
      <c r="Y201" s="15">
        <f t="shared" ref="Y201:Y264" si="50">SUM(S201:X201)</f>
        <v>36188173.269800514</v>
      </c>
      <c r="Z201" s="29">
        <f t="shared" ref="Z201:Z264" si="51">0.2*Y201</f>
        <v>7237634.6539601032</v>
      </c>
      <c r="AA201" s="29">
        <f t="shared" ref="AA201:AA264" si="52">Y201-Z201</f>
        <v>28950538.615840413</v>
      </c>
      <c r="AC201" s="29">
        <f t="shared" si="44"/>
        <v>-1717634.6539601041</v>
      </c>
      <c r="AD201" s="29">
        <f t="shared" ref="AD201:AD264" si="53">N201-AA201</f>
        <v>-13763038.615840413</v>
      </c>
      <c r="AE201" s="29">
        <f t="shared" ref="AE201:AE264" si="54">O201-Y201</f>
        <v>-15480673.269800514</v>
      </c>
      <c r="AF201" s="29"/>
      <c r="AG201" s="29" t="str">
        <f t="shared" ref="AG201:AG264" si="55">IF(AC201&gt;0,"Profit","Loss")</f>
        <v>Loss</v>
      </c>
      <c r="AH201" s="29"/>
      <c r="AI201" s="29" t="str">
        <f t="shared" ref="AI201:AI264" si="56">IF(AD201&gt;0,"Profit","Loss")</f>
        <v>Loss</v>
      </c>
      <c r="AJ201" s="29"/>
      <c r="AL201" s="12">
        <f t="shared" ref="AL201:AL264" si="57">AC201/I201</f>
        <v>-71568.110581671004</v>
      </c>
      <c r="AM201" s="12">
        <f t="shared" ref="AM201:AM264" si="58">AD201/J201</f>
        <v>-61169.060514846278</v>
      </c>
      <c r="AN201" s="12"/>
      <c r="AO201" s="12"/>
    </row>
    <row r="202" spans="1:41" x14ac:dyDescent="0.25">
      <c r="A202" s="6">
        <v>195</v>
      </c>
      <c r="B202" s="1" t="str">
        <f t="shared" si="45"/>
        <v>New York</v>
      </c>
      <c r="C202" s="1" t="s">
        <v>1</v>
      </c>
      <c r="D202" s="1" t="str">
        <f>IF(C202="Q1","non-peak",IF('Base Scenario'!C202="Q4","non-peak","peak"))</f>
        <v>peak</v>
      </c>
      <c r="E202" s="13">
        <f>IF(D202="non-peak",Parameters_Base!$B$4,Parameters_Base!$B$5)</f>
        <v>229999.99999999997</v>
      </c>
      <c r="F202" s="13">
        <f>IF(D202="non-peak",Parameters_Base!$C$4,Parameters_Base!$C$5)</f>
        <v>67500</v>
      </c>
      <c r="G202" s="1"/>
      <c r="H202" s="1">
        <v>98</v>
      </c>
      <c r="I202" s="1">
        <v>19</v>
      </c>
      <c r="J202" s="1">
        <v>190</v>
      </c>
      <c r="K202" s="3">
        <v>-2</v>
      </c>
      <c r="M202" s="15">
        <f t="shared" si="46"/>
        <v>4369999.9999999991</v>
      </c>
      <c r="N202" s="15">
        <f t="shared" si="47"/>
        <v>12825000</v>
      </c>
      <c r="O202" s="15">
        <f t="shared" si="48"/>
        <v>17195000</v>
      </c>
      <c r="Q202">
        <f>Parameters_Base!$G$5</f>
        <v>13880</v>
      </c>
      <c r="R202">
        <f>Q202*(1+VLOOKUP(K202,Parameters_Base!$I$3:$J$7,2,FALSE))</f>
        <v>9716</v>
      </c>
      <c r="S202" s="14">
        <f>R202*Parameters_Base!$G$2</f>
        <v>12630800</v>
      </c>
      <c r="T202" s="14">
        <f>Parameters_Base!$O$6</f>
        <v>300000</v>
      </c>
      <c r="U202" s="14">
        <f t="shared" si="49"/>
        <v>2500000</v>
      </c>
      <c r="V202" s="14">
        <f>Parameters_Base!$R$10</f>
        <v>3754098.2698005121</v>
      </c>
      <c r="W202" s="14">
        <f>Parameters_Base!$G$7*'Base Scenario'!O202</f>
        <v>4298750</v>
      </c>
      <c r="X202" s="14">
        <f>Parameters_Base!$G$8</f>
        <v>2000000</v>
      </c>
      <c r="Y202" s="15">
        <f t="shared" si="50"/>
        <v>25483648.269800514</v>
      </c>
      <c r="Z202" s="29">
        <f t="shared" si="51"/>
        <v>5096729.6539601032</v>
      </c>
      <c r="AA202" s="29">
        <f t="shared" si="52"/>
        <v>20386918.615840413</v>
      </c>
      <c r="AC202" s="29">
        <f t="shared" ref="AC202:AC265" si="59">M202-Z202</f>
        <v>-726729.6539601041</v>
      </c>
      <c r="AD202" s="29">
        <f t="shared" si="53"/>
        <v>-7561918.6158404127</v>
      </c>
      <c r="AE202" s="29">
        <f t="shared" si="54"/>
        <v>-8288648.269800514</v>
      </c>
      <c r="AF202" s="29"/>
      <c r="AG202" s="29" t="str">
        <f t="shared" si="55"/>
        <v>Loss</v>
      </c>
      <c r="AH202" s="29"/>
      <c r="AI202" s="29" t="str">
        <f t="shared" si="56"/>
        <v>Loss</v>
      </c>
      <c r="AJ202" s="29"/>
      <c r="AL202" s="12">
        <f t="shared" si="57"/>
        <v>-38248.929155794955</v>
      </c>
      <c r="AM202" s="12">
        <f t="shared" si="58"/>
        <v>-39799.571662317961</v>
      </c>
      <c r="AN202" s="12"/>
      <c r="AO202" s="12"/>
    </row>
    <row r="203" spans="1:41" x14ac:dyDescent="0.25">
      <c r="A203" s="6">
        <v>196</v>
      </c>
      <c r="B203" s="1" t="str">
        <f t="shared" si="45"/>
        <v>Mumbai</v>
      </c>
      <c r="C203" s="1" t="s">
        <v>1</v>
      </c>
      <c r="D203" s="1" t="str">
        <f>IF(C203="Q1","non-peak",IF('Base Scenario'!C203="Q4","non-peak","peak"))</f>
        <v>peak</v>
      </c>
      <c r="E203" s="13">
        <f>IF(D203="non-peak",Parameters_Base!$B$4,Parameters_Base!$B$5)</f>
        <v>229999.99999999997</v>
      </c>
      <c r="F203" s="13">
        <f>IF(D203="non-peak",Parameters_Base!$C$4,Parameters_Base!$C$5)</f>
        <v>67500</v>
      </c>
      <c r="G203" s="1"/>
      <c r="H203" s="1">
        <v>98</v>
      </c>
      <c r="I203" s="1">
        <v>26</v>
      </c>
      <c r="J203" s="1">
        <v>163</v>
      </c>
      <c r="K203" s="3">
        <v>2</v>
      </c>
      <c r="M203" s="15">
        <f t="shared" si="46"/>
        <v>5979999.9999999991</v>
      </c>
      <c r="N203" s="15">
        <f t="shared" si="47"/>
        <v>11002500</v>
      </c>
      <c r="O203" s="15">
        <f t="shared" si="48"/>
        <v>16982500</v>
      </c>
      <c r="Q203">
        <f>Parameters_Base!$G$5</f>
        <v>13880</v>
      </c>
      <c r="R203">
        <f>Q203*(1+VLOOKUP(K203,Parameters_Base!$I$3:$J$7,2,FALSE))</f>
        <v>18044</v>
      </c>
      <c r="S203" s="14">
        <f>R203*Parameters_Base!$G$2</f>
        <v>23457200</v>
      </c>
      <c r="T203" s="14">
        <f>Parameters_Base!$O$6</f>
        <v>300000</v>
      </c>
      <c r="U203" s="14">
        <f t="shared" si="49"/>
        <v>1500000</v>
      </c>
      <c r="V203" s="14">
        <f>Parameters_Base!$R$10</f>
        <v>3754098.2698005121</v>
      </c>
      <c r="W203" s="14">
        <f>Parameters_Base!$G$7*'Base Scenario'!O203</f>
        <v>4245625</v>
      </c>
      <c r="X203" s="14">
        <f>Parameters_Base!$G$8</f>
        <v>2000000</v>
      </c>
      <c r="Y203" s="15">
        <f t="shared" si="50"/>
        <v>35256923.269800514</v>
      </c>
      <c r="Z203" s="29">
        <f t="shared" si="51"/>
        <v>7051384.6539601032</v>
      </c>
      <c r="AA203" s="29">
        <f t="shared" si="52"/>
        <v>28205538.615840413</v>
      </c>
      <c r="AC203" s="29">
        <f t="shared" si="59"/>
        <v>-1071384.6539601041</v>
      </c>
      <c r="AD203" s="29">
        <f t="shared" si="53"/>
        <v>-17203038.615840413</v>
      </c>
      <c r="AE203" s="29">
        <f t="shared" si="54"/>
        <v>-18274423.269800514</v>
      </c>
      <c r="AF203" s="29"/>
      <c r="AG203" s="29" t="str">
        <f t="shared" si="55"/>
        <v>Loss</v>
      </c>
      <c r="AH203" s="29"/>
      <c r="AI203" s="29" t="str">
        <f t="shared" si="56"/>
        <v>Loss</v>
      </c>
      <c r="AJ203" s="29"/>
      <c r="AL203" s="12">
        <f t="shared" si="57"/>
        <v>-41207.102075388619</v>
      </c>
      <c r="AM203" s="12">
        <f t="shared" si="58"/>
        <v>-105540.11420760989</v>
      </c>
      <c r="AN203" s="12"/>
      <c r="AO203" s="12"/>
    </row>
    <row r="204" spans="1:41" x14ac:dyDescent="0.25">
      <c r="A204" s="6">
        <v>197</v>
      </c>
      <c r="B204" s="1" t="str">
        <f t="shared" si="45"/>
        <v>New York</v>
      </c>
      <c r="C204" s="1" t="s">
        <v>1</v>
      </c>
      <c r="D204" s="1" t="str">
        <f>IF(C204="Q1","non-peak",IF('Base Scenario'!C204="Q4","non-peak","peak"))</f>
        <v>peak</v>
      </c>
      <c r="E204" s="13">
        <f>IF(D204="non-peak",Parameters_Base!$B$4,Parameters_Base!$B$5)</f>
        <v>229999.99999999997</v>
      </c>
      <c r="F204" s="13">
        <f>IF(D204="non-peak",Parameters_Base!$C$4,Parameters_Base!$C$5)</f>
        <v>67500</v>
      </c>
      <c r="G204" s="1"/>
      <c r="H204" s="1">
        <v>99</v>
      </c>
      <c r="I204" s="1">
        <v>20</v>
      </c>
      <c r="J204" s="1">
        <v>196</v>
      </c>
      <c r="K204" s="3">
        <v>-2</v>
      </c>
      <c r="M204" s="15">
        <f t="shared" si="46"/>
        <v>4599999.9999999991</v>
      </c>
      <c r="N204" s="15">
        <f t="shared" si="47"/>
        <v>13230000</v>
      </c>
      <c r="O204" s="15">
        <f t="shared" si="48"/>
        <v>17830000</v>
      </c>
      <c r="Q204">
        <f>Parameters_Base!$G$5</f>
        <v>13880</v>
      </c>
      <c r="R204">
        <f>Q204*(1+VLOOKUP(K204,Parameters_Base!$I$3:$J$7,2,FALSE))</f>
        <v>9716</v>
      </c>
      <c r="S204" s="14">
        <f>R204*Parameters_Base!$G$2</f>
        <v>12630800</v>
      </c>
      <c r="T204" s="14">
        <f>Parameters_Base!$O$6</f>
        <v>300000</v>
      </c>
      <c r="U204" s="14">
        <f t="shared" si="49"/>
        <v>2500000</v>
      </c>
      <c r="V204" s="14">
        <f>Parameters_Base!$R$10</f>
        <v>3754098.2698005121</v>
      </c>
      <c r="W204" s="14">
        <f>Parameters_Base!$G$7*'Base Scenario'!O204</f>
        <v>4457500</v>
      </c>
      <c r="X204" s="14">
        <f>Parameters_Base!$G$8</f>
        <v>2000000</v>
      </c>
      <c r="Y204" s="15">
        <f t="shared" si="50"/>
        <v>25642398.269800514</v>
      </c>
      <c r="Z204" s="29">
        <f t="shared" si="51"/>
        <v>5128479.6539601032</v>
      </c>
      <c r="AA204" s="29">
        <f t="shared" si="52"/>
        <v>20513918.615840413</v>
      </c>
      <c r="AC204" s="29">
        <f t="shared" si="59"/>
        <v>-528479.6539601041</v>
      </c>
      <c r="AD204" s="29">
        <f t="shared" si="53"/>
        <v>-7283918.6158404127</v>
      </c>
      <c r="AE204" s="29">
        <f t="shared" si="54"/>
        <v>-7812398.269800514</v>
      </c>
      <c r="AF204" s="29"/>
      <c r="AG204" s="29" t="str">
        <f t="shared" si="55"/>
        <v>Loss</v>
      </c>
      <c r="AH204" s="29"/>
      <c r="AI204" s="29" t="str">
        <f t="shared" si="56"/>
        <v>Loss</v>
      </c>
      <c r="AJ204" s="29"/>
      <c r="AL204" s="12">
        <f t="shared" si="57"/>
        <v>-26423.982698005206</v>
      </c>
      <c r="AM204" s="12">
        <f t="shared" si="58"/>
        <v>-37162.850080818433</v>
      </c>
      <c r="AN204" s="12"/>
      <c r="AO204" s="12"/>
    </row>
    <row r="205" spans="1:41" x14ac:dyDescent="0.25">
      <c r="A205" s="6">
        <v>198</v>
      </c>
      <c r="B205" s="1" t="str">
        <f t="shared" si="45"/>
        <v>Mumbai</v>
      </c>
      <c r="C205" s="1" t="s">
        <v>1</v>
      </c>
      <c r="D205" s="1" t="str">
        <f>IF(C205="Q1","non-peak",IF('Base Scenario'!C205="Q4","non-peak","peak"))</f>
        <v>peak</v>
      </c>
      <c r="E205" s="13">
        <f>IF(D205="non-peak",Parameters_Base!$B$4,Parameters_Base!$B$5)</f>
        <v>229999.99999999997</v>
      </c>
      <c r="F205" s="13">
        <f>IF(D205="non-peak",Parameters_Base!$C$4,Parameters_Base!$C$5)</f>
        <v>67500</v>
      </c>
      <c r="G205" s="1"/>
      <c r="H205" s="1">
        <v>99</v>
      </c>
      <c r="I205" s="1">
        <v>15</v>
      </c>
      <c r="J205" s="1">
        <v>190</v>
      </c>
      <c r="K205" s="3">
        <v>1</v>
      </c>
      <c r="M205" s="15">
        <f t="shared" si="46"/>
        <v>3449999.9999999995</v>
      </c>
      <c r="N205" s="15">
        <f t="shared" si="47"/>
        <v>12825000</v>
      </c>
      <c r="O205" s="15">
        <f t="shared" si="48"/>
        <v>16275000</v>
      </c>
      <c r="Q205">
        <f>Parameters_Base!$G$5</f>
        <v>13880</v>
      </c>
      <c r="R205">
        <f>Q205*(1+VLOOKUP(K205,Parameters_Base!$I$3:$J$7,2,FALSE))</f>
        <v>15961.999999999998</v>
      </c>
      <c r="S205" s="14">
        <f>R205*Parameters_Base!$G$2</f>
        <v>20750599.999999996</v>
      </c>
      <c r="T205" s="14">
        <f>Parameters_Base!$O$6</f>
        <v>300000</v>
      </c>
      <c r="U205" s="14">
        <f t="shared" si="49"/>
        <v>1500000</v>
      </c>
      <c r="V205" s="14">
        <f>Parameters_Base!$R$10</f>
        <v>3754098.2698005121</v>
      </c>
      <c r="W205" s="14">
        <f>Parameters_Base!$G$7*'Base Scenario'!O205</f>
        <v>4068750</v>
      </c>
      <c r="X205" s="14">
        <f>Parameters_Base!$G$8</f>
        <v>2000000</v>
      </c>
      <c r="Y205" s="15">
        <f t="shared" si="50"/>
        <v>32373448.269800507</v>
      </c>
      <c r="Z205" s="29">
        <f t="shared" si="51"/>
        <v>6474689.6539601013</v>
      </c>
      <c r="AA205" s="29">
        <f t="shared" si="52"/>
        <v>25898758.615840405</v>
      </c>
      <c r="AC205" s="29">
        <f t="shared" si="59"/>
        <v>-3024689.6539601018</v>
      </c>
      <c r="AD205" s="29">
        <f t="shared" si="53"/>
        <v>-13073758.615840405</v>
      </c>
      <c r="AE205" s="29">
        <f t="shared" si="54"/>
        <v>-16098448.269800507</v>
      </c>
      <c r="AF205" s="29"/>
      <c r="AG205" s="29" t="str">
        <f t="shared" si="55"/>
        <v>Loss</v>
      </c>
      <c r="AH205" s="29"/>
      <c r="AI205" s="29" t="str">
        <f t="shared" si="56"/>
        <v>Loss</v>
      </c>
      <c r="AJ205" s="29"/>
      <c r="AL205" s="12">
        <f t="shared" si="57"/>
        <v>-201645.97693067344</v>
      </c>
      <c r="AM205" s="12">
        <f t="shared" si="58"/>
        <v>-68809.255872844238</v>
      </c>
      <c r="AN205" s="12"/>
      <c r="AO205" s="12"/>
    </row>
    <row r="206" spans="1:41" x14ac:dyDescent="0.25">
      <c r="A206" s="6">
        <v>199</v>
      </c>
      <c r="B206" s="1" t="str">
        <f t="shared" si="45"/>
        <v>New York</v>
      </c>
      <c r="C206" s="1" t="s">
        <v>1</v>
      </c>
      <c r="D206" s="1" t="str">
        <f>IF(C206="Q1","non-peak",IF('Base Scenario'!C206="Q4","non-peak","peak"))</f>
        <v>peak</v>
      </c>
      <c r="E206" s="13">
        <f>IF(D206="non-peak",Parameters_Base!$B$4,Parameters_Base!$B$5)</f>
        <v>229999.99999999997</v>
      </c>
      <c r="F206" s="13">
        <f>IF(D206="non-peak",Parameters_Base!$C$4,Parameters_Base!$C$5)</f>
        <v>67500</v>
      </c>
      <c r="G206" s="1"/>
      <c r="H206" s="1">
        <v>100</v>
      </c>
      <c r="I206" s="1">
        <v>27</v>
      </c>
      <c r="J206" s="1">
        <v>220</v>
      </c>
      <c r="K206" s="3">
        <v>0</v>
      </c>
      <c r="M206" s="15">
        <f t="shared" si="46"/>
        <v>6209999.9999999991</v>
      </c>
      <c r="N206" s="15">
        <f t="shared" si="47"/>
        <v>14850000</v>
      </c>
      <c r="O206" s="15">
        <f t="shared" si="48"/>
        <v>21060000</v>
      </c>
      <c r="Q206">
        <f>Parameters_Base!$G$5</f>
        <v>13880</v>
      </c>
      <c r="R206">
        <f>Q206*(1+VLOOKUP(K206,Parameters_Base!$I$3:$J$7,2,FALSE))</f>
        <v>13880</v>
      </c>
      <c r="S206" s="14">
        <f>R206*Parameters_Base!$G$2</f>
        <v>18044000</v>
      </c>
      <c r="T206" s="14">
        <f>Parameters_Base!$O$6</f>
        <v>300000</v>
      </c>
      <c r="U206" s="14">
        <f t="shared" si="49"/>
        <v>2500000</v>
      </c>
      <c r="V206" s="14">
        <f>Parameters_Base!$R$10</f>
        <v>3754098.2698005121</v>
      </c>
      <c r="W206" s="14">
        <f>Parameters_Base!$G$7*'Base Scenario'!O206</f>
        <v>5265000</v>
      </c>
      <c r="X206" s="14">
        <f>Parameters_Base!$G$8</f>
        <v>2000000</v>
      </c>
      <c r="Y206" s="15">
        <f t="shared" si="50"/>
        <v>31863098.269800514</v>
      </c>
      <c r="Z206" s="29">
        <f t="shared" si="51"/>
        <v>6372619.6539601032</v>
      </c>
      <c r="AA206" s="29">
        <f t="shared" si="52"/>
        <v>25490478.615840413</v>
      </c>
      <c r="AC206" s="29">
        <f t="shared" si="59"/>
        <v>-162619.6539601041</v>
      </c>
      <c r="AD206" s="29">
        <f t="shared" si="53"/>
        <v>-10640478.615840413</v>
      </c>
      <c r="AE206" s="29">
        <f t="shared" si="54"/>
        <v>-10803098.269800514</v>
      </c>
      <c r="AF206" s="29"/>
      <c r="AG206" s="29" t="str">
        <f t="shared" si="55"/>
        <v>Loss</v>
      </c>
      <c r="AH206" s="29"/>
      <c r="AI206" s="29" t="str">
        <f t="shared" si="56"/>
        <v>Loss</v>
      </c>
      <c r="AJ206" s="29"/>
      <c r="AL206" s="12">
        <f t="shared" si="57"/>
        <v>-6022.9501466705224</v>
      </c>
      <c r="AM206" s="12">
        <f t="shared" si="58"/>
        <v>-48365.811890183693</v>
      </c>
      <c r="AN206" s="12"/>
      <c r="AO206" s="12"/>
    </row>
    <row r="207" spans="1:41" x14ac:dyDescent="0.25">
      <c r="A207" s="6">
        <v>200</v>
      </c>
      <c r="B207" s="1" t="str">
        <f t="shared" si="45"/>
        <v>Mumbai</v>
      </c>
      <c r="C207" s="1" t="s">
        <v>1</v>
      </c>
      <c r="D207" s="1" t="str">
        <f>IF(C207="Q1","non-peak",IF('Base Scenario'!C207="Q4","non-peak","peak"))</f>
        <v>peak</v>
      </c>
      <c r="E207" s="13">
        <f>IF(D207="non-peak",Parameters_Base!$B$4,Parameters_Base!$B$5)</f>
        <v>229999.99999999997</v>
      </c>
      <c r="F207" s="13">
        <f>IF(D207="non-peak",Parameters_Base!$C$4,Parameters_Base!$C$5)</f>
        <v>67500</v>
      </c>
      <c r="G207" s="1"/>
      <c r="H207" s="1">
        <v>100</v>
      </c>
      <c r="I207" s="1">
        <v>20</v>
      </c>
      <c r="J207" s="1">
        <v>202</v>
      </c>
      <c r="K207" s="3">
        <v>2</v>
      </c>
      <c r="M207" s="15">
        <f t="shared" si="46"/>
        <v>4599999.9999999991</v>
      </c>
      <c r="N207" s="15">
        <f t="shared" si="47"/>
        <v>13635000</v>
      </c>
      <c r="O207" s="15">
        <f t="shared" si="48"/>
        <v>18235000</v>
      </c>
      <c r="Q207">
        <f>Parameters_Base!$G$5</f>
        <v>13880</v>
      </c>
      <c r="R207">
        <f>Q207*(1+VLOOKUP(K207,Parameters_Base!$I$3:$J$7,2,FALSE))</f>
        <v>18044</v>
      </c>
      <c r="S207" s="14">
        <f>R207*Parameters_Base!$G$2</f>
        <v>23457200</v>
      </c>
      <c r="T207" s="14">
        <f>Parameters_Base!$O$6</f>
        <v>300000</v>
      </c>
      <c r="U207" s="14">
        <f t="shared" si="49"/>
        <v>1500000</v>
      </c>
      <c r="V207" s="14">
        <f>Parameters_Base!$R$10</f>
        <v>3754098.2698005121</v>
      </c>
      <c r="W207" s="14">
        <f>Parameters_Base!$G$7*'Base Scenario'!O207</f>
        <v>4558750</v>
      </c>
      <c r="X207" s="14">
        <f>Parameters_Base!$G$8</f>
        <v>2000000</v>
      </c>
      <c r="Y207" s="15">
        <f t="shared" si="50"/>
        <v>35570048.269800514</v>
      </c>
      <c r="Z207" s="29">
        <f t="shared" si="51"/>
        <v>7114009.6539601032</v>
      </c>
      <c r="AA207" s="29">
        <f t="shared" si="52"/>
        <v>28456038.615840413</v>
      </c>
      <c r="AC207" s="29">
        <f t="shared" si="59"/>
        <v>-2514009.6539601041</v>
      </c>
      <c r="AD207" s="29">
        <f t="shared" si="53"/>
        <v>-14821038.615840413</v>
      </c>
      <c r="AE207" s="29">
        <f t="shared" si="54"/>
        <v>-17335048.269800514</v>
      </c>
      <c r="AF207" s="29"/>
      <c r="AG207" s="29" t="str">
        <f t="shared" si="55"/>
        <v>Loss</v>
      </c>
      <c r="AH207" s="29"/>
      <c r="AI207" s="29" t="str">
        <f t="shared" si="56"/>
        <v>Loss</v>
      </c>
      <c r="AJ207" s="29"/>
      <c r="AL207" s="12">
        <f t="shared" si="57"/>
        <v>-125700.4826980052</v>
      </c>
      <c r="AM207" s="12">
        <f t="shared" si="58"/>
        <v>-73371.478296239671</v>
      </c>
      <c r="AN207" s="12"/>
      <c r="AO207" s="12"/>
    </row>
    <row r="208" spans="1:41" x14ac:dyDescent="0.25">
      <c r="A208" s="6">
        <v>201</v>
      </c>
      <c r="B208" s="1" t="str">
        <f t="shared" si="45"/>
        <v>New York</v>
      </c>
      <c r="C208" s="1" t="s">
        <v>1</v>
      </c>
      <c r="D208" s="1" t="str">
        <f>IF(C208="Q1","non-peak",IF('Base Scenario'!C208="Q4","non-peak","peak"))</f>
        <v>peak</v>
      </c>
      <c r="E208" s="13">
        <f>IF(D208="non-peak",Parameters_Base!$B$4,Parameters_Base!$B$5)</f>
        <v>229999.99999999997</v>
      </c>
      <c r="F208" s="13">
        <f>IF(D208="non-peak",Parameters_Base!$C$4,Parameters_Base!$C$5)</f>
        <v>67500</v>
      </c>
      <c r="G208" s="1"/>
      <c r="H208" s="1">
        <v>101</v>
      </c>
      <c r="I208" s="1">
        <v>21</v>
      </c>
      <c r="J208" s="1">
        <v>240</v>
      </c>
      <c r="K208" s="3">
        <v>0</v>
      </c>
      <c r="M208" s="15">
        <f t="shared" si="46"/>
        <v>4829999.9999999991</v>
      </c>
      <c r="N208" s="15">
        <f t="shared" si="47"/>
        <v>16200000</v>
      </c>
      <c r="O208" s="15">
        <f t="shared" si="48"/>
        <v>21030000</v>
      </c>
      <c r="Q208">
        <f>Parameters_Base!$G$5</f>
        <v>13880</v>
      </c>
      <c r="R208">
        <f>Q208*(1+VLOOKUP(K208,Parameters_Base!$I$3:$J$7,2,FALSE))</f>
        <v>13880</v>
      </c>
      <c r="S208" s="14">
        <f>R208*Parameters_Base!$G$2</f>
        <v>18044000</v>
      </c>
      <c r="T208" s="14">
        <f>Parameters_Base!$O$6</f>
        <v>300000</v>
      </c>
      <c r="U208" s="14">
        <f t="shared" si="49"/>
        <v>2500000</v>
      </c>
      <c r="V208" s="14">
        <f>Parameters_Base!$R$10</f>
        <v>3754098.2698005121</v>
      </c>
      <c r="W208" s="14">
        <f>Parameters_Base!$G$7*'Base Scenario'!O208</f>
        <v>5257500</v>
      </c>
      <c r="X208" s="14">
        <f>Parameters_Base!$G$8</f>
        <v>2000000</v>
      </c>
      <c r="Y208" s="15">
        <f t="shared" si="50"/>
        <v>31855598.269800514</v>
      </c>
      <c r="Z208" s="29">
        <f t="shared" si="51"/>
        <v>6371119.6539601032</v>
      </c>
      <c r="AA208" s="29">
        <f t="shared" si="52"/>
        <v>25484478.615840413</v>
      </c>
      <c r="AC208" s="29">
        <f t="shared" si="59"/>
        <v>-1541119.6539601041</v>
      </c>
      <c r="AD208" s="29">
        <f t="shared" si="53"/>
        <v>-9284478.6158404127</v>
      </c>
      <c r="AE208" s="29">
        <f t="shared" si="54"/>
        <v>-10825598.269800514</v>
      </c>
      <c r="AF208" s="29"/>
      <c r="AG208" s="29" t="str">
        <f t="shared" si="55"/>
        <v>Loss</v>
      </c>
      <c r="AH208" s="29"/>
      <c r="AI208" s="29" t="str">
        <f t="shared" si="56"/>
        <v>Loss</v>
      </c>
      <c r="AJ208" s="29"/>
      <c r="AL208" s="12">
        <f t="shared" si="57"/>
        <v>-73386.650188576386</v>
      </c>
      <c r="AM208" s="12">
        <f t="shared" si="58"/>
        <v>-38685.327566001717</v>
      </c>
      <c r="AN208" s="12"/>
      <c r="AO208" s="12"/>
    </row>
    <row r="209" spans="1:41" x14ac:dyDescent="0.25">
      <c r="A209" s="6">
        <v>202</v>
      </c>
      <c r="B209" s="1" t="str">
        <f t="shared" si="45"/>
        <v>Mumbai</v>
      </c>
      <c r="C209" s="1" t="s">
        <v>1</v>
      </c>
      <c r="D209" s="1" t="str">
        <f>IF(C209="Q1","non-peak",IF('Base Scenario'!C209="Q4","non-peak","peak"))</f>
        <v>peak</v>
      </c>
      <c r="E209" s="13">
        <f>IF(D209="non-peak",Parameters_Base!$B$4,Parameters_Base!$B$5)</f>
        <v>229999.99999999997</v>
      </c>
      <c r="F209" s="13">
        <f>IF(D209="non-peak",Parameters_Base!$C$4,Parameters_Base!$C$5)</f>
        <v>67500</v>
      </c>
      <c r="G209" s="1"/>
      <c r="H209" s="1">
        <v>101</v>
      </c>
      <c r="I209" s="1">
        <v>15</v>
      </c>
      <c r="J209" s="1">
        <v>230</v>
      </c>
      <c r="K209" s="3">
        <v>1</v>
      </c>
      <c r="M209" s="15">
        <f t="shared" si="46"/>
        <v>3449999.9999999995</v>
      </c>
      <c r="N209" s="15">
        <f t="shared" si="47"/>
        <v>15525000</v>
      </c>
      <c r="O209" s="15">
        <f t="shared" si="48"/>
        <v>18975000</v>
      </c>
      <c r="Q209">
        <f>Parameters_Base!$G$5</f>
        <v>13880</v>
      </c>
      <c r="R209">
        <f>Q209*(1+VLOOKUP(K209,Parameters_Base!$I$3:$J$7,2,FALSE))</f>
        <v>15961.999999999998</v>
      </c>
      <c r="S209" s="14">
        <f>R209*Parameters_Base!$G$2</f>
        <v>20750599.999999996</v>
      </c>
      <c r="T209" s="14">
        <f>Parameters_Base!$O$6</f>
        <v>300000</v>
      </c>
      <c r="U209" s="14">
        <f t="shared" si="49"/>
        <v>1500000</v>
      </c>
      <c r="V209" s="14">
        <f>Parameters_Base!$R$10</f>
        <v>3754098.2698005121</v>
      </c>
      <c r="W209" s="14">
        <f>Parameters_Base!$G$7*'Base Scenario'!O209</f>
        <v>4743750</v>
      </c>
      <c r="X209" s="14">
        <f>Parameters_Base!$G$8</f>
        <v>2000000</v>
      </c>
      <c r="Y209" s="15">
        <f t="shared" si="50"/>
        <v>33048448.269800507</v>
      </c>
      <c r="Z209" s="29">
        <f t="shared" si="51"/>
        <v>6609689.6539601013</v>
      </c>
      <c r="AA209" s="29">
        <f t="shared" si="52"/>
        <v>26438758.615840405</v>
      </c>
      <c r="AC209" s="29">
        <f t="shared" si="59"/>
        <v>-3159689.6539601018</v>
      </c>
      <c r="AD209" s="29">
        <f t="shared" si="53"/>
        <v>-10913758.615840405</v>
      </c>
      <c r="AE209" s="29">
        <f t="shared" si="54"/>
        <v>-14073448.269800507</v>
      </c>
      <c r="AF209" s="29"/>
      <c r="AG209" s="29" t="str">
        <f t="shared" si="55"/>
        <v>Loss</v>
      </c>
      <c r="AH209" s="29"/>
      <c r="AI209" s="29" t="str">
        <f t="shared" si="56"/>
        <v>Loss</v>
      </c>
      <c r="AJ209" s="29"/>
      <c r="AL209" s="12">
        <f t="shared" si="57"/>
        <v>-210645.97693067344</v>
      </c>
      <c r="AM209" s="12">
        <f t="shared" si="58"/>
        <v>-47451.124416697414</v>
      </c>
      <c r="AN209" s="12"/>
      <c r="AO209" s="12"/>
    </row>
    <row r="210" spans="1:41" x14ac:dyDescent="0.25">
      <c r="A210" s="6">
        <v>203</v>
      </c>
      <c r="B210" s="1" t="str">
        <f t="shared" si="45"/>
        <v>New York</v>
      </c>
      <c r="C210" s="1" t="s">
        <v>1</v>
      </c>
      <c r="D210" s="1" t="str">
        <f>IF(C210="Q1","non-peak",IF('Base Scenario'!C210="Q4","non-peak","peak"))</f>
        <v>peak</v>
      </c>
      <c r="E210" s="13">
        <f>IF(D210="non-peak",Parameters_Base!$B$4,Parameters_Base!$B$5)</f>
        <v>229999.99999999997</v>
      </c>
      <c r="F210" s="13">
        <f>IF(D210="non-peak",Parameters_Base!$C$4,Parameters_Base!$C$5)</f>
        <v>67500</v>
      </c>
      <c r="G210" s="1"/>
      <c r="H210" s="1">
        <v>102</v>
      </c>
      <c r="I210" s="1">
        <v>22</v>
      </c>
      <c r="J210" s="1">
        <v>163</v>
      </c>
      <c r="K210" s="3">
        <v>-1</v>
      </c>
      <c r="M210" s="15">
        <f t="shared" si="46"/>
        <v>5059999.9999999991</v>
      </c>
      <c r="N210" s="15">
        <f t="shared" si="47"/>
        <v>11002500</v>
      </c>
      <c r="O210" s="15">
        <f t="shared" si="48"/>
        <v>16062500</v>
      </c>
      <c r="Q210">
        <f>Parameters_Base!$G$5</f>
        <v>13880</v>
      </c>
      <c r="R210">
        <f>Q210*(1+VLOOKUP(K210,Parameters_Base!$I$3:$J$7,2,FALSE))</f>
        <v>11798</v>
      </c>
      <c r="S210" s="14">
        <f>R210*Parameters_Base!$G$2</f>
        <v>15337400</v>
      </c>
      <c r="T210" s="14">
        <f>Parameters_Base!$O$6</f>
        <v>300000</v>
      </c>
      <c r="U210" s="14">
        <f t="shared" si="49"/>
        <v>2500000</v>
      </c>
      <c r="V210" s="14">
        <f>Parameters_Base!$R$10</f>
        <v>3754098.2698005121</v>
      </c>
      <c r="W210" s="14">
        <f>Parameters_Base!$G$7*'Base Scenario'!O210</f>
        <v>4015625</v>
      </c>
      <c r="X210" s="14">
        <f>Parameters_Base!$G$8</f>
        <v>2000000</v>
      </c>
      <c r="Y210" s="15">
        <f t="shared" si="50"/>
        <v>27907123.269800514</v>
      </c>
      <c r="Z210" s="29">
        <f t="shared" si="51"/>
        <v>5581424.6539601032</v>
      </c>
      <c r="AA210" s="29">
        <f t="shared" si="52"/>
        <v>22325698.615840413</v>
      </c>
      <c r="AC210" s="29">
        <f t="shared" si="59"/>
        <v>-521424.6539601041</v>
      </c>
      <c r="AD210" s="29">
        <f t="shared" si="53"/>
        <v>-11323198.615840413</v>
      </c>
      <c r="AE210" s="29">
        <f t="shared" si="54"/>
        <v>-11844623.269800514</v>
      </c>
      <c r="AF210" s="29"/>
      <c r="AG210" s="29" t="str">
        <f t="shared" si="55"/>
        <v>Loss</v>
      </c>
      <c r="AH210" s="29"/>
      <c r="AI210" s="29" t="str">
        <f t="shared" si="56"/>
        <v>Loss</v>
      </c>
      <c r="AJ210" s="29"/>
      <c r="AL210" s="12">
        <f t="shared" si="57"/>
        <v>-23701.120634550185</v>
      </c>
      <c r="AM210" s="12">
        <f t="shared" si="58"/>
        <v>-69467.476170800073</v>
      </c>
      <c r="AN210" s="12"/>
      <c r="AO210" s="12"/>
    </row>
    <row r="211" spans="1:41" x14ac:dyDescent="0.25">
      <c r="A211" s="6">
        <v>204</v>
      </c>
      <c r="B211" s="1" t="str">
        <f t="shared" si="45"/>
        <v>Mumbai</v>
      </c>
      <c r="C211" s="1" t="s">
        <v>1</v>
      </c>
      <c r="D211" s="1" t="str">
        <f>IF(C211="Q1","non-peak",IF('Base Scenario'!C211="Q4","non-peak","peak"))</f>
        <v>peak</v>
      </c>
      <c r="E211" s="13">
        <f>IF(D211="non-peak",Parameters_Base!$B$4,Parameters_Base!$B$5)</f>
        <v>229999.99999999997</v>
      </c>
      <c r="F211" s="13">
        <f>IF(D211="non-peak",Parameters_Base!$C$4,Parameters_Base!$C$5)</f>
        <v>67500</v>
      </c>
      <c r="G211" s="1"/>
      <c r="H211" s="1">
        <v>102</v>
      </c>
      <c r="I211" s="1">
        <v>19</v>
      </c>
      <c r="J211" s="1">
        <v>216</v>
      </c>
      <c r="K211" s="3">
        <v>2</v>
      </c>
      <c r="M211" s="15">
        <f t="shared" si="46"/>
        <v>4369999.9999999991</v>
      </c>
      <c r="N211" s="15">
        <f t="shared" si="47"/>
        <v>14580000</v>
      </c>
      <c r="O211" s="15">
        <f t="shared" si="48"/>
        <v>18950000</v>
      </c>
      <c r="Q211">
        <f>Parameters_Base!$G$5</f>
        <v>13880</v>
      </c>
      <c r="R211">
        <f>Q211*(1+VLOOKUP(K211,Parameters_Base!$I$3:$J$7,2,FALSE))</f>
        <v>18044</v>
      </c>
      <c r="S211" s="14">
        <f>R211*Parameters_Base!$G$2</f>
        <v>23457200</v>
      </c>
      <c r="T211" s="14">
        <f>Parameters_Base!$O$6</f>
        <v>300000</v>
      </c>
      <c r="U211" s="14">
        <f t="shared" si="49"/>
        <v>1500000</v>
      </c>
      <c r="V211" s="14">
        <f>Parameters_Base!$R$10</f>
        <v>3754098.2698005121</v>
      </c>
      <c r="W211" s="14">
        <f>Parameters_Base!$G$7*'Base Scenario'!O211</f>
        <v>4737500</v>
      </c>
      <c r="X211" s="14">
        <f>Parameters_Base!$G$8</f>
        <v>2000000</v>
      </c>
      <c r="Y211" s="15">
        <f t="shared" si="50"/>
        <v>35748798.269800514</v>
      </c>
      <c r="Z211" s="29">
        <f t="shared" si="51"/>
        <v>7149759.6539601032</v>
      </c>
      <c r="AA211" s="29">
        <f t="shared" si="52"/>
        <v>28599038.615840413</v>
      </c>
      <c r="AC211" s="29">
        <f t="shared" si="59"/>
        <v>-2779759.6539601041</v>
      </c>
      <c r="AD211" s="29">
        <f t="shared" si="53"/>
        <v>-14019038.615840413</v>
      </c>
      <c r="AE211" s="29">
        <f t="shared" si="54"/>
        <v>-16798798.269800514</v>
      </c>
      <c r="AF211" s="29"/>
      <c r="AG211" s="29" t="str">
        <f t="shared" si="55"/>
        <v>Loss</v>
      </c>
      <c r="AH211" s="29"/>
      <c r="AI211" s="29" t="str">
        <f t="shared" si="56"/>
        <v>Loss</v>
      </c>
      <c r="AJ211" s="29"/>
      <c r="AL211" s="12">
        <f t="shared" si="57"/>
        <v>-146303.13968211075</v>
      </c>
      <c r="AM211" s="12">
        <f t="shared" si="58"/>
        <v>-64902.956554816723</v>
      </c>
      <c r="AN211" s="12"/>
      <c r="AO211" s="12"/>
    </row>
    <row r="212" spans="1:41" x14ac:dyDescent="0.25">
      <c r="A212" s="6">
        <v>205</v>
      </c>
      <c r="B212" s="1" t="str">
        <f t="shared" si="45"/>
        <v>New York</v>
      </c>
      <c r="C212" s="1" t="s">
        <v>1</v>
      </c>
      <c r="D212" s="1" t="str">
        <f>IF(C212="Q1","non-peak",IF('Base Scenario'!C212="Q4","non-peak","peak"))</f>
        <v>peak</v>
      </c>
      <c r="E212" s="13">
        <f>IF(D212="non-peak",Parameters_Base!$B$4,Parameters_Base!$B$5)</f>
        <v>229999.99999999997</v>
      </c>
      <c r="F212" s="13">
        <f>IF(D212="non-peak",Parameters_Base!$C$4,Parameters_Base!$C$5)</f>
        <v>67500</v>
      </c>
      <c r="G212" s="1"/>
      <c r="H212" s="1">
        <v>103</v>
      </c>
      <c r="I212" s="1">
        <v>20</v>
      </c>
      <c r="J212" s="1">
        <v>237</v>
      </c>
      <c r="K212" s="3">
        <v>-2</v>
      </c>
      <c r="M212" s="15">
        <f t="shared" si="46"/>
        <v>4599999.9999999991</v>
      </c>
      <c r="N212" s="15">
        <f t="shared" si="47"/>
        <v>15997500</v>
      </c>
      <c r="O212" s="15">
        <f t="shared" si="48"/>
        <v>20597500</v>
      </c>
      <c r="Q212">
        <f>Parameters_Base!$G$5</f>
        <v>13880</v>
      </c>
      <c r="R212">
        <f>Q212*(1+VLOOKUP(K212,Parameters_Base!$I$3:$J$7,2,FALSE))</f>
        <v>9716</v>
      </c>
      <c r="S212" s="14">
        <f>R212*Parameters_Base!$G$2</f>
        <v>12630800</v>
      </c>
      <c r="T212" s="14">
        <f>Parameters_Base!$O$6</f>
        <v>300000</v>
      </c>
      <c r="U212" s="14">
        <f t="shared" si="49"/>
        <v>2500000</v>
      </c>
      <c r="V212" s="14">
        <f>Parameters_Base!$R$10</f>
        <v>3754098.2698005121</v>
      </c>
      <c r="W212" s="14">
        <f>Parameters_Base!$G$7*'Base Scenario'!O212</f>
        <v>5149375</v>
      </c>
      <c r="X212" s="14">
        <f>Parameters_Base!$G$8</f>
        <v>2000000</v>
      </c>
      <c r="Y212" s="15">
        <f t="shared" si="50"/>
        <v>26334273.269800514</v>
      </c>
      <c r="Z212" s="29">
        <f t="shared" si="51"/>
        <v>5266854.6539601032</v>
      </c>
      <c r="AA212" s="29">
        <f t="shared" si="52"/>
        <v>21067418.615840413</v>
      </c>
      <c r="AC212" s="29">
        <f t="shared" si="59"/>
        <v>-666854.6539601041</v>
      </c>
      <c r="AD212" s="29">
        <f t="shared" si="53"/>
        <v>-5069918.6158404127</v>
      </c>
      <c r="AE212" s="29">
        <f t="shared" si="54"/>
        <v>-5736773.269800514</v>
      </c>
      <c r="AF212" s="29"/>
      <c r="AG212" s="29" t="str">
        <f t="shared" si="55"/>
        <v>Loss</v>
      </c>
      <c r="AH212" s="29"/>
      <c r="AI212" s="29" t="str">
        <f t="shared" si="56"/>
        <v>Loss</v>
      </c>
      <c r="AJ212" s="29"/>
      <c r="AL212" s="12">
        <f t="shared" si="57"/>
        <v>-33342.732698005202</v>
      </c>
      <c r="AM212" s="12">
        <f t="shared" si="58"/>
        <v>-21392.061670212712</v>
      </c>
      <c r="AN212" s="12"/>
      <c r="AO212" s="12"/>
    </row>
    <row r="213" spans="1:41" x14ac:dyDescent="0.25">
      <c r="A213" s="6">
        <v>206</v>
      </c>
      <c r="B213" s="1" t="str">
        <f t="shared" si="45"/>
        <v>Mumbai</v>
      </c>
      <c r="C213" s="1" t="s">
        <v>1</v>
      </c>
      <c r="D213" s="1" t="str">
        <f>IF(C213="Q1","non-peak",IF('Base Scenario'!C213="Q4","non-peak","peak"))</f>
        <v>peak</v>
      </c>
      <c r="E213" s="13">
        <f>IF(D213="non-peak",Parameters_Base!$B$4,Parameters_Base!$B$5)</f>
        <v>229999.99999999997</v>
      </c>
      <c r="F213" s="13">
        <f>IF(D213="non-peak",Parameters_Base!$C$4,Parameters_Base!$C$5)</f>
        <v>67500</v>
      </c>
      <c r="G213" s="1"/>
      <c r="H213" s="1">
        <v>103</v>
      </c>
      <c r="I213" s="1">
        <v>19</v>
      </c>
      <c r="J213" s="1">
        <v>157</v>
      </c>
      <c r="K213" s="3">
        <v>0</v>
      </c>
      <c r="M213" s="15">
        <f t="shared" si="46"/>
        <v>4369999.9999999991</v>
      </c>
      <c r="N213" s="15">
        <f t="shared" si="47"/>
        <v>10597500</v>
      </c>
      <c r="O213" s="15">
        <f t="shared" si="48"/>
        <v>14967500</v>
      </c>
      <c r="Q213">
        <f>Parameters_Base!$G$5</f>
        <v>13880</v>
      </c>
      <c r="R213">
        <f>Q213*(1+VLOOKUP(K213,Parameters_Base!$I$3:$J$7,2,FALSE))</f>
        <v>13880</v>
      </c>
      <c r="S213" s="14">
        <f>R213*Parameters_Base!$G$2</f>
        <v>18044000</v>
      </c>
      <c r="T213" s="14">
        <f>Parameters_Base!$O$6</f>
        <v>300000</v>
      </c>
      <c r="U213" s="14">
        <f t="shared" si="49"/>
        <v>1500000</v>
      </c>
      <c r="V213" s="14">
        <f>Parameters_Base!$R$10</f>
        <v>3754098.2698005121</v>
      </c>
      <c r="W213" s="14">
        <f>Parameters_Base!$G$7*'Base Scenario'!O213</f>
        <v>3741875</v>
      </c>
      <c r="X213" s="14">
        <f>Parameters_Base!$G$8</f>
        <v>2000000</v>
      </c>
      <c r="Y213" s="15">
        <f t="shared" si="50"/>
        <v>29339973.269800514</v>
      </c>
      <c r="Z213" s="29">
        <f t="shared" si="51"/>
        <v>5867994.6539601032</v>
      </c>
      <c r="AA213" s="29">
        <f t="shared" si="52"/>
        <v>23471978.615840413</v>
      </c>
      <c r="AC213" s="29">
        <f t="shared" si="59"/>
        <v>-1497994.6539601041</v>
      </c>
      <c r="AD213" s="29">
        <f t="shared" si="53"/>
        <v>-12874478.615840413</v>
      </c>
      <c r="AE213" s="29">
        <f t="shared" si="54"/>
        <v>-14372473.269800514</v>
      </c>
      <c r="AF213" s="29"/>
      <c r="AG213" s="29" t="str">
        <f t="shared" si="55"/>
        <v>Loss</v>
      </c>
      <c r="AH213" s="29"/>
      <c r="AI213" s="29" t="str">
        <f t="shared" si="56"/>
        <v>Loss</v>
      </c>
      <c r="AJ213" s="29"/>
      <c r="AL213" s="12">
        <f t="shared" si="57"/>
        <v>-78841.823892637054</v>
      </c>
      <c r="AM213" s="12">
        <f t="shared" si="58"/>
        <v>-82003.048508537657</v>
      </c>
      <c r="AN213" s="12"/>
      <c r="AO213" s="12"/>
    </row>
    <row r="214" spans="1:41" x14ac:dyDescent="0.25">
      <c r="A214" s="6">
        <v>207</v>
      </c>
      <c r="B214" s="1" t="str">
        <f t="shared" si="45"/>
        <v>New York</v>
      </c>
      <c r="C214" s="1" t="s">
        <v>1</v>
      </c>
      <c r="D214" s="1" t="str">
        <f>IF(C214="Q1","non-peak",IF('Base Scenario'!C214="Q4","non-peak","peak"))</f>
        <v>peak</v>
      </c>
      <c r="E214" s="13">
        <f>IF(D214="non-peak",Parameters_Base!$B$4,Parameters_Base!$B$5)</f>
        <v>229999.99999999997</v>
      </c>
      <c r="F214" s="13">
        <f>IF(D214="non-peak",Parameters_Base!$C$4,Parameters_Base!$C$5)</f>
        <v>67500</v>
      </c>
      <c r="G214" s="1"/>
      <c r="H214" s="1">
        <v>104</v>
      </c>
      <c r="I214" s="1">
        <v>16</v>
      </c>
      <c r="J214" s="1">
        <v>234</v>
      </c>
      <c r="K214" s="3">
        <v>0</v>
      </c>
      <c r="M214" s="15">
        <f t="shared" si="46"/>
        <v>3679999.9999999995</v>
      </c>
      <c r="N214" s="15">
        <f t="shared" si="47"/>
        <v>15795000</v>
      </c>
      <c r="O214" s="15">
        <f t="shared" si="48"/>
        <v>19475000</v>
      </c>
      <c r="Q214">
        <f>Parameters_Base!$G$5</f>
        <v>13880</v>
      </c>
      <c r="R214">
        <f>Q214*(1+VLOOKUP(K214,Parameters_Base!$I$3:$J$7,2,FALSE))</f>
        <v>13880</v>
      </c>
      <c r="S214" s="14">
        <f>R214*Parameters_Base!$G$2</f>
        <v>18044000</v>
      </c>
      <c r="T214" s="14">
        <f>Parameters_Base!$O$6</f>
        <v>300000</v>
      </c>
      <c r="U214" s="14">
        <f t="shared" si="49"/>
        <v>2500000</v>
      </c>
      <c r="V214" s="14">
        <f>Parameters_Base!$R$10</f>
        <v>3754098.2698005121</v>
      </c>
      <c r="W214" s="14">
        <f>Parameters_Base!$G$7*'Base Scenario'!O214</f>
        <v>4868750</v>
      </c>
      <c r="X214" s="14">
        <f>Parameters_Base!$G$8</f>
        <v>2000000</v>
      </c>
      <c r="Y214" s="15">
        <f t="shared" si="50"/>
        <v>31466848.269800514</v>
      </c>
      <c r="Z214" s="29">
        <f t="shared" si="51"/>
        <v>6293369.6539601032</v>
      </c>
      <c r="AA214" s="29">
        <f t="shared" si="52"/>
        <v>25173478.615840413</v>
      </c>
      <c r="AC214" s="29">
        <f t="shared" si="59"/>
        <v>-2613369.6539601036</v>
      </c>
      <c r="AD214" s="29">
        <f t="shared" si="53"/>
        <v>-9378478.6158404127</v>
      </c>
      <c r="AE214" s="29">
        <f t="shared" si="54"/>
        <v>-11991848.269800514</v>
      </c>
      <c r="AF214" s="29"/>
      <c r="AG214" s="29" t="str">
        <f t="shared" si="55"/>
        <v>Loss</v>
      </c>
      <c r="AH214" s="29"/>
      <c r="AI214" s="29" t="str">
        <f t="shared" si="56"/>
        <v>Loss</v>
      </c>
      <c r="AJ214" s="29"/>
      <c r="AL214" s="12">
        <f t="shared" si="57"/>
        <v>-163335.60337250648</v>
      </c>
      <c r="AM214" s="12">
        <f t="shared" si="58"/>
        <v>-40078.968443762446</v>
      </c>
      <c r="AN214" s="12"/>
      <c r="AO214" s="12"/>
    </row>
    <row r="215" spans="1:41" x14ac:dyDescent="0.25">
      <c r="A215" s="6">
        <v>208</v>
      </c>
      <c r="B215" s="1" t="str">
        <f t="shared" si="45"/>
        <v>Mumbai</v>
      </c>
      <c r="C215" s="1" t="s">
        <v>1</v>
      </c>
      <c r="D215" s="1" t="str">
        <f>IF(C215="Q1","non-peak",IF('Base Scenario'!C215="Q4","non-peak","peak"))</f>
        <v>peak</v>
      </c>
      <c r="E215" s="13">
        <f>IF(D215="non-peak",Parameters_Base!$B$4,Parameters_Base!$B$5)</f>
        <v>229999.99999999997</v>
      </c>
      <c r="F215" s="13">
        <f>IF(D215="non-peak",Parameters_Base!$C$4,Parameters_Base!$C$5)</f>
        <v>67500</v>
      </c>
      <c r="G215" s="1"/>
      <c r="H215" s="1">
        <v>104</v>
      </c>
      <c r="I215" s="1">
        <v>21</v>
      </c>
      <c r="J215" s="1">
        <v>184</v>
      </c>
      <c r="K215" s="3">
        <v>1</v>
      </c>
      <c r="M215" s="15">
        <f t="shared" si="46"/>
        <v>4829999.9999999991</v>
      </c>
      <c r="N215" s="15">
        <f t="shared" si="47"/>
        <v>12420000</v>
      </c>
      <c r="O215" s="15">
        <f t="shared" si="48"/>
        <v>17250000</v>
      </c>
      <c r="Q215">
        <f>Parameters_Base!$G$5</f>
        <v>13880</v>
      </c>
      <c r="R215">
        <f>Q215*(1+VLOOKUP(K215,Parameters_Base!$I$3:$J$7,2,FALSE))</f>
        <v>15961.999999999998</v>
      </c>
      <c r="S215" s="14">
        <f>R215*Parameters_Base!$G$2</f>
        <v>20750599.999999996</v>
      </c>
      <c r="T215" s="14">
        <f>Parameters_Base!$O$6</f>
        <v>300000</v>
      </c>
      <c r="U215" s="14">
        <f t="shared" si="49"/>
        <v>1500000</v>
      </c>
      <c r="V215" s="14">
        <f>Parameters_Base!$R$10</f>
        <v>3754098.2698005121</v>
      </c>
      <c r="W215" s="14">
        <f>Parameters_Base!$G$7*'Base Scenario'!O215</f>
        <v>4312500</v>
      </c>
      <c r="X215" s="14">
        <f>Parameters_Base!$G$8</f>
        <v>2000000</v>
      </c>
      <c r="Y215" s="15">
        <f t="shared" si="50"/>
        <v>32617198.269800507</v>
      </c>
      <c r="Z215" s="29">
        <f t="shared" si="51"/>
        <v>6523439.6539601013</v>
      </c>
      <c r="AA215" s="29">
        <f t="shared" si="52"/>
        <v>26093758.615840405</v>
      </c>
      <c r="AC215" s="29">
        <f t="shared" si="59"/>
        <v>-1693439.6539601022</v>
      </c>
      <c r="AD215" s="29">
        <f t="shared" si="53"/>
        <v>-13673758.615840405</v>
      </c>
      <c r="AE215" s="29">
        <f t="shared" si="54"/>
        <v>-15367198.269800507</v>
      </c>
      <c r="AF215" s="29"/>
      <c r="AG215" s="29" t="str">
        <f t="shared" si="55"/>
        <v>Loss</v>
      </c>
      <c r="AH215" s="29"/>
      <c r="AI215" s="29" t="str">
        <f t="shared" si="56"/>
        <v>Loss</v>
      </c>
      <c r="AJ215" s="29"/>
      <c r="AL215" s="12">
        <f t="shared" si="57"/>
        <v>-80639.983521909628</v>
      </c>
      <c r="AM215" s="12">
        <f t="shared" si="58"/>
        <v>-74313.905520871762</v>
      </c>
      <c r="AN215" s="12"/>
      <c r="AO215" s="12"/>
    </row>
    <row r="216" spans="1:41" x14ac:dyDescent="0.25">
      <c r="A216" s="6">
        <v>209</v>
      </c>
      <c r="B216" s="1" t="str">
        <f t="shared" si="45"/>
        <v>New York</v>
      </c>
      <c r="C216" s="1" t="s">
        <v>1</v>
      </c>
      <c r="D216" s="1" t="str">
        <f>IF(C216="Q1","non-peak",IF('Base Scenario'!C216="Q4","non-peak","peak"))</f>
        <v>peak</v>
      </c>
      <c r="E216" s="13">
        <f>IF(D216="non-peak",Parameters_Base!$B$4,Parameters_Base!$B$5)</f>
        <v>229999.99999999997</v>
      </c>
      <c r="F216" s="13">
        <f>IF(D216="non-peak",Parameters_Base!$C$4,Parameters_Base!$C$5)</f>
        <v>67500</v>
      </c>
      <c r="G216" s="1"/>
      <c r="H216" s="1">
        <v>105</v>
      </c>
      <c r="I216" s="1">
        <v>19</v>
      </c>
      <c r="J216" s="1">
        <v>235</v>
      </c>
      <c r="K216" s="3">
        <v>-1</v>
      </c>
      <c r="M216" s="15">
        <f t="shared" si="46"/>
        <v>4369999.9999999991</v>
      </c>
      <c r="N216" s="15">
        <f t="shared" si="47"/>
        <v>15862500</v>
      </c>
      <c r="O216" s="15">
        <f t="shared" si="48"/>
        <v>20232500</v>
      </c>
      <c r="Q216">
        <f>Parameters_Base!$G$5</f>
        <v>13880</v>
      </c>
      <c r="R216">
        <f>Q216*(1+VLOOKUP(K216,Parameters_Base!$I$3:$J$7,2,FALSE))</f>
        <v>11798</v>
      </c>
      <c r="S216" s="14">
        <f>R216*Parameters_Base!$G$2</f>
        <v>15337400</v>
      </c>
      <c r="T216" s="14">
        <f>Parameters_Base!$O$6</f>
        <v>300000</v>
      </c>
      <c r="U216" s="14">
        <f t="shared" si="49"/>
        <v>2500000</v>
      </c>
      <c r="V216" s="14">
        <f>Parameters_Base!$R$10</f>
        <v>3754098.2698005121</v>
      </c>
      <c r="W216" s="14">
        <f>Parameters_Base!$G$7*'Base Scenario'!O216</f>
        <v>5058125</v>
      </c>
      <c r="X216" s="14">
        <f>Parameters_Base!$G$8</f>
        <v>2000000</v>
      </c>
      <c r="Y216" s="15">
        <f t="shared" si="50"/>
        <v>28949623.269800514</v>
      </c>
      <c r="Z216" s="29">
        <f t="shared" si="51"/>
        <v>5789924.6539601032</v>
      </c>
      <c r="AA216" s="29">
        <f t="shared" si="52"/>
        <v>23159698.615840413</v>
      </c>
      <c r="AC216" s="29">
        <f t="shared" si="59"/>
        <v>-1419924.6539601041</v>
      </c>
      <c r="AD216" s="29">
        <f t="shared" si="53"/>
        <v>-7297198.6158404127</v>
      </c>
      <c r="AE216" s="29">
        <f t="shared" si="54"/>
        <v>-8717123.269800514</v>
      </c>
      <c r="AF216" s="29"/>
      <c r="AG216" s="29" t="str">
        <f t="shared" si="55"/>
        <v>Loss</v>
      </c>
      <c r="AH216" s="29"/>
      <c r="AI216" s="29" t="str">
        <f t="shared" si="56"/>
        <v>Loss</v>
      </c>
      <c r="AJ216" s="29"/>
      <c r="AL216" s="12">
        <f t="shared" si="57"/>
        <v>-74732.876524216001</v>
      </c>
      <c r="AM216" s="12">
        <f t="shared" si="58"/>
        <v>-31051.909003576224</v>
      </c>
      <c r="AN216" s="12"/>
      <c r="AO216" s="12"/>
    </row>
    <row r="217" spans="1:41" x14ac:dyDescent="0.25">
      <c r="A217" s="6">
        <v>210</v>
      </c>
      <c r="B217" s="1" t="str">
        <f t="shared" si="45"/>
        <v>Mumbai</v>
      </c>
      <c r="C217" s="1" t="s">
        <v>1</v>
      </c>
      <c r="D217" s="1" t="str">
        <f>IF(C217="Q1","non-peak",IF('Base Scenario'!C217="Q4","non-peak","peak"))</f>
        <v>peak</v>
      </c>
      <c r="E217" s="13">
        <f>IF(D217="non-peak",Parameters_Base!$B$4,Parameters_Base!$B$5)</f>
        <v>229999.99999999997</v>
      </c>
      <c r="F217" s="13">
        <f>IF(D217="non-peak",Parameters_Base!$C$4,Parameters_Base!$C$5)</f>
        <v>67500</v>
      </c>
      <c r="G217" s="1"/>
      <c r="H217" s="1">
        <v>105</v>
      </c>
      <c r="I217" s="1">
        <v>27</v>
      </c>
      <c r="J217" s="1">
        <v>240</v>
      </c>
      <c r="K217" s="3">
        <v>2</v>
      </c>
      <c r="M217" s="15">
        <f t="shared" si="46"/>
        <v>6209999.9999999991</v>
      </c>
      <c r="N217" s="15">
        <f t="shared" si="47"/>
        <v>16200000</v>
      </c>
      <c r="O217" s="15">
        <f t="shared" si="48"/>
        <v>22410000</v>
      </c>
      <c r="Q217">
        <f>Parameters_Base!$G$5</f>
        <v>13880</v>
      </c>
      <c r="R217">
        <f>Q217*(1+VLOOKUP(K217,Parameters_Base!$I$3:$J$7,2,FALSE))</f>
        <v>18044</v>
      </c>
      <c r="S217" s="14">
        <f>R217*Parameters_Base!$G$2</f>
        <v>23457200</v>
      </c>
      <c r="T217" s="14">
        <f>Parameters_Base!$O$6</f>
        <v>300000</v>
      </c>
      <c r="U217" s="14">
        <f t="shared" si="49"/>
        <v>1500000</v>
      </c>
      <c r="V217" s="14">
        <f>Parameters_Base!$R$10</f>
        <v>3754098.2698005121</v>
      </c>
      <c r="W217" s="14">
        <f>Parameters_Base!$G$7*'Base Scenario'!O217</f>
        <v>5602500</v>
      </c>
      <c r="X217" s="14">
        <f>Parameters_Base!$G$8</f>
        <v>2000000</v>
      </c>
      <c r="Y217" s="15">
        <f t="shared" si="50"/>
        <v>36613798.269800514</v>
      </c>
      <c r="Z217" s="29">
        <f t="shared" si="51"/>
        <v>7322759.6539601032</v>
      </c>
      <c r="AA217" s="29">
        <f t="shared" si="52"/>
        <v>29291038.615840413</v>
      </c>
      <c r="AC217" s="29">
        <f t="shared" si="59"/>
        <v>-1112759.6539601041</v>
      </c>
      <c r="AD217" s="29">
        <f t="shared" si="53"/>
        <v>-13091038.615840413</v>
      </c>
      <c r="AE217" s="29">
        <f t="shared" si="54"/>
        <v>-14203798.269800514</v>
      </c>
      <c r="AF217" s="29"/>
      <c r="AG217" s="29" t="str">
        <f t="shared" si="55"/>
        <v>Loss</v>
      </c>
      <c r="AH217" s="29"/>
      <c r="AI217" s="29" t="str">
        <f t="shared" si="56"/>
        <v>Loss</v>
      </c>
      <c r="AJ217" s="29"/>
      <c r="AL217" s="12">
        <f t="shared" si="57"/>
        <v>-41213.320517040891</v>
      </c>
      <c r="AM217" s="12">
        <f t="shared" si="58"/>
        <v>-54545.994232668389</v>
      </c>
      <c r="AN217" s="12"/>
      <c r="AO217" s="12"/>
    </row>
    <row r="218" spans="1:41" x14ac:dyDescent="0.25">
      <c r="A218" s="6">
        <v>211</v>
      </c>
      <c r="B218" s="1" t="str">
        <f t="shared" si="45"/>
        <v>New York</v>
      </c>
      <c r="C218" s="1" t="s">
        <v>1</v>
      </c>
      <c r="D218" s="1" t="str">
        <f>IF(C218="Q1","non-peak",IF('Base Scenario'!C218="Q4","non-peak","peak"))</f>
        <v>peak</v>
      </c>
      <c r="E218" s="13">
        <f>IF(D218="non-peak",Parameters_Base!$B$4,Parameters_Base!$B$5)</f>
        <v>229999.99999999997</v>
      </c>
      <c r="F218" s="13">
        <f>IF(D218="non-peak",Parameters_Base!$C$4,Parameters_Base!$C$5)</f>
        <v>67500</v>
      </c>
      <c r="G218" s="1"/>
      <c r="H218" s="1">
        <v>106</v>
      </c>
      <c r="I218" s="1">
        <v>21</v>
      </c>
      <c r="J218" s="1">
        <v>167</v>
      </c>
      <c r="K218" s="3">
        <v>-1</v>
      </c>
      <c r="M218" s="15">
        <f t="shared" si="46"/>
        <v>4829999.9999999991</v>
      </c>
      <c r="N218" s="15">
        <f t="shared" si="47"/>
        <v>11272500</v>
      </c>
      <c r="O218" s="15">
        <f t="shared" si="48"/>
        <v>16102500</v>
      </c>
      <c r="Q218">
        <f>Parameters_Base!$G$5</f>
        <v>13880</v>
      </c>
      <c r="R218">
        <f>Q218*(1+VLOOKUP(K218,Parameters_Base!$I$3:$J$7,2,FALSE))</f>
        <v>11798</v>
      </c>
      <c r="S218" s="14">
        <f>R218*Parameters_Base!$G$2</f>
        <v>15337400</v>
      </c>
      <c r="T218" s="14">
        <f>Parameters_Base!$O$6</f>
        <v>300000</v>
      </c>
      <c r="U218" s="14">
        <f t="shared" si="49"/>
        <v>2500000</v>
      </c>
      <c r="V218" s="14">
        <f>Parameters_Base!$R$10</f>
        <v>3754098.2698005121</v>
      </c>
      <c r="W218" s="14">
        <f>Parameters_Base!$G$7*'Base Scenario'!O218</f>
        <v>4025625</v>
      </c>
      <c r="X218" s="14">
        <f>Parameters_Base!$G$8</f>
        <v>2000000</v>
      </c>
      <c r="Y218" s="15">
        <f t="shared" si="50"/>
        <v>27917123.269800514</v>
      </c>
      <c r="Z218" s="29">
        <f t="shared" si="51"/>
        <v>5583424.6539601032</v>
      </c>
      <c r="AA218" s="29">
        <f t="shared" si="52"/>
        <v>22333698.615840413</v>
      </c>
      <c r="AC218" s="29">
        <f t="shared" si="59"/>
        <v>-753424.6539601041</v>
      </c>
      <c r="AD218" s="29">
        <f t="shared" si="53"/>
        <v>-11061198.615840413</v>
      </c>
      <c r="AE218" s="29">
        <f t="shared" si="54"/>
        <v>-11814623.269800514</v>
      </c>
      <c r="AF218" s="29"/>
      <c r="AG218" s="29" t="str">
        <f t="shared" si="55"/>
        <v>Loss</v>
      </c>
      <c r="AH218" s="29"/>
      <c r="AI218" s="29" t="str">
        <f t="shared" si="56"/>
        <v>Loss</v>
      </c>
      <c r="AJ218" s="29"/>
      <c r="AL218" s="12">
        <f t="shared" si="57"/>
        <v>-35877.364474290669</v>
      </c>
      <c r="AM218" s="12">
        <f t="shared" si="58"/>
        <v>-66234.722250541396</v>
      </c>
      <c r="AN218" s="12"/>
      <c r="AO218" s="12"/>
    </row>
    <row r="219" spans="1:41" x14ac:dyDescent="0.25">
      <c r="A219" s="6">
        <v>212</v>
      </c>
      <c r="B219" s="1" t="str">
        <f t="shared" si="45"/>
        <v>Mumbai</v>
      </c>
      <c r="C219" s="1" t="s">
        <v>1</v>
      </c>
      <c r="D219" s="1" t="str">
        <f>IF(C219="Q1","non-peak",IF('Base Scenario'!C219="Q4","non-peak","peak"))</f>
        <v>peak</v>
      </c>
      <c r="E219" s="13">
        <f>IF(D219="non-peak",Parameters_Base!$B$4,Parameters_Base!$B$5)</f>
        <v>229999.99999999997</v>
      </c>
      <c r="F219" s="13">
        <f>IF(D219="non-peak",Parameters_Base!$C$4,Parameters_Base!$C$5)</f>
        <v>67500</v>
      </c>
      <c r="G219" s="1"/>
      <c r="H219" s="1">
        <v>106</v>
      </c>
      <c r="I219" s="1">
        <v>27</v>
      </c>
      <c r="J219" s="1">
        <v>234</v>
      </c>
      <c r="K219" s="3">
        <v>0</v>
      </c>
      <c r="M219" s="15">
        <f t="shared" si="46"/>
        <v>6209999.9999999991</v>
      </c>
      <c r="N219" s="15">
        <f t="shared" si="47"/>
        <v>15795000</v>
      </c>
      <c r="O219" s="15">
        <f t="shared" si="48"/>
        <v>22005000</v>
      </c>
      <c r="Q219">
        <f>Parameters_Base!$G$5</f>
        <v>13880</v>
      </c>
      <c r="R219">
        <f>Q219*(1+VLOOKUP(K219,Parameters_Base!$I$3:$J$7,2,FALSE))</f>
        <v>13880</v>
      </c>
      <c r="S219" s="14">
        <f>R219*Parameters_Base!$G$2</f>
        <v>18044000</v>
      </c>
      <c r="T219" s="14">
        <f>Parameters_Base!$O$6</f>
        <v>300000</v>
      </c>
      <c r="U219" s="14">
        <f t="shared" si="49"/>
        <v>1500000</v>
      </c>
      <c r="V219" s="14">
        <f>Parameters_Base!$R$10</f>
        <v>3754098.2698005121</v>
      </c>
      <c r="W219" s="14">
        <f>Parameters_Base!$G$7*'Base Scenario'!O219</f>
        <v>5501250</v>
      </c>
      <c r="X219" s="14">
        <f>Parameters_Base!$G$8</f>
        <v>2000000</v>
      </c>
      <c r="Y219" s="15">
        <f t="shared" si="50"/>
        <v>31099348.269800514</v>
      </c>
      <c r="Z219" s="29">
        <f t="shared" si="51"/>
        <v>6219869.6539601032</v>
      </c>
      <c r="AA219" s="29">
        <f t="shared" si="52"/>
        <v>24879478.615840413</v>
      </c>
      <c r="AC219" s="29">
        <f t="shared" si="59"/>
        <v>-9869.6539601041004</v>
      </c>
      <c r="AD219" s="29">
        <f t="shared" si="53"/>
        <v>-9084478.6158404127</v>
      </c>
      <c r="AE219" s="29">
        <f t="shared" si="54"/>
        <v>-9094348.269800514</v>
      </c>
      <c r="AF219" s="29"/>
      <c r="AG219" s="29" t="str">
        <f t="shared" si="55"/>
        <v>Loss</v>
      </c>
      <c r="AH219" s="29"/>
      <c r="AI219" s="29" t="str">
        <f t="shared" si="56"/>
        <v>Loss</v>
      </c>
      <c r="AJ219" s="29"/>
      <c r="AL219" s="12">
        <f t="shared" si="57"/>
        <v>-365.54273926311481</v>
      </c>
      <c r="AM219" s="12">
        <f t="shared" si="58"/>
        <v>-38822.558187352188</v>
      </c>
      <c r="AN219" s="12"/>
      <c r="AO219" s="12"/>
    </row>
    <row r="220" spans="1:41" x14ac:dyDescent="0.25">
      <c r="A220" s="6">
        <v>213</v>
      </c>
      <c r="B220" s="1" t="str">
        <f t="shared" si="45"/>
        <v>New York</v>
      </c>
      <c r="C220" s="1" t="s">
        <v>1</v>
      </c>
      <c r="D220" s="1" t="str">
        <f>IF(C220="Q1","non-peak",IF('Base Scenario'!C220="Q4","non-peak","peak"))</f>
        <v>peak</v>
      </c>
      <c r="E220" s="13">
        <f>IF(D220="non-peak",Parameters_Base!$B$4,Parameters_Base!$B$5)</f>
        <v>229999.99999999997</v>
      </c>
      <c r="F220" s="13">
        <f>IF(D220="non-peak",Parameters_Base!$C$4,Parameters_Base!$C$5)</f>
        <v>67500</v>
      </c>
      <c r="G220" s="1"/>
      <c r="H220" s="1">
        <v>107</v>
      </c>
      <c r="I220" s="1">
        <v>19</v>
      </c>
      <c r="J220" s="1">
        <v>188</v>
      </c>
      <c r="K220" s="3">
        <v>0</v>
      </c>
      <c r="M220" s="15">
        <f t="shared" si="46"/>
        <v>4369999.9999999991</v>
      </c>
      <c r="N220" s="15">
        <f t="shared" si="47"/>
        <v>12690000</v>
      </c>
      <c r="O220" s="15">
        <f t="shared" si="48"/>
        <v>17060000</v>
      </c>
      <c r="Q220">
        <f>Parameters_Base!$G$5</f>
        <v>13880</v>
      </c>
      <c r="R220">
        <f>Q220*(1+VLOOKUP(K220,Parameters_Base!$I$3:$J$7,2,FALSE))</f>
        <v>13880</v>
      </c>
      <c r="S220" s="14">
        <f>R220*Parameters_Base!$G$2</f>
        <v>18044000</v>
      </c>
      <c r="T220" s="14">
        <f>Parameters_Base!$O$6</f>
        <v>300000</v>
      </c>
      <c r="U220" s="14">
        <f t="shared" si="49"/>
        <v>2500000</v>
      </c>
      <c r="V220" s="14">
        <f>Parameters_Base!$R$10</f>
        <v>3754098.2698005121</v>
      </c>
      <c r="W220" s="14">
        <f>Parameters_Base!$G$7*'Base Scenario'!O220</f>
        <v>4265000</v>
      </c>
      <c r="X220" s="14">
        <f>Parameters_Base!$G$8</f>
        <v>2000000</v>
      </c>
      <c r="Y220" s="15">
        <f t="shared" si="50"/>
        <v>30863098.269800514</v>
      </c>
      <c r="Z220" s="29">
        <f t="shared" si="51"/>
        <v>6172619.6539601032</v>
      </c>
      <c r="AA220" s="29">
        <f t="shared" si="52"/>
        <v>24690478.615840413</v>
      </c>
      <c r="AC220" s="29">
        <f t="shared" si="59"/>
        <v>-1802619.6539601041</v>
      </c>
      <c r="AD220" s="29">
        <f t="shared" si="53"/>
        <v>-12000478.615840413</v>
      </c>
      <c r="AE220" s="29">
        <f t="shared" si="54"/>
        <v>-13803098.269800514</v>
      </c>
      <c r="AF220" s="29"/>
      <c r="AG220" s="29" t="str">
        <f t="shared" si="55"/>
        <v>Loss</v>
      </c>
      <c r="AH220" s="29"/>
      <c r="AI220" s="29" t="str">
        <f t="shared" si="56"/>
        <v>Loss</v>
      </c>
      <c r="AJ220" s="29"/>
      <c r="AL220" s="12">
        <f t="shared" si="57"/>
        <v>-94874.718629479161</v>
      </c>
      <c r="AM220" s="12">
        <f t="shared" si="58"/>
        <v>-63832.333062980921</v>
      </c>
      <c r="AN220" s="12"/>
      <c r="AO220" s="12"/>
    </row>
    <row r="221" spans="1:41" x14ac:dyDescent="0.25">
      <c r="A221" s="6">
        <v>214</v>
      </c>
      <c r="B221" s="1" t="str">
        <f t="shared" si="45"/>
        <v>Mumbai</v>
      </c>
      <c r="C221" s="1" t="s">
        <v>1</v>
      </c>
      <c r="D221" s="1" t="str">
        <f>IF(C221="Q1","non-peak",IF('Base Scenario'!C221="Q4","non-peak","peak"))</f>
        <v>peak</v>
      </c>
      <c r="E221" s="13">
        <f>IF(D221="non-peak",Parameters_Base!$B$4,Parameters_Base!$B$5)</f>
        <v>229999.99999999997</v>
      </c>
      <c r="F221" s="13">
        <f>IF(D221="non-peak",Parameters_Base!$C$4,Parameters_Base!$C$5)</f>
        <v>67500</v>
      </c>
      <c r="G221" s="1"/>
      <c r="H221" s="1">
        <v>107</v>
      </c>
      <c r="I221" s="1">
        <v>26</v>
      </c>
      <c r="J221" s="1">
        <v>226</v>
      </c>
      <c r="K221" s="3">
        <v>1</v>
      </c>
      <c r="M221" s="15">
        <f t="shared" si="46"/>
        <v>5979999.9999999991</v>
      </c>
      <c r="N221" s="15">
        <f t="shared" si="47"/>
        <v>15255000</v>
      </c>
      <c r="O221" s="15">
        <f t="shared" si="48"/>
        <v>21235000</v>
      </c>
      <c r="Q221">
        <f>Parameters_Base!$G$5</f>
        <v>13880</v>
      </c>
      <c r="R221">
        <f>Q221*(1+VLOOKUP(K221,Parameters_Base!$I$3:$J$7,2,FALSE))</f>
        <v>15961.999999999998</v>
      </c>
      <c r="S221" s="14">
        <f>R221*Parameters_Base!$G$2</f>
        <v>20750599.999999996</v>
      </c>
      <c r="T221" s="14">
        <f>Parameters_Base!$O$6</f>
        <v>300000</v>
      </c>
      <c r="U221" s="14">
        <f t="shared" si="49"/>
        <v>1500000</v>
      </c>
      <c r="V221" s="14">
        <f>Parameters_Base!$R$10</f>
        <v>3754098.2698005121</v>
      </c>
      <c r="W221" s="14">
        <f>Parameters_Base!$G$7*'Base Scenario'!O221</f>
        <v>5308750</v>
      </c>
      <c r="X221" s="14">
        <f>Parameters_Base!$G$8</f>
        <v>2000000</v>
      </c>
      <c r="Y221" s="15">
        <f t="shared" si="50"/>
        <v>33613448.269800507</v>
      </c>
      <c r="Z221" s="29">
        <f t="shared" si="51"/>
        <v>6722689.6539601013</v>
      </c>
      <c r="AA221" s="29">
        <f t="shared" si="52"/>
        <v>26890758.615840405</v>
      </c>
      <c r="AC221" s="29">
        <f t="shared" si="59"/>
        <v>-742689.65396010224</v>
      </c>
      <c r="AD221" s="29">
        <f t="shared" si="53"/>
        <v>-11635758.615840405</v>
      </c>
      <c r="AE221" s="29">
        <f t="shared" si="54"/>
        <v>-12378448.269800507</v>
      </c>
      <c r="AF221" s="29"/>
      <c r="AG221" s="29" t="str">
        <f t="shared" si="55"/>
        <v>Loss</v>
      </c>
      <c r="AH221" s="29"/>
      <c r="AI221" s="29" t="str">
        <f t="shared" si="56"/>
        <v>Loss</v>
      </c>
      <c r="AJ221" s="29"/>
      <c r="AL221" s="12">
        <f t="shared" si="57"/>
        <v>-28564.986690773163</v>
      </c>
      <c r="AM221" s="12">
        <f t="shared" si="58"/>
        <v>-51485.657592214186</v>
      </c>
      <c r="AN221" s="12"/>
      <c r="AO221" s="12"/>
    </row>
    <row r="222" spans="1:41" x14ac:dyDescent="0.25">
      <c r="A222" s="6">
        <v>215</v>
      </c>
      <c r="B222" s="1" t="str">
        <f t="shared" si="45"/>
        <v>New York</v>
      </c>
      <c r="C222" s="1" t="s">
        <v>1</v>
      </c>
      <c r="D222" s="1" t="str">
        <f>IF(C222="Q1","non-peak",IF('Base Scenario'!C222="Q4","non-peak","peak"))</f>
        <v>peak</v>
      </c>
      <c r="E222" s="13">
        <f>IF(D222="non-peak",Parameters_Base!$B$4,Parameters_Base!$B$5)</f>
        <v>229999.99999999997</v>
      </c>
      <c r="F222" s="13">
        <f>IF(D222="non-peak",Parameters_Base!$C$4,Parameters_Base!$C$5)</f>
        <v>67500</v>
      </c>
      <c r="G222" s="1"/>
      <c r="H222" s="1">
        <v>108</v>
      </c>
      <c r="I222" s="1">
        <v>24</v>
      </c>
      <c r="J222" s="1">
        <v>220</v>
      </c>
      <c r="K222" s="3">
        <v>-2</v>
      </c>
      <c r="M222" s="15">
        <f t="shared" si="46"/>
        <v>5519999.9999999991</v>
      </c>
      <c r="N222" s="15">
        <f t="shared" si="47"/>
        <v>14850000</v>
      </c>
      <c r="O222" s="15">
        <f t="shared" si="48"/>
        <v>20370000</v>
      </c>
      <c r="Q222">
        <f>Parameters_Base!$G$5</f>
        <v>13880</v>
      </c>
      <c r="R222">
        <f>Q222*(1+VLOOKUP(K222,Parameters_Base!$I$3:$J$7,2,FALSE))</f>
        <v>9716</v>
      </c>
      <c r="S222" s="14">
        <f>R222*Parameters_Base!$G$2</f>
        <v>12630800</v>
      </c>
      <c r="T222" s="14">
        <f>Parameters_Base!$O$6</f>
        <v>300000</v>
      </c>
      <c r="U222" s="14">
        <f t="shared" si="49"/>
        <v>2500000</v>
      </c>
      <c r="V222" s="14">
        <f>Parameters_Base!$R$10</f>
        <v>3754098.2698005121</v>
      </c>
      <c r="W222" s="14">
        <f>Parameters_Base!$G$7*'Base Scenario'!O222</f>
        <v>5092500</v>
      </c>
      <c r="X222" s="14">
        <f>Parameters_Base!$G$8</f>
        <v>2000000</v>
      </c>
      <c r="Y222" s="15">
        <f t="shared" si="50"/>
        <v>26277398.269800514</v>
      </c>
      <c r="Z222" s="29">
        <f t="shared" si="51"/>
        <v>5255479.6539601032</v>
      </c>
      <c r="AA222" s="29">
        <f t="shared" si="52"/>
        <v>21021918.615840413</v>
      </c>
      <c r="AC222" s="29">
        <f t="shared" si="59"/>
        <v>264520.3460398959</v>
      </c>
      <c r="AD222" s="29">
        <f t="shared" si="53"/>
        <v>-6171918.6158404127</v>
      </c>
      <c r="AE222" s="29">
        <f t="shared" si="54"/>
        <v>-5907398.269800514</v>
      </c>
      <c r="AF222" s="29"/>
      <c r="AG222" s="29" t="str">
        <f t="shared" si="55"/>
        <v>Profit</v>
      </c>
      <c r="AH222" s="29"/>
      <c r="AI222" s="29" t="str">
        <f t="shared" si="56"/>
        <v>Loss</v>
      </c>
      <c r="AJ222" s="29"/>
      <c r="AL222" s="12">
        <f t="shared" si="57"/>
        <v>11021.681084995662</v>
      </c>
      <c r="AM222" s="12">
        <f t="shared" si="58"/>
        <v>-28054.175526547329</v>
      </c>
      <c r="AN222" s="12"/>
      <c r="AO222" s="12"/>
    </row>
    <row r="223" spans="1:41" x14ac:dyDescent="0.25">
      <c r="A223" s="6">
        <v>216</v>
      </c>
      <c r="B223" s="1" t="str">
        <f t="shared" si="45"/>
        <v>Mumbai</v>
      </c>
      <c r="C223" s="1" t="s">
        <v>1</v>
      </c>
      <c r="D223" s="1" t="str">
        <f>IF(C223="Q1","non-peak",IF('Base Scenario'!C223="Q4","non-peak","peak"))</f>
        <v>peak</v>
      </c>
      <c r="E223" s="13">
        <f>IF(D223="non-peak",Parameters_Base!$B$4,Parameters_Base!$B$5)</f>
        <v>229999.99999999997</v>
      </c>
      <c r="F223" s="13">
        <f>IF(D223="non-peak",Parameters_Base!$C$4,Parameters_Base!$C$5)</f>
        <v>67500</v>
      </c>
      <c r="G223" s="1"/>
      <c r="H223" s="1">
        <v>108</v>
      </c>
      <c r="I223" s="1">
        <v>23</v>
      </c>
      <c r="J223" s="1">
        <v>213</v>
      </c>
      <c r="K223" s="3">
        <v>0</v>
      </c>
      <c r="M223" s="15">
        <f t="shared" si="46"/>
        <v>5289999.9999999991</v>
      </c>
      <c r="N223" s="15">
        <f t="shared" si="47"/>
        <v>14377500</v>
      </c>
      <c r="O223" s="15">
        <f t="shared" si="48"/>
        <v>19667500</v>
      </c>
      <c r="Q223">
        <f>Parameters_Base!$G$5</f>
        <v>13880</v>
      </c>
      <c r="R223">
        <f>Q223*(1+VLOOKUP(K223,Parameters_Base!$I$3:$J$7,2,FALSE))</f>
        <v>13880</v>
      </c>
      <c r="S223" s="14">
        <f>R223*Parameters_Base!$G$2</f>
        <v>18044000</v>
      </c>
      <c r="T223" s="14">
        <f>Parameters_Base!$O$6</f>
        <v>300000</v>
      </c>
      <c r="U223" s="14">
        <f t="shared" si="49"/>
        <v>1500000</v>
      </c>
      <c r="V223" s="14">
        <f>Parameters_Base!$R$10</f>
        <v>3754098.2698005121</v>
      </c>
      <c r="W223" s="14">
        <f>Parameters_Base!$G$7*'Base Scenario'!O223</f>
        <v>4916875</v>
      </c>
      <c r="X223" s="14">
        <f>Parameters_Base!$G$8</f>
        <v>2000000</v>
      </c>
      <c r="Y223" s="15">
        <f t="shared" si="50"/>
        <v>30514973.269800514</v>
      </c>
      <c r="Z223" s="29">
        <f t="shared" si="51"/>
        <v>6102994.6539601032</v>
      </c>
      <c r="AA223" s="29">
        <f t="shared" si="52"/>
        <v>24411978.615840413</v>
      </c>
      <c r="AC223" s="29">
        <f t="shared" si="59"/>
        <v>-812994.6539601041</v>
      </c>
      <c r="AD223" s="29">
        <f t="shared" si="53"/>
        <v>-10034478.615840413</v>
      </c>
      <c r="AE223" s="29">
        <f t="shared" si="54"/>
        <v>-10847473.269800514</v>
      </c>
      <c r="AF223" s="29"/>
      <c r="AG223" s="29" t="str">
        <f t="shared" si="55"/>
        <v>Loss</v>
      </c>
      <c r="AH223" s="29"/>
      <c r="AI223" s="29" t="str">
        <f t="shared" si="56"/>
        <v>Loss</v>
      </c>
      <c r="AJ223" s="29"/>
      <c r="AL223" s="12">
        <f t="shared" si="57"/>
        <v>-35347.59365043931</v>
      </c>
      <c r="AM223" s="12">
        <f t="shared" si="58"/>
        <v>-47110.228243382218</v>
      </c>
      <c r="AN223" s="12"/>
      <c r="AO223" s="12"/>
    </row>
    <row r="224" spans="1:41" x14ac:dyDescent="0.25">
      <c r="A224" s="6">
        <v>217</v>
      </c>
      <c r="B224" s="1" t="str">
        <f t="shared" si="45"/>
        <v>New York</v>
      </c>
      <c r="C224" s="1" t="s">
        <v>1</v>
      </c>
      <c r="D224" s="1" t="str">
        <f>IF(C224="Q1","non-peak",IF('Base Scenario'!C224="Q4","non-peak","peak"))</f>
        <v>peak</v>
      </c>
      <c r="E224" s="13">
        <f>IF(D224="non-peak",Parameters_Base!$B$4,Parameters_Base!$B$5)</f>
        <v>229999.99999999997</v>
      </c>
      <c r="F224" s="13">
        <f>IF(D224="non-peak",Parameters_Base!$C$4,Parameters_Base!$C$5)</f>
        <v>67500</v>
      </c>
      <c r="G224" s="1"/>
      <c r="H224" s="1">
        <v>109</v>
      </c>
      <c r="I224" s="1">
        <v>15</v>
      </c>
      <c r="J224" s="1">
        <v>232</v>
      </c>
      <c r="K224" s="3">
        <v>0</v>
      </c>
      <c r="M224" s="15">
        <f t="shared" si="46"/>
        <v>3449999.9999999995</v>
      </c>
      <c r="N224" s="15">
        <f t="shared" si="47"/>
        <v>15660000</v>
      </c>
      <c r="O224" s="15">
        <f t="shared" si="48"/>
        <v>19110000</v>
      </c>
      <c r="Q224">
        <f>Parameters_Base!$G$5</f>
        <v>13880</v>
      </c>
      <c r="R224">
        <f>Q224*(1+VLOOKUP(K224,Parameters_Base!$I$3:$J$7,2,FALSE))</f>
        <v>13880</v>
      </c>
      <c r="S224" s="14">
        <f>R224*Parameters_Base!$G$2</f>
        <v>18044000</v>
      </c>
      <c r="T224" s="14">
        <f>Parameters_Base!$O$6</f>
        <v>300000</v>
      </c>
      <c r="U224" s="14">
        <f t="shared" si="49"/>
        <v>2500000</v>
      </c>
      <c r="V224" s="14">
        <f>Parameters_Base!$R$10</f>
        <v>3754098.2698005121</v>
      </c>
      <c r="W224" s="14">
        <f>Parameters_Base!$G$7*'Base Scenario'!O224</f>
        <v>4777500</v>
      </c>
      <c r="X224" s="14">
        <f>Parameters_Base!$G$8</f>
        <v>2000000</v>
      </c>
      <c r="Y224" s="15">
        <f t="shared" si="50"/>
        <v>31375598.269800514</v>
      </c>
      <c r="Z224" s="29">
        <f t="shared" si="51"/>
        <v>6275119.6539601032</v>
      </c>
      <c r="AA224" s="29">
        <f t="shared" si="52"/>
        <v>25100478.615840413</v>
      </c>
      <c r="AC224" s="29">
        <f t="shared" si="59"/>
        <v>-2825119.6539601036</v>
      </c>
      <c r="AD224" s="29">
        <f t="shared" si="53"/>
        <v>-9440478.6158404127</v>
      </c>
      <c r="AE224" s="29">
        <f t="shared" si="54"/>
        <v>-12265598.269800514</v>
      </c>
      <c r="AF224" s="29"/>
      <c r="AG224" s="29" t="str">
        <f t="shared" si="55"/>
        <v>Loss</v>
      </c>
      <c r="AH224" s="29"/>
      <c r="AI224" s="29" t="str">
        <f t="shared" si="56"/>
        <v>Loss</v>
      </c>
      <c r="AJ224" s="29"/>
      <c r="AL224" s="12">
        <f t="shared" si="57"/>
        <v>-188341.3102640069</v>
      </c>
      <c r="AM224" s="12">
        <f t="shared" si="58"/>
        <v>-40691.718171725915</v>
      </c>
      <c r="AN224" s="12"/>
      <c r="AO224" s="12"/>
    </row>
    <row r="225" spans="1:41" x14ac:dyDescent="0.25">
      <c r="A225" s="6">
        <v>218</v>
      </c>
      <c r="B225" s="1" t="str">
        <f t="shared" si="45"/>
        <v>Mumbai</v>
      </c>
      <c r="C225" s="1" t="s">
        <v>1</v>
      </c>
      <c r="D225" s="1" t="str">
        <f>IF(C225="Q1","non-peak",IF('Base Scenario'!C225="Q4","non-peak","peak"))</f>
        <v>peak</v>
      </c>
      <c r="E225" s="13">
        <f>IF(D225="non-peak",Parameters_Base!$B$4,Parameters_Base!$B$5)</f>
        <v>229999.99999999997</v>
      </c>
      <c r="F225" s="13">
        <f>IF(D225="non-peak",Parameters_Base!$C$4,Parameters_Base!$C$5)</f>
        <v>67500</v>
      </c>
      <c r="G225" s="1"/>
      <c r="H225" s="1">
        <v>109</v>
      </c>
      <c r="I225" s="1">
        <v>28</v>
      </c>
      <c r="J225" s="1">
        <v>224</v>
      </c>
      <c r="K225" s="3">
        <v>0</v>
      </c>
      <c r="M225" s="15">
        <f t="shared" si="46"/>
        <v>6439999.9999999991</v>
      </c>
      <c r="N225" s="15">
        <f t="shared" si="47"/>
        <v>15120000</v>
      </c>
      <c r="O225" s="15">
        <f t="shared" si="48"/>
        <v>21560000</v>
      </c>
      <c r="Q225">
        <f>Parameters_Base!$G$5</f>
        <v>13880</v>
      </c>
      <c r="R225">
        <f>Q225*(1+VLOOKUP(K225,Parameters_Base!$I$3:$J$7,2,FALSE))</f>
        <v>13880</v>
      </c>
      <c r="S225" s="14">
        <f>R225*Parameters_Base!$G$2</f>
        <v>18044000</v>
      </c>
      <c r="T225" s="14">
        <f>Parameters_Base!$O$6</f>
        <v>300000</v>
      </c>
      <c r="U225" s="14">
        <f t="shared" si="49"/>
        <v>1500000</v>
      </c>
      <c r="V225" s="14">
        <f>Parameters_Base!$R$10</f>
        <v>3754098.2698005121</v>
      </c>
      <c r="W225" s="14">
        <f>Parameters_Base!$G$7*'Base Scenario'!O225</f>
        <v>5390000</v>
      </c>
      <c r="X225" s="14">
        <f>Parameters_Base!$G$8</f>
        <v>2000000</v>
      </c>
      <c r="Y225" s="15">
        <f t="shared" si="50"/>
        <v>30988098.269800514</v>
      </c>
      <c r="Z225" s="29">
        <f t="shared" si="51"/>
        <v>6197619.6539601032</v>
      </c>
      <c r="AA225" s="29">
        <f t="shared" si="52"/>
        <v>24790478.615840413</v>
      </c>
      <c r="AC225" s="29">
        <f t="shared" si="59"/>
        <v>242380.3460398959</v>
      </c>
      <c r="AD225" s="29">
        <f t="shared" si="53"/>
        <v>-9670478.6158404127</v>
      </c>
      <c r="AE225" s="29">
        <f t="shared" si="54"/>
        <v>-9428098.269800514</v>
      </c>
      <c r="AF225" s="29"/>
      <c r="AG225" s="29" t="str">
        <f t="shared" si="55"/>
        <v>Profit</v>
      </c>
      <c r="AH225" s="29"/>
      <c r="AI225" s="29" t="str">
        <f t="shared" si="56"/>
        <v>Loss</v>
      </c>
      <c r="AJ225" s="29"/>
      <c r="AL225" s="12">
        <f t="shared" si="57"/>
        <v>8656.4409299962826</v>
      </c>
      <c r="AM225" s="12">
        <f t="shared" si="58"/>
        <v>-43171.779535001842</v>
      </c>
      <c r="AN225" s="12"/>
      <c r="AO225" s="12"/>
    </row>
    <row r="226" spans="1:41" x14ac:dyDescent="0.25">
      <c r="A226" s="6">
        <v>219</v>
      </c>
      <c r="B226" s="1" t="str">
        <f t="shared" si="45"/>
        <v>New York</v>
      </c>
      <c r="C226" s="1" t="s">
        <v>1</v>
      </c>
      <c r="D226" s="1" t="str">
        <f>IF(C226="Q1","non-peak",IF('Base Scenario'!C226="Q4","non-peak","peak"))</f>
        <v>peak</v>
      </c>
      <c r="E226" s="13">
        <f>IF(D226="non-peak",Parameters_Base!$B$4,Parameters_Base!$B$5)</f>
        <v>229999.99999999997</v>
      </c>
      <c r="F226" s="13">
        <f>IF(D226="non-peak",Parameters_Base!$C$4,Parameters_Base!$C$5)</f>
        <v>67500</v>
      </c>
      <c r="G226" s="1"/>
      <c r="H226" s="1">
        <v>110</v>
      </c>
      <c r="I226" s="1">
        <v>20</v>
      </c>
      <c r="J226" s="1">
        <v>206</v>
      </c>
      <c r="K226" s="3">
        <v>-2</v>
      </c>
      <c r="M226" s="15">
        <f t="shared" si="46"/>
        <v>4599999.9999999991</v>
      </c>
      <c r="N226" s="15">
        <f t="shared" si="47"/>
        <v>13905000</v>
      </c>
      <c r="O226" s="15">
        <f t="shared" si="48"/>
        <v>18505000</v>
      </c>
      <c r="Q226">
        <f>Parameters_Base!$G$5</f>
        <v>13880</v>
      </c>
      <c r="R226">
        <f>Q226*(1+VLOOKUP(K226,Parameters_Base!$I$3:$J$7,2,FALSE))</f>
        <v>9716</v>
      </c>
      <c r="S226" s="14">
        <f>R226*Parameters_Base!$G$2</f>
        <v>12630800</v>
      </c>
      <c r="T226" s="14">
        <f>Parameters_Base!$O$6</f>
        <v>300000</v>
      </c>
      <c r="U226" s="14">
        <f t="shared" si="49"/>
        <v>2500000</v>
      </c>
      <c r="V226" s="14">
        <f>Parameters_Base!$R$10</f>
        <v>3754098.2698005121</v>
      </c>
      <c r="W226" s="14">
        <f>Parameters_Base!$G$7*'Base Scenario'!O226</f>
        <v>4626250</v>
      </c>
      <c r="X226" s="14">
        <f>Parameters_Base!$G$8</f>
        <v>2000000</v>
      </c>
      <c r="Y226" s="15">
        <f t="shared" si="50"/>
        <v>25811148.269800514</v>
      </c>
      <c r="Z226" s="29">
        <f t="shared" si="51"/>
        <v>5162229.6539601032</v>
      </c>
      <c r="AA226" s="29">
        <f t="shared" si="52"/>
        <v>20648918.615840413</v>
      </c>
      <c r="AC226" s="29">
        <f t="shared" si="59"/>
        <v>-562229.6539601041</v>
      </c>
      <c r="AD226" s="29">
        <f t="shared" si="53"/>
        <v>-6743918.6158404127</v>
      </c>
      <c r="AE226" s="29">
        <f t="shared" si="54"/>
        <v>-7306148.269800514</v>
      </c>
      <c r="AF226" s="29"/>
      <c r="AG226" s="29" t="str">
        <f t="shared" si="55"/>
        <v>Loss</v>
      </c>
      <c r="AH226" s="29"/>
      <c r="AI226" s="29" t="str">
        <f t="shared" si="56"/>
        <v>Loss</v>
      </c>
      <c r="AJ226" s="29"/>
      <c r="AL226" s="12">
        <f t="shared" si="57"/>
        <v>-28111.482698005206</v>
      </c>
      <c r="AM226" s="12">
        <f t="shared" si="58"/>
        <v>-32737.469008934044</v>
      </c>
      <c r="AN226" s="12"/>
      <c r="AO226" s="12"/>
    </row>
    <row r="227" spans="1:41" x14ac:dyDescent="0.25">
      <c r="A227" s="6">
        <v>220</v>
      </c>
      <c r="B227" s="1" t="str">
        <f t="shared" si="45"/>
        <v>Mumbai</v>
      </c>
      <c r="C227" s="1" t="s">
        <v>1</v>
      </c>
      <c r="D227" s="1" t="str">
        <f>IF(C227="Q1","non-peak",IF('Base Scenario'!C227="Q4","non-peak","peak"))</f>
        <v>peak</v>
      </c>
      <c r="E227" s="13">
        <f>IF(D227="non-peak",Parameters_Base!$B$4,Parameters_Base!$B$5)</f>
        <v>229999.99999999997</v>
      </c>
      <c r="F227" s="13">
        <f>IF(D227="non-peak",Parameters_Base!$C$4,Parameters_Base!$C$5)</f>
        <v>67500</v>
      </c>
      <c r="G227" s="1"/>
      <c r="H227" s="1">
        <v>110</v>
      </c>
      <c r="I227" s="1">
        <v>20</v>
      </c>
      <c r="J227" s="1">
        <v>233</v>
      </c>
      <c r="K227" s="3">
        <v>0</v>
      </c>
      <c r="M227" s="15">
        <f t="shared" si="46"/>
        <v>4599999.9999999991</v>
      </c>
      <c r="N227" s="15">
        <f t="shared" si="47"/>
        <v>15727500</v>
      </c>
      <c r="O227" s="15">
        <f t="shared" si="48"/>
        <v>20327500</v>
      </c>
      <c r="Q227">
        <f>Parameters_Base!$G$5</f>
        <v>13880</v>
      </c>
      <c r="R227">
        <f>Q227*(1+VLOOKUP(K227,Parameters_Base!$I$3:$J$7,2,FALSE))</f>
        <v>13880</v>
      </c>
      <c r="S227" s="14">
        <f>R227*Parameters_Base!$G$2</f>
        <v>18044000</v>
      </c>
      <c r="T227" s="14">
        <f>Parameters_Base!$O$6</f>
        <v>300000</v>
      </c>
      <c r="U227" s="14">
        <f t="shared" si="49"/>
        <v>1500000</v>
      </c>
      <c r="V227" s="14">
        <f>Parameters_Base!$R$10</f>
        <v>3754098.2698005121</v>
      </c>
      <c r="W227" s="14">
        <f>Parameters_Base!$G$7*'Base Scenario'!O227</f>
        <v>5081875</v>
      </c>
      <c r="X227" s="14">
        <f>Parameters_Base!$G$8</f>
        <v>2000000</v>
      </c>
      <c r="Y227" s="15">
        <f t="shared" si="50"/>
        <v>30679973.269800514</v>
      </c>
      <c r="Z227" s="29">
        <f t="shared" si="51"/>
        <v>6135994.6539601032</v>
      </c>
      <c r="AA227" s="29">
        <f t="shared" si="52"/>
        <v>24543978.615840413</v>
      </c>
      <c r="AC227" s="29">
        <f t="shared" si="59"/>
        <v>-1535994.6539601041</v>
      </c>
      <c r="AD227" s="29">
        <f t="shared" si="53"/>
        <v>-8816478.6158404127</v>
      </c>
      <c r="AE227" s="29">
        <f t="shared" si="54"/>
        <v>-10352473.269800514</v>
      </c>
      <c r="AF227" s="29"/>
      <c r="AG227" s="29" t="str">
        <f t="shared" si="55"/>
        <v>Loss</v>
      </c>
      <c r="AH227" s="29"/>
      <c r="AI227" s="29" t="str">
        <f t="shared" si="56"/>
        <v>Loss</v>
      </c>
      <c r="AJ227" s="29"/>
      <c r="AL227" s="12">
        <f t="shared" si="57"/>
        <v>-76799.732698005202</v>
      </c>
      <c r="AM227" s="12">
        <f t="shared" si="58"/>
        <v>-37838.96401648246</v>
      </c>
      <c r="AN227" s="12"/>
      <c r="AO227" s="12"/>
    </row>
    <row r="228" spans="1:41" x14ac:dyDescent="0.25">
      <c r="A228" s="6">
        <v>221</v>
      </c>
      <c r="B228" s="1" t="str">
        <f t="shared" si="45"/>
        <v>New York</v>
      </c>
      <c r="C228" s="1" t="s">
        <v>1</v>
      </c>
      <c r="D228" s="1" t="str">
        <f>IF(C228="Q1","non-peak",IF('Base Scenario'!C228="Q4","non-peak","peak"))</f>
        <v>peak</v>
      </c>
      <c r="E228" s="13">
        <f>IF(D228="non-peak",Parameters_Base!$B$4,Parameters_Base!$B$5)</f>
        <v>229999.99999999997</v>
      </c>
      <c r="F228" s="13">
        <f>IF(D228="non-peak",Parameters_Base!$C$4,Parameters_Base!$C$5)</f>
        <v>67500</v>
      </c>
      <c r="G228" s="1"/>
      <c r="H228" s="1">
        <v>111</v>
      </c>
      <c r="I228" s="1">
        <v>26</v>
      </c>
      <c r="J228" s="1">
        <v>202</v>
      </c>
      <c r="K228" s="3">
        <v>0</v>
      </c>
      <c r="M228" s="15">
        <f t="shared" si="46"/>
        <v>5979999.9999999991</v>
      </c>
      <c r="N228" s="15">
        <f t="shared" si="47"/>
        <v>13635000</v>
      </c>
      <c r="O228" s="15">
        <f t="shared" si="48"/>
        <v>19615000</v>
      </c>
      <c r="Q228">
        <f>Parameters_Base!$G$5</f>
        <v>13880</v>
      </c>
      <c r="R228">
        <f>Q228*(1+VLOOKUP(K228,Parameters_Base!$I$3:$J$7,2,FALSE))</f>
        <v>13880</v>
      </c>
      <c r="S228" s="14">
        <f>R228*Parameters_Base!$G$2</f>
        <v>18044000</v>
      </c>
      <c r="T228" s="14">
        <f>Parameters_Base!$O$6</f>
        <v>300000</v>
      </c>
      <c r="U228" s="14">
        <f t="shared" si="49"/>
        <v>2500000</v>
      </c>
      <c r="V228" s="14">
        <f>Parameters_Base!$R$10</f>
        <v>3754098.2698005121</v>
      </c>
      <c r="W228" s="14">
        <f>Parameters_Base!$G$7*'Base Scenario'!O228</f>
        <v>4903750</v>
      </c>
      <c r="X228" s="14">
        <f>Parameters_Base!$G$8</f>
        <v>2000000</v>
      </c>
      <c r="Y228" s="15">
        <f t="shared" si="50"/>
        <v>31501848.269800514</v>
      </c>
      <c r="Z228" s="29">
        <f t="shared" si="51"/>
        <v>6300369.6539601032</v>
      </c>
      <c r="AA228" s="29">
        <f t="shared" si="52"/>
        <v>25201478.615840413</v>
      </c>
      <c r="AC228" s="29">
        <f t="shared" si="59"/>
        <v>-320369.6539601041</v>
      </c>
      <c r="AD228" s="29">
        <f t="shared" si="53"/>
        <v>-11566478.615840413</v>
      </c>
      <c r="AE228" s="29">
        <f t="shared" si="54"/>
        <v>-11886848.269800514</v>
      </c>
      <c r="AF228" s="29"/>
      <c r="AG228" s="29" t="str">
        <f t="shared" si="55"/>
        <v>Loss</v>
      </c>
      <c r="AH228" s="29"/>
      <c r="AI228" s="29" t="str">
        <f t="shared" si="56"/>
        <v>Loss</v>
      </c>
      <c r="AJ228" s="29"/>
      <c r="AL228" s="12">
        <f t="shared" si="57"/>
        <v>-12321.909767696312</v>
      </c>
      <c r="AM228" s="12">
        <f t="shared" si="58"/>
        <v>-57259.795127922836</v>
      </c>
      <c r="AN228" s="12"/>
      <c r="AO228" s="12"/>
    </row>
    <row r="229" spans="1:41" x14ac:dyDescent="0.25">
      <c r="A229" s="6">
        <v>222</v>
      </c>
      <c r="B229" s="1" t="str">
        <f t="shared" si="45"/>
        <v>Mumbai</v>
      </c>
      <c r="C229" s="1" t="s">
        <v>1</v>
      </c>
      <c r="D229" s="1" t="str">
        <f>IF(C229="Q1","non-peak",IF('Base Scenario'!C229="Q4","non-peak","peak"))</f>
        <v>peak</v>
      </c>
      <c r="E229" s="13">
        <f>IF(D229="non-peak",Parameters_Base!$B$4,Parameters_Base!$B$5)</f>
        <v>229999.99999999997</v>
      </c>
      <c r="F229" s="13">
        <f>IF(D229="non-peak",Parameters_Base!$C$4,Parameters_Base!$C$5)</f>
        <v>67500</v>
      </c>
      <c r="G229" s="1"/>
      <c r="H229" s="1">
        <v>111</v>
      </c>
      <c r="I229" s="1">
        <v>15</v>
      </c>
      <c r="J229" s="1">
        <v>182</v>
      </c>
      <c r="K229" s="3">
        <v>1</v>
      </c>
      <c r="M229" s="15">
        <f t="shared" si="46"/>
        <v>3449999.9999999995</v>
      </c>
      <c r="N229" s="15">
        <f t="shared" si="47"/>
        <v>12285000</v>
      </c>
      <c r="O229" s="15">
        <f t="shared" si="48"/>
        <v>15735000</v>
      </c>
      <c r="Q229">
        <f>Parameters_Base!$G$5</f>
        <v>13880</v>
      </c>
      <c r="R229">
        <f>Q229*(1+VLOOKUP(K229,Parameters_Base!$I$3:$J$7,2,FALSE))</f>
        <v>15961.999999999998</v>
      </c>
      <c r="S229" s="14">
        <f>R229*Parameters_Base!$G$2</f>
        <v>20750599.999999996</v>
      </c>
      <c r="T229" s="14">
        <f>Parameters_Base!$O$6</f>
        <v>300000</v>
      </c>
      <c r="U229" s="14">
        <f t="shared" si="49"/>
        <v>1500000</v>
      </c>
      <c r="V229" s="14">
        <f>Parameters_Base!$R$10</f>
        <v>3754098.2698005121</v>
      </c>
      <c r="W229" s="14">
        <f>Parameters_Base!$G$7*'Base Scenario'!O229</f>
        <v>3933750</v>
      </c>
      <c r="X229" s="14">
        <f>Parameters_Base!$G$8</f>
        <v>2000000</v>
      </c>
      <c r="Y229" s="15">
        <f t="shared" si="50"/>
        <v>32238448.269800507</v>
      </c>
      <c r="Z229" s="29">
        <f t="shared" si="51"/>
        <v>6447689.6539601013</v>
      </c>
      <c r="AA229" s="29">
        <f t="shared" si="52"/>
        <v>25790758.615840405</v>
      </c>
      <c r="AC229" s="29">
        <f t="shared" si="59"/>
        <v>-2997689.6539601018</v>
      </c>
      <c r="AD229" s="29">
        <f t="shared" si="53"/>
        <v>-13505758.615840405</v>
      </c>
      <c r="AE229" s="29">
        <f t="shared" si="54"/>
        <v>-16503448.269800507</v>
      </c>
      <c r="AF229" s="29"/>
      <c r="AG229" s="29" t="str">
        <f t="shared" si="55"/>
        <v>Loss</v>
      </c>
      <c r="AH229" s="29"/>
      <c r="AI229" s="29" t="str">
        <f t="shared" si="56"/>
        <v>Loss</v>
      </c>
      <c r="AJ229" s="29"/>
      <c r="AL229" s="12">
        <f t="shared" si="57"/>
        <v>-199845.97693067344</v>
      </c>
      <c r="AM229" s="12">
        <f t="shared" si="58"/>
        <v>-74207.46492220003</v>
      </c>
      <c r="AN229" s="12"/>
      <c r="AO229" s="12"/>
    </row>
    <row r="230" spans="1:41" x14ac:dyDescent="0.25">
      <c r="A230" s="6">
        <v>223</v>
      </c>
      <c r="B230" s="1" t="str">
        <f t="shared" si="45"/>
        <v>New York</v>
      </c>
      <c r="C230" s="1" t="s">
        <v>1</v>
      </c>
      <c r="D230" s="1" t="str">
        <f>IF(C230="Q1","non-peak",IF('Base Scenario'!C230="Q4","non-peak","peak"))</f>
        <v>peak</v>
      </c>
      <c r="E230" s="13">
        <f>IF(D230="non-peak",Parameters_Base!$B$4,Parameters_Base!$B$5)</f>
        <v>229999.99999999997</v>
      </c>
      <c r="F230" s="13">
        <f>IF(D230="non-peak",Parameters_Base!$C$4,Parameters_Base!$C$5)</f>
        <v>67500</v>
      </c>
      <c r="G230" s="1"/>
      <c r="H230" s="1">
        <v>112</v>
      </c>
      <c r="I230" s="1">
        <v>15</v>
      </c>
      <c r="J230" s="1">
        <v>188</v>
      </c>
      <c r="K230" s="3">
        <v>0</v>
      </c>
      <c r="M230" s="15">
        <f t="shared" si="46"/>
        <v>3449999.9999999995</v>
      </c>
      <c r="N230" s="15">
        <f t="shared" si="47"/>
        <v>12690000</v>
      </c>
      <c r="O230" s="15">
        <f t="shared" si="48"/>
        <v>16140000</v>
      </c>
      <c r="Q230">
        <f>Parameters_Base!$G$5</f>
        <v>13880</v>
      </c>
      <c r="R230">
        <f>Q230*(1+VLOOKUP(K230,Parameters_Base!$I$3:$J$7,2,FALSE))</f>
        <v>13880</v>
      </c>
      <c r="S230" s="14">
        <f>R230*Parameters_Base!$G$2</f>
        <v>18044000</v>
      </c>
      <c r="T230" s="14">
        <f>Parameters_Base!$O$6</f>
        <v>300000</v>
      </c>
      <c r="U230" s="14">
        <f t="shared" si="49"/>
        <v>2500000</v>
      </c>
      <c r="V230" s="14">
        <f>Parameters_Base!$R$10</f>
        <v>3754098.2698005121</v>
      </c>
      <c r="W230" s="14">
        <f>Parameters_Base!$G$7*'Base Scenario'!O230</f>
        <v>4035000</v>
      </c>
      <c r="X230" s="14">
        <f>Parameters_Base!$G$8</f>
        <v>2000000</v>
      </c>
      <c r="Y230" s="15">
        <f t="shared" si="50"/>
        <v>30633098.269800514</v>
      </c>
      <c r="Z230" s="29">
        <f t="shared" si="51"/>
        <v>6126619.6539601032</v>
      </c>
      <c r="AA230" s="29">
        <f t="shared" si="52"/>
        <v>24506478.615840413</v>
      </c>
      <c r="AC230" s="29">
        <f t="shared" si="59"/>
        <v>-2676619.6539601036</v>
      </c>
      <c r="AD230" s="29">
        <f t="shared" si="53"/>
        <v>-11816478.615840413</v>
      </c>
      <c r="AE230" s="29">
        <f t="shared" si="54"/>
        <v>-14493098.269800514</v>
      </c>
      <c r="AF230" s="29"/>
      <c r="AG230" s="29" t="str">
        <f t="shared" si="55"/>
        <v>Loss</v>
      </c>
      <c r="AH230" s="29"/>
      <c r="AI230" s="29" t="str">
        <f t="shared" si="56"/>
        <v>Loss</v>
      </c>
      <c r="AJ230" s="29"/>
      <c r="AL230" s="12">
        <f t="shared" si="57"/>
        <v>-178441.3102640069</v>
      </c>
      <c r="AM230" s="12">
        <f t="shared" si="58"/>
        <v>-62853.609658725596</v>
      </c>
      <c r="AN230" s="12"/>
      <c r="AO230" s="12"/>
    </row>
    <row r="231" spans="1:41" x14ac:dyDescent="0.25">
      <c r="A231" s="6">
        <v>224</v>
      </c>
      <c r="B231" s="1" t="str">
        <f t="shared" si="45"/>
        <v>Mumbai</v>
      </c>
      <c r="C231" s="1" t="s">
        <v>1</v>
      </c>
      <c r="D231" s="1" t="str">
        <f>IF(C231="Q1","non-peak",IF('Base Scenario'!C231="Q4","non-peak","peak"))</f>
        <v>peak</v>
      </c>
      <c r="E231" s="13">
        <f>IF(D231="non-peak",Parameters_Base!$B$4,Parameters_Base!$B$5)</f>
        <v>229999.99999999997</v>
      </c>
      <c r="F231" s="13">
        <f>IF(D231="non-peak",Parameters_Base!$C$4,Parameters_Base!$C$5)</f>
        <v>67500</v>
      </c>
      <c r="G231" s="1"/>
      <c r="H231" s="1">
        <v>112</v>
      </c>
      <c r="I231" s="1">
        <v>19</v>
      </c>
      <c r="J231" s="1">
        <v>204</v>
      </c>
      <c r="K231" s="3">
        <v>0</v>
      </c>
      <c r="M231" s="15">
        <f t="shared" si="46"/>
        <v>4369999.9999999991</v>
      </c>
      <c r="N231" s="15">
        <f t="shared" si="47"/>
        <v>13770000</v>
      </c>
      <c r="O231" s="15">
        <f t="shared" si="48"/>
        <v>18140000</v>
      </c>
      <c r="Q231">
        <f>Parameters_Base!$G$5</f>
        <v>13880</v>
      </c>
      <c r="R231">
        <f>Q231*(1+VLOOKUP(K231,Parameters_Base!$I$3:$J$7,2,FALSE))</f>
        <v>13880</v>
      </c>
      <c r="S231" s="14">
        <f>R231*Parameters_Base!$G$2</f>
        <v>18044000</v>
      </c>
      <c r="T231" s="14">
        <f>Parameters_Base!$O$6</f>
        <v>300000</v>
      </c>
      <c r="U231" s="14">
        <f t="shared" si="49"/>
        <v>1500000</v>
      </c>
      <c r="V231" s="14">
        <f>Parameters_Base!$R$10</f>
        <v>3754098.2698005121</v>
      </c>
      <c r="W231" s="14">
        <f>Parameters_Base!$G$7*'Base Scenario'!O231</f>
        <v>4535000</v>
      </c>
      <c r="X231" s="14">
        <f>Parameters_Base!$G$8</f>
        <v>2000000</v>
      </c>
      <c r="Y231" s="15">
        <f t="shared" si="50"/>
        <v>30133098.269800514</v>
      </c>
      <c r="Z231" s="29">
        <f t="shared" si="51"/>
        <v>6026619.6539601032</v>
      </c>
      <c r="AA231" s="29">
        <f t="shared" si="52"/>
        <v>24106478.615840413</v>
      </c>
      <c r="AC231" s="29">
        <f t="shared" si="59"/>
        <v>-1656619.6539601041</v>
      </c>
      <c r="AD231" s="29">
        <f t="shared" si="53"/>
        <v>-10336478.615840413</v>
      </c>
      <c r="AE231" s="29">
        <f t="shared" si="54"/>
        <v>-11993098.269800514</v>
      </c>
      <c r="AF231" s="29"/>
      <c r="AG231" s="29" t="str">
        <f t="shared" si="55"/>
        <v>Loss</v>
      </c>
      <c r="AH231" s="29"/>
      <c r="AI231" s="29" t="str">
        <f t="shared" si="56"/>
        <v>Loss</v>
      </c>
      <c r="AJ231" s="29"/>
      <c r="AL231" s="12">
        <f t="shared" si="57"/>
        <v>-87190.508103163374</v>
      </c>
      <c r="AM231" s="12">
        <f t="shared" si="58"/>
        <v>-50669.012822747121</v>
      </c>
      <c r="AN231" s="12"/>
      <c r="AO231" s="12"/>
    </row>
    <row r="232" spans="1:41" x14ac:dyDescent="0.25">
      <c r="A232" s="6">
        <v>225</v>
      </c>
      <c r="B232" s="1" t="str">
        <f t="shared" si="45"/>
        <v>New York</v>
      </c>
      <c r="C232" s="1" t="s">
        <v>1</v>
      </c>
      <c r="D232" s="1" t="str">
        <f>IF(C232="Q1","non-peak",IF('Base Scenario'!C232="Q4","non-peak","peak"))</f>
        <v>peak</v>
      </c>
      <c r="E232" s="13">
        <f>IF(D232="non-peak",Parameters_Base!$B$4,Parameters_Base!$B$5)</f>
        <v>229999.99999999997</v>
      </c>
      <c r="F232" s="13">
        <f>IF(D232="non-peak",Parameters_Base!$C$4,Parameters_Base!$C$5)</f>
        <v>67500</v>
      </c>
      <c r="G232" s="1"/>
      <c r="H232" s="1">
        <v>113</v>
      </c>
      <c r="I232" s="1">
        <v>18</v>
      </c>
      <c r="J232" s="1">
        <v>155</v>
      </c>
      <c r="K232" s="3">
        <v>0</v>
      </c>
      <c r="M232" s="15">
        <f t="shared" si="46"/>
        <v>4139999.9999999995</v>
      </c>
      <c r="N232" s="15">
        <f t="shared" si="47"/>
        <v>10462500</v>
      </c>
      <c r="O232" s="15">
        <f t="shared" si="48"/>
        <v>14602500</v>
      </c>
      <c r="Q232">
        <f>Parameters_Base!$G$5</f>
        <v>13880</v>
      </c>
      <c r="R232">
        <f>Q232*(1+VLOOKUP(K232,Parameters_Base!$I$3:$J$7,2,FALSE))</f>
        <v>13880</v>
      </c>
      <c r="S232" s="14">
        <f>R232*Parameters_Base!$G$2</f>
        <v>18044000</v>
      </c>
      <c r="T232" s="14">
        <f>Parameters_Base!$O$6</f>
        <v>300000</v>
      </c>
      <c r="U232" s="14">
        <f t="shared" si="49"/>
        <v>2500000</v>
      </c>
      <c r="V232" s="14">
        <f>Parameters_Base!$R$10</f>
        <v>3754098.2698005121</v>
      </c>
      <c r="W232" s="14">
        <f>Parameters_Base!$G$7*'Base Scenario'!O232</f>
        <v>3650625</v>
      </c>
      <c r="X232" s="14">
        <f>Parameters_Base!$G$8</f>
        <v>2000000</v>
      </c>
      <c r="Y232" s="15">
        <f t="shared" si="50"/>
        <v>30248723.269800514</v>
      </c>
      <c r="Z232" s="29">
        <f t="shared" si="51"/>
        <v>6049744.6539601032</v>
      </c>
      <c r="AA232" s="29">
        <f t="shared" si="52"/>
        <v>24198978.615840413</v>
      </c>
      <c r="AC232" s="29">
        <f t="shared" si="59"/>
        <v>-1909744.6539601036</v>
      </c>
      <c r="AD232" s="29">
        <f t="shared" si="53"/>
        <v>-13736478.615840413</v>
      </c>
      <c r="AE232" s="29">
        <f t="shared" si="54"/>
        <v>-15646223.269800514</v>
      </c>
      <c r="AF232" s="29"/>
      <c r="AG232" s="29" t="str">
        <f t="shared" si="55"/>
        <v>Loss</v>
      </c>
      <c r="AH232" s="29"/>
      <c r="AI232" s="29" t="str">
        <f t="shared" si="56"/>
        <v>Loss</v>
      </c>
      <c r="AJ232" s="29"/>
      <c r="AL232" s="12">
        <f t="shared" si="57"/>
        <v>-106096.92522000575</v>
      </c>
      <c r="AM232" s="12">
        <f t="shared" si="58"/>
        <v>-88622.442682841371</v>
      </c>
      <c r="AN232" s="12"/>
      <c r="AO232" s="12"/>
    </row>
    <row r="233" spans="1:41" x14ac:dyDescent="0.25">
      <c r="A233" s="6">
        <v>226</v>
      </c>
      <c r="B233" s="1" t="str">
        <f t="shared" si="45"/>
        <v>Mumbai</v>
      </c>
      <c r="C233" s="1" t="s">
        <v>1</v>
      </c>
      <c r="D233" s="1" t="str">
        <f>IF(C233="Q1","non-peak",IF('Base Scenario'!C233="Q4","non-peak","peak"))</f>
        <v>peak</v>
      </c>
      <c r="E233" s="13">
        <f>IF(D233="non-peak",Parameters_Base!$B$4,Parameters_Base!$B$5)</f>
        <v>229999.99999999997</v>
      </c>
      <c r="F233" s="13">
        <f>IF(D233="non-peak",Parameters_Base!$C$4,Parameters_Base!$C$5)</f>
        <v>67500</v>
      </c>
      <c r="G233" s="1"/>
      <c r="H233" s="1">
        <v>113</v>
      </c>
      <c r="I233" s="1">
        <v>28</v>
      </c>
      <c r="J233" s="1">
        <v>232</v>
      </c>
      <c r="K233" s="3">
        <v>1</v>
      </c>
      <c r="M233" s="15">
        <f t="shared" si="46"/>
        <v>6439999.9999999991</v>
      </c>
      <c r="N233" s="15">
        <f t="shared" si="47"/>
        <v>15660000</v>
      </c>
      <c r="O233" s="15">
        <f t="shared" si="48"/>
        <v>22100000</v>
      </c>
      <c r="Q233">
        <f>Parameters_Base!$G$5</f>
        <v>13880</v>
      </c>
      <c r="R233">
        <f>Q233*(1+VLOOKUP(K233,Parameters_Base!$I$3:$J$7,2,FALSE))</f>
        <v>15961.999999999998</v>
      </c>
      <c r="S233" s="14">
        <f>R233*Parameters_Base!$G$2</f>
        <v>20750599.999999996</v>
      </c>
      <c r="T233" s="14">
        <f>Parameters_Base!$O$6</f>
        <v>300000</v>
      </c>
      <c r="U233" s="14">
        <f t="shared" si="49"/>
        <v>1500000</v>
      </c>
      <c r="V233" s="14">
        <f>Parameters_Base!$R$10</f>
        <v>3754098.2698005121</v>
      </c>
      <c r="W233" s="14">
        <f>Parameters_Base!$G$7*'Base Scenario'!O233</f>
        <v>5525000</v>
      </c>
      <c r="X233" s="14">
        <f>Parameters_Base!$G$8</f>
        <v>2000000</v>
      </c>
      <c r="Y233" s="15">
        <f t="shared" si="50"/>
        <v>33829698.269800507</v>
      </c>
      <c r="Z233" s="29">
        <f t="shared" si="51"/>
        <v>6765939.6539601013</v>
      </c>
      <c r="AA233" s="29">
        <f t="shared" si="52"/>
        <v>27063758.615840405</v>
      </c>
      <c r="AC233" s="29">
        <f t="shared" si="59"/>
        <v>-325939.65396010224</v>
      </c>
      <c r="AD233" s="29">
        <f t="shared" si="53"/>
        <v>-11403758.615840405</v>
      </c>
      <c r="AE233" s="29">
        <f t="shared" si="54"/>
        <v>-11729698.269800507</v>
      </c>
      <c r="AF233" s="29"/>
      <c r="AG233" s="29" t="str">
        <f t="shared" si="55"/>
        <v>Loss</v>
      </c>
      <c r="AH233" s="29"/>
      <c r="AI233" s="29" t="str">
        <f t="shared" si="56"/>
        <v>Loss</v>
      </c>
      <c r="AJ233" s="29"/>
      <c r="AL233" s="12">
        <f t="shared" si="57"/>
        <v>-11640.701927146509</v>
      </c>
      <c r="AM233" s="12">
        <f t="shared" si="58"/>
        <v>-49154.131964829336</v>
      </c>
      <c r="AN233" s="12"/>
      <c r="AO233" s="12"/>
    </row>
    <row r="234" spans="1:41" x14ac:dyDescent="0.25">
      <c r="A234" s="6">
        <v>227</v>
      </c>
      <c r="B234" s="1" t="str">
        <f t="shared" si="45"/>
        <v>New York</v>
      </c>
      <c r="C234" s="1" t="s">
        <v>1</v>
      </c>
      <c r="D234" s="1" t="str">
        <f>IF(C234="Q1","non-peak",IF('Base Scenario'!C234="Q4","non-peak","peak"))</f>
        <v>peak</v>
      </c>
      <c r="E234" s="13">
        <f>IF(D234="non-peak",Parameters_Base!$B$4,Parameters_Base!$B$5)</f>
        <v>229999.99999999997</v>
      </c>
      <c r="F234" s="13">
        <f>IF(D234="non-peak",Parameters_Base!$C$4,Parameters_Base!$C$5)</f>
        <v>67500</v>
      </c>
      <c r="G234" s="1"/>
      <c r="H234" s="1">
        <v>114</v>
      </c>
      <c r="I234" s="1">
        <v>22</v>
      </c>
      <c r="J234" s="1">
        <v>169</v>
      </c>
      <c r="K234" s="3">
        <v>-2</v>
      </c>
      <c r="M234" s="15">
        <f t="shared" si="46"/>
        <v>5059999.9999999991</v>
      </c>
      <c r="N234" s="15">
        <f t="shared" si="47"/>
        <v>11407500</v>
      </c>
      <c r="O234" s="15">
        <f t="shared" si="48"/>
        <v>16467500</v>
      </c>
      <c r="Q234">
        <f>Parameters_Base!$G$5</f>
        <v>13880</v>
      </c>
      <c r="R234">
        <f>Q234*(1+VLOOKUP(K234,Parameters_Base!$I$3:$J$7,2,FALSE))</f>
        <v>9716</v>
      </c>
      <c r="S234" s="14">
        <f>R234*Parameters_Base!$G$2</f>
        <v>12630800</v>
      </c>
      <c r="T234" s="14">
        <f>Parameters_Base!$O$6</f>
        <v>300000</v>
      </c>
      <c r="U234" s="14">
        <f t="shared" si="49"/>
        <v>2500000</v>
      </c>
      <c r="V234" s="14">
        <f>Parameters_Base!$R$10</f>
        <v>3754098.2698005121</v>
      </c>
      <c r="W234" s="14">
        <f>Parameters_Base!$G$7*'Base Scenario'!O234</f>
        <v>4116875</v>
      </c>
      <c r="X234" s="14">
        <f>Parameters_Base!$G$8</f>
        <v>2000000</v>
      </c>
      <c r="Y234" s="15">
        <f t="shared" si="50"/>
        <v>25301773.269800514</v>
      </c>
      <c r="Z234" s="29">
        <f t="shared" si="51"/>
        <v>5060354.6539601032</v>
      </c>
      <c r="AA234" s="29">
        <f t="shared" si="52"/>
        <v>20241418.615840413</v>
      </c>
      <c r="AC234" s="29">
        <f t="shared" si="59"/>
        <v>-354.65396010410041</v>
      </c>
      <c r="AD234" s="29">
        <f t="shared" si="53"/>
        <v>-8833918.6158404127</v>
      </c>
      <c r="AE234" s="29">
        <f t="shared" si="54"/>
        <v>-8834273.269800514</v>
      </c>
      <c r="AF234" s="29"/>
      <c r="AG234" s="29" t="str">
        <f t="shared" si="55"/>
        <v>Loss</v>
      </c>
      <c r="AH234" s="29"/>
      <c r="AI234" s="29" t="str">
        <f t="shared" si="56"/>
        <v>Loss</v>
      </c>
      <c r="AJ234" s="29"/>
      <c r="AL234" s="12">
        <f t="shared" si="57"/>
        <v>-16.120634550186381</v>
      </c>
      <c r="AM234" s="12">
        <f t="shared" si="58"/>
        <v>-52271.707786037943</v>
      </c>
      <c r="AN234" s="12"/>
      <c r="AO234" s="12"/>
    </row>
    <row r="235" spans="1:41" x14ac:dyDescent="0.25">
      <c r="A235" s="6">
        <v>228</v>
      </c>
      <c r="B235" s="1" t="str">
        <f t="shared" si="45"/>
        <v>Mumbai</v>
      </c>
      <c r="C235" s="1" t="s">
        <v>1</v>
      </c>
      <c r="D235" s="1" t="str">
        <f>IF(C235="Q1","non-peak",IF('Base Scenario'!C235="Q4","non-peak","peak"))</f>
        <v>peak</v>
      </c>
      <c r="E235" s="13">
        <f>IF(D235="non-peak",Parameters_Base!$B$4,Parameters_Base!$B$5)</f>
        <v>229999.99999999997</v>
      </c>
      <c r="F235" s="13">
        <f>IF(D235="non-peak",Parameters_Base!$C$4,Parameters_Base!$C$5)</f>
        <v>67500</v>
      </c>
      <c r="G235" s="1"/>
      <c r="H235" s="1">
        <v>114</v>
      </c>
      <c r="I235" s="1">
        <v>23</v>
      </c>
      <c r="J235" s="1">
        <v>198</v>
      </c>
      <c r="K235" s="3">
        <v>1</v>
      </c>
      <c r="M235" s="15">
        <f t="shared" si="46"/>
        <v>5289999.9999999991</v>
      </c>
      <c r="N235" s="15">
        <f t="shared" si="47"/>
        <v>13365000</v>
      </c>
      <c r="O235" s="15">
        <f t="shared" si="48"/>
        <v>18655000</v>
      </c>
      <c r="Q235">
        <f>Parameters_Base!$G$5</f>
        <v>13880</v>
      </c>
      <c r="R235">
        <f>Q235*(1+VLOOKUP(K235,Parameters_Base!$I$3:$J$7,2,FALSE))</f>
        <v>15961.999999999998</v>
      </c>
      <c r="S235" s="14">
        <f>R235*Parameters_Base!$G$2</f>
        <v>20750599.999999996</v>
      </c>
      <c r="T235" s="14">
        <f>Parameters_Base!$O$6</f>
        <v>300000</v>
      </c>
      <c r="U235" s="14">
        <f t="shared" si="49"/>
        <v>1500000</v>
      </c>
      <c r="V235" s="14">
        <f>Parameters_Base!$R$10</f>
        <v>3754098.2698005121</v>
      </c>
      <c r="W235" s="14">
        <f>Parameters_Base!$G$7*'Base Scenario'!O235</f>
        <v>4663750</v>
      </c>
      <c r="X235" s="14">
        <f>Parameters_Base!$G$8</f>
        <v>2000000</v>
      </c>
      <c r="Y235" s="15">
        <f t="shared" si="50"/>
        <v>32968448.269800507</v>
      </c>
      <c r="Z235" s="29">
        <f t="shared" si="51"/>
        <v>6593689.6539601013</v>
      </c>
      <c r="AA235" s="29">
        <f t="shared" si="52"/>
        <v>26374758.615840405</v>
      </c>
      <c r="AC235" s="29">
        <f t="shared" si="59"/>
        <v>-1303689.6539601022</v>
      </c>
      <c r="AD235" s="29">
        <f t="shared" si="53"/>
        <v>-13009758.615840405</v>
      </c>
      <c r="AE235" s="29">
        <f t="shared" si="54"/>
        <v>-14313448.269800507</v>
      </c>
      <c r="AF235" s="29"/>
      <c r="AG235" s="29" t="str">
        <f t="shared" si="55"/>
        <v>Loss</v>
      </c>
      <c r="AH235" s="29"/>
      <c r="AI235" s="29" t="str">
        <f t="shared" si="56"/>
        <v>Loss</v>
      </c>
      <c r="AJ235" s="29"/>
      <c r="AL235" s="12">
        <f t="shared" si="57"/>
        <v>-56682.158867830534</v>
      </c>
      <c r="AM235" s="12">
        <f t="shared" si="58"/>
        <v>-65705.851595153566</v>
      </c>
      <c r="AN235" s="12"/>
      <c r="AO235" s="12"/>
    </row>
    <row r="236" spans="1:41" x14ac:dyDescent="0.25">
      <c r="A236" s="6">
        <v>229</v>
      </c>
      <c r="B236" s="1" t="str">
        <f t="shared" si="45"/>
        <v>New York</v>
      </c>
      <c r="C236" s="1" t="s">
        <v>1</v>
      </c>
      <c r="D236" s="1" t="str">
        <f>IF(C236="Q1","non-peak",IF('Base Scenario'!C236="Q4","non-peak","peak"))</f>
        <v>peak</v>
      </c>
      <c r="E236" s="13">
        <f>IF(D236="non-peak",Parameters_Base!$B$4,Parameters_Base!$B$5)</f>
        <v>229999.99999999997</v>
      </c>
      <c r="F236" s="13">
        <f>IF(D236="non-peak",Parameters_Base!$C$4,Parameters_Base!$C$5)</f>
        <v>67500</v>
      </c>
      <c r="G236" s="1"/>
      <c r="H236" s="1">
        <v>115</v>
      </c>
      <c r="I236" s="1">
        <v>27</v>
      </c>
      <c r="J236" s="1">
        <v>163</v>
      </c>
      <c r="K236" s="3">
        <v>-2</v>
      </c>
      <c r="M236" s="15">
        <f t="shared" si="46"/>
        <v>6209999.9999999991</v>
      </c>
      <c r="N236" s="15">
        <f t="shared" si="47"/>
        <v>11002500</v>
      </c>
      <c r="O236" s="15">
        <f t="shared" si="48"/>
        <v>17212500</v>
      </c>
      <c r="Q236">
        <f>Parameters_Base!$G$5</f>
        <v>13880</v>
      </c>
      <c r="R236">
        <f>Q236*(1+VLOOKUP(K236,Parameters_Base!$I$3:$J$7,2,FALSE))</f>
        <v>9716</v>
      </c>
      <c r="S236" s="14">
        <f>R236*Parameters_Base!$G$2</f>
        <v>12630800</v>
      </c>
      <c r="T236" s="14">
        <f>Parameters_Base!$O$6</f>
        <v>300000</v>
      </c>
      <c r="U236" s="14">
        <f t="shared" si="49"/>
        <v>2500000</v>
      </c>
      <c r="V236" s="14">
        <f>Parameters_Base!$R$10</f>
        <v>3754098.2698005121</v>
      </c>
      <c r="W236" s="14">
        <f>Parameters_Base!$G$7*'Base Scenario'!O236</f>
        <v>4303125</v>
      </c>
      <c r="X236" s="14">
        <f>Parameters_Base!$G$8</f>
        <v>2000000</v>
      </c>
      <c r="Y236" s="15">
        <f t="shared" si="50"/>
        <v>25488023.269800514</v>
      </c>
      <c r="Z236" s="29">
        <f t="shared" si="51"/>
        <v>5097604.6539601032</v>
      </c>
      <c r="AA236" s="29">
        <f t="shared" si="52"/>
        <v>20390418.615840413</v>
      </c>
      <c r="AC236" s="29">
        <f t="shared" si="59"/>
        <v>1112395.3460398959</v>
      </c>
      <c r="AD236" s="29">
        <f t="shared" si="53"/>
        <v>-9387918.6158404127</v>
      </c>
      <c r="AE236" s="29">
        <f t="shared" si="54"/>
        <v>-8275523.269800514</v>
      </c>
      <c r="AF236" s="29"/>
      <c r="AG236" s="29" t="str">
        <f t="shared" si="55"/>
        <v>Profit</v>
      </c>
      <c r="AH236" s="29"/>
      <c r="AI236" s="29" t="str">
        <f t="shared" si="56"/>
        <v>Loss</v>
      </c>
      <c r="AJ236" s="29"/>
      <c r="AL236" s="12">
        <f t="shared" si="57"/>
        <v>41199.827631107255</v>
      </c>
      <c r="AM236" s="12">
        <f t="shared" si="58"/>
        <v>-57594.592735217258</v>
      </c>
      <c r="AN236" s="12"/>
      <c r="AO236" s="12"/>
    </row>
    <row r="237" spans="1:41" x14ac:dyDescent="0.25">
      <c r="A237" s="6">
        <v>230</v>
      </c>
      <c r="B237" s="1" t="str">
        <f t="shared" si="45"/>
        <v>Mumbai</v>
      </c>
      <c r="C237" s="1" t="s">
        <v>1</v>
      </c>
      <c r="D237" s="1" t="str">
        <f>IF(C237="Q1","non-peak",IF('Base Scenario'!C237="Q4","non-peak","peak"))</f>
        <v>peak</v>
      </c>
      <c r="E237" s="13">
        <f>IF(D237="non-peak",Parameters_Base!$B$4,Parameters_Base!$B$5)</f>
        <v>229999.99999999997</v>
      </c>
      <c r="F237" s="13">
        <f>IF(D237="non-peak",Parameters_Base!$C$4,Parameters_Base!$C$5)</f>
        <v>67500</v>
      </c>
      <c r="G237" s="1"/>
      <c r="H237" s="1">
        <v>115</v>
      </c>
      <c r="I237" s="1">
        <v>28</v>
      </c>
      <c r="J237" s="1">
        <v>169</v>
      </c>
      <c r="K237" s="3">
        <v>0</v>
      </c>
      <c r="M237" s="15">
        <f t="shared" si="46"/>
        <v>6439999.9999999991</v>
      </c>
      <c r="N237" s="15">
        <f t="shared" si="47"/>
        <v>11407500</v>
      </c>
      <c r="O237" s="15">
        <f t="shared" si="48"/>
        <v>17847500</v>
      </c>
      <c r="Q237">
        <f>Parameters_Base!$G$5</f>
        <v>13880</v>
      </c>
      <c r="R237">
        <f>Q237*(1+VLOOKUP(K237,Parameters_Base!$I$3:$J$7,2,FALSE))</f>
        <v>13880</v>
      </c>
      <c r="S237" s="14">
        <f>R237*Parameters_Base!$G$2</f>
        <v>18044000</v>
      </c>
      <c r="T237" s="14">
        <f>Parameters_Base!$O$6</f>
        <v>300000</v>
      </c>
      <c r="U237" s="14">
        <f t="shared" si="49"/>
        <v>1500000</v>
      </c>
      <c r="V237" s="14">
        <f>Parameters_Base!$R$10</f>
        <v>3754098.2698005121</v>
      </c>
      <c r="W237" s="14">
        <f>Parameters_Base!$G$7*'Base Scenario'!O237</f>
        <v>4461875</v>
      </c>
      <c r="X237" s="14">
        <f>Parameters_Base!$G$8</f>
        <v>2000000</v>
      </c>
      <c r="Y237" s="15">
        <f t="shared" si="50"/>
        <v>30059973.269800514</v>
      </c>
      <c r="Z237" s="29">
        <f t="shared" si="51"/>
        <v>6011994.6539601032</v>
      </c>
      <c r="AA237" s="29">
        <f t="shared" si="52"/>
        <v>24047978.615840413</v>
      </c>
      <c r="AC237" s="29">
        <f t="shared" si="59"/>
        <v>428005.3460398959</v>
      </c>
      <c r="AD237" s="29">
        <f t="shared" si="53"/>
        <v>-12640478.615840413</v>
      </c>
      <c r="AE237" s="29">
        <f t="shared" si="54"/>
        <v>-12212473.269800514</v>
      </c>
      <c r="AF237" s="29"/>
      <c r="AG237" s="29" t="str">
        <f t="shared" si="55"/>
        <v>Profit</v>
      </c>
      <c r="AH237" s="29"/>
      <c r="AI237" s="29" t="str">
        <f t="shared" si="56"/>
        <v>Loss</v>
      </c>
      <c r="AJ237" s="29"/>
      <c r="AL237" s="12">
        <f t="shared" si="57"/>
        <v>15285.905215710567</v>
      </c>
      <c r="AM237" s="12">
        <f t="shared" si="58"/>
        <v>-74795.731454676992</v>
      </c>
      <c r="AN237" s="12"/>
      <c r="AO237" s="12"/>
    </row>
    <row r="238" spans="1:41" x14ac:dyDescent="0.25">
      <c r="A238" s="6">
        <v>231</v>
      </c>
      <c r="B238" s="1" t="str">
        <f t="shared" si="45"/>
        <v>New York</v>
      </c>
      <c r="C238" s="1" t="s">
        <v>1</v>
      </c>
      <c r="D238" s="1" t="str">
        <f>IF(C238="Q1","non-peak",IF('Base Scenario'!C238="Q4","non-peak","peak"))</f>
        <v>peak</v>
      </c>
      <c r="E238" s="13">
        <f>IF(D238="non-peak",Parameters_Base!$B$4,Parameters_Base!$B$5)</f>
        <v>229999.99999999997</v>
      </c>
      <c r="F238" s="13">
        <f>IF(D238="non-peak",Parameters_Base!$C$4,Parameters_Base!$C$5)</f>
        <v>67500</v>
      </c>
      <c r="G238" s="1"/>
      <c r="H238" s="1">
        <v>116</v>
      </c>
      <c r="I238" s="1">
        <v>17</v>
      </c>
      <c r="J238" s="1">
        <v>193</v>
      </c>
      <c r="K238" s="3">
        <v>-2</v>
      </c>
      <c r="M238" s="15">
        <f t="shared" si="46"/>
        <v>3909999.9999999995</v>
      </c>
      <c r="N238" s="15">
        <f t="shared" si="47"/>
        <v>13027500</v>
      </c>
      <c r="O238" s="15">
        <f t="shared" si="48"/>
        <v>16937500</v>
      </c>
      <c r="Q238">
        <f>Parameters_Base!$G$5</f>
        <v>13880</v>
      </c>
      <c r="R238">
        <f>Q238*(1+VLOOKUP(K238,Parameters_Base!$I$3:$J$7,2,FALSE))</f>
        <v>9716</v>
      </c>
      <c r="S238" s="14">
        <f>R238*Parameters_Base!$G$2</f>
        <v>12630800</v>
      </c>
      <c r="T238" s="14">
        <f>Parameters_Base!$O$6</f>
        <v>300000</v>
      </c>
      <c r="U238" s="14">
        <f t="shared" si="49"/>
        <v>2500000</v>
      </c>
      <c r="V238" s="14">
        <f>Parameters_Base!$R$10</f>
        <v>3754098.2698005121</v>
      </c>
      <c r="W238" s="14">
        <f>Parameters_Base!$G$7*'Base Scenario'!O238</f>
        <v>4234375</v>
      </c>
      <c r="X238" s="14">
        <f>Parameters_Base!$G$8</f>
        <v>2000000</v>
      </c>
      <c r="Y238" s="15">
        <f t="shared" si="50"/>
        <v>25419273.269800514</v>
      </c>
      <c r="Z238" s="29">
        <f t="shared" si="51"/>
        <v>5083854.6539601032</v>
      </c>
      <c r="AA238" s="29">
        <f t="shared" si="52"/>
        <v>20335418.615840413</v>
      </c>
      <c r="AC238" s="29">
        <f t="shared" si="59"/>
        <v>-1173854.6539601036</v>
      </c>
      <c r="AD238" s="29">
        <f t="shared" si="53"/>
        <v>-7307918.6158404127</v>
      </c>
      <c r="AE238" s="29">
        <f t="shared" si="54"/>
        <v>-8481773.269800514</v>
      </c>
      <c r="AF238" s="29"/>
      <c r="AG238" s="29" t="str">
        <f t="shared" si="55"/>
        <v>Loss</v>
      </c>
      <c r="AH238" s="29"/>
      <c r="AI238" s="29" t="str">
        <f t="shared" si="56"/>
        <v>Loss</v>
      </c>
      <c r="AJ238" s="29"/>
      <c r="AL238" s="12">
        <f t="shared" si="57"/>
        <v>-69050.273762359036</v>
      </c>
      <c r="AM238" s="12">
        <f t="shared" si="58"/>
        <v>-37864.863294509909</v>
      </c>
      <c r="AN238" s="12"/>
      <c r="AO238" s="12"/>
    </row>
    <row r="239" spans="1:41" x14ac:dyDescent="0.25">
      <c r="A239" s="6">
        <v>232</v>
      </c>
      <c r="B239" s="1" t="str">
        <f t="shared" si="45"/>
        <v>Mumbai</v>
      </c>
      <c r="C239" s="1" t="s">
        <v>1</v>
      </c>
      <c r="D239" s="1" t="str">
        <f>IF(C239="Q1","non-peak",IF('Base Scenario'!C239="Q4","non-peak","peak"))</f>
        <v>peak</v>
      </c>
      <c r="E239" s="13">
        <f>IF(D239="non-peak",Parameters_Base!$B$4,Parameters_Base!$B$5)</f>
        <v>229999.99999999997</v>
      </c>
      <c r="F239" s="13">
        <f>IF(D239="non-peak",Parameters_Base!$C$4,Parameters_Base!$C$5)</f>
        <v>67500</v>
      </c>
      <c r="G239" s="1"/>
      <c r="H239" s="1">
        <v>116</v>
      </c>
      <c r="I239" s="1">
        <v>16</v>
      </c>
      <c r="J239" s="1">
        <v>197</v>
      </c>
      <c r="K239" s="3">
        <v>1</v>
      </c>
      <c r="M239" s="15">
        <f t="shared" si="46"/>
        <v>3679999.9999999995</v>
      </c>
      <c r="N239" s="15">
        <f t="shared" si="47"/>
        <v>13297500</v>
      </c>
      <c r="O239" s="15">
        <f t="shared" si="48"/>
        <v>16977500</v>
      </c>
      <c r="Q239">
        <f>Parameters_Base!$G$5</f>
        <v>13880</v>
      </c>
      <c r="R239">
        <f>Q239*(1+VLOOKUP(K239,Parameters_Base!$I$3:$J$7,2,FALSE))</f>
        <v>15961.999999999998</v>
      </c>
      <c r="S239" s="14">
        <f>R239*Parameters_Base!$G$2</f>
        <v>20750599.999999996</v>
      </c>
      <c r="T239" s="14">
        <f>Parameters_Base!$O$6</f>
        <v>300000</v>
      </c>
      <c r="U239" s="14">
        <f t="shared" si="49"/>
        <v>1500000</v>
      </c>
      <c r="V239" s="14">
        <f>Parameters_Base!$R$10</f>
        <v>3754098.2698005121</v>
      </c>
      <c r="W239" s="14">
        <f>Parameters_Base!$G$7*'Base Scenario'!O239</f>
        <v>4244375</v>
      </c>
      <c r="X239" s="14">
        <f>Parameters_Base!$G$8</f>
        <v>2000000</v>
      </c>
      <c r="Y239" s="15">
        <f t="shared" si="50"/>
        <v>32549073.269800507</v>
      </c>
      <c r="Z239" s="29">
        <f t="shared" si="51"/>
        <v>6509814.6539601013</v>
      </c>
      <c r="AA239" s="29">
        <f t="shared" si="52"/>
        <v>26039258.615840405</v>
      </c>
      <c r="AC239" s="29">
        <f t="shared" si="59"/>
        <v>-2829814.6539601018</v>
      </c>
      <c r="AD239" s="29">
        <f t="shared" si="53"/>
        <v>-12741758.615840405</v>
      </c>
      <c r="AE239" s="29">
        <f t="shared" si="54"/>
        <v>-15571573.269800507</v>
      </c>
      <c r="AF239" s="29"/>
      <c r="AG239" s="29" t="str">
        <f t="shared" si="55"/>
        <v>Loss</v>
      </c>
      <c r="AH239" s="29"/>
      <c r="AI239" s="29" t="str">
        <f t="shared" si="56"/>
        <v>Loss</v>
      </c>
      <c r="AJ239" s="29"/>
      <c r="AL239" s="12">
        <f t="shared" si="57"/>
        <v>-176863.41587250636</v>
      </c>
      <c r="AM239" s="12">
        <f t="shared" si="58"/>
        <v>-64678.97774538277</v>
      </c>
      <c r="AN239" s="12"/>
      <c r="AO239" s="12"/>
    </row>
    <row r="240" spans="1:41" x14ac:dyDescent="0.25">
      <c r="A240" s="6">
        <v>233</v>
      </c>
      <c r="B240" s="1" t="str">
        <f t="shared" si="45"/>
        <v>New York</v>
      </c>
      <c r="C240" s="1" t="s">
        <v>1</v>
      </c>
      <c r="D240" s="1" t="str">
        <f>IF(C240="Q1","non-peak",IF('Base Scenario'!C240="Q4","non-peak","peak"))</f>
        <v>peak</v>
      </c>
      <c r="E240" s="13">
        <f>IF(D240="non-peak",Parameters_Base!$B$4,Parameters_Base!$B$5)</f>
        <v>229999.99999999997</v>
      </c>
      <c r="F240" s="13">
        <f>IF(D240="non-peak",Parameters_Base!$C$4,Parameters_Base!$C$5)</f>
        <v>67500</v>
      </c>
      <c r="G240" s="1"/>
      <c r="H240" s="1">
        <v>117</v>
      </c>
      <c r="I240" s="1">
        <v>17</v>
      </c>
      <c r="J240" s="1">
        <v>229</v>
      </c>
      <c r="K240" s="3">
        <v>-2</v>
      </c>
      <c r="M240" s="15">
        <f t="shared" si="46"/>
        <v>3909999.9999999995</v>
      </c>
      <c r="N240" s="15">
        <f t="shared" si="47"/>
        <v>15457500</v>
      </c>
      <c r="O240" s="15">
        <f t="shared" si="48"/>
        <v>19367500</v>
      </c>
      <c r="Q240">
        <f>Parameters_Base!$G$5</f>
        <v>13880</v>
      </c>
      <c r="R240">
        <f>Q240*(1+VLOOKUP(K240,Parameters_Base!$I$3:$J$7,2,FALSE))</f>
        <v>9716</v>
      </c>
      <c r="S240" s="14">
        <f>R240*Parameters_Base!$G$2</f>
        <v>12630800</v>
      </c>
      <c r="T240" s="14">
        <f>Parameters_Base!$O$6</f>
        <v>300000</v>
      </c>
      <c r="U240" s="14">
        <f t="shared" si="49"/>
        <v>2500000</v>
      </c>
      <c r="V240" s="14">
        <f>Parameters_Base!$R$10</f>
        <v>3754098.2698005121</v>
      </c>
      <c r="W240" s="14">
        <f>Parameters_Base!$G$7*'Base Scenario'!O240</f>
        <v>4841875</v>
      </c>
      <c r="X240" s="14">
        <f>Parameters_Base!$G$8</f>
        <v>2000000</v>
      </c>
      <c r="Y240" s="15">
        <f t="shared" si="50"/>
        <v>26026773.269800514</v>
      </c>
      <c r="Z240" s="29">
        <f t="shared" si="51"/>
        <v>5205354.6539601032</v>
      </c>
      <c r="AA240" s="29">
        <f t="shared" si="52"/>
        <v>20821418.615840413</v>
      </c>
      <c r="AC240" s="29">
        <f t="shared" si="59"/>
        <v>-1295354.6539601036</v>
      </c>
      <c r="AD240" s="29">
        <f t="shared" si="53"/>
        <v>-5363918.6158404127</v>
      </c>
      <c r="AE240" s="29">
        <f t="shared" si="54"/>
        <v>-6659273.269800514</v>
      </c>
      <c r="AF240" s="29"/>
      <c r="AG240" s="29" t="str">
        <f t="shared" si="55"/>
        <v>Loss</v>
      </c>
      <c r="AH240" s="29"/>
      <c r="AI240" s="29" t="str">
        <f t="shared" si="56"/>
        <v>Loss</v>
      </c>
      <c r="AJ240" s="29"/>
      <c r="AL240" s="12">
        <f t="shared" si="57"/>
        <v>-76197.332585888449</v>
      </c>
      <c r="AM240" s="12">
        <f t="shared" si="58"/>
        <v>-23423.225396683025</v>
      </c>
      <c r="AN240" s="12"/>
      <c r="AO240" s="12"/>
    </row>
    <row r="241" spans="1:41" x14ac:dyDescent="0.25">
      <c r="A241" s="6">
        <v>234</v>
      </c>
      <c r="B241" s="1" t="str">
        <f t="shared" si="45"/>
        <v>Mumbai</v>
      </c>
      <c r="C241" s="1" t="s">
        <v>1</v>
      </c>
      <c r="D241" s="1" t="str">
        <f>IF(C241="Q1","non-peak",IF('Base Scenario'!C241="Q4","non-peak","peak"))</f>
        <v>peak</v>
      </c>
      <c r="E241" s="13">
        <f>IF(D241="non-peak",Parameters_Base!$B$4,Parameters_Base!$B$5)</f>
        <v>229999.99999999997</v>
      </c>
      <c r="F241" s="13">
        <f>IF(D241="non-peak",Parameters_Base!$C$4,Parameters_Base!$C$5)</f>
        <v>67500</v>
      </c>
      <c r="G241" s="1"/>
      <c r="H241" s="1">
        <v>117</v>
      </c>
      <c r="I241" s="1">
        <v>18</v>
      </c>
      <c r="J241" s="1">
        <v>232</v>
      </c>
      <c r="K241" s="3">
        <v>1</v>
      </c>
      <c r="M241" s="15">
        <f t="shared" si="46"/>
        <v>4139999.9999999995</v>
      </c>
      <c r="N241" s="15">
        <f t="shared" si="47"/>
        <v>15660000</v>
      </c>
      <c r="O241" s="15">
        <f t="shared" si="48"/>
        <v>19800000</v>
      </c>
      <c r="Q241">
        <f>Parameters_Base!$G$5</f>
        <v>13880</v>
      </c>
      <c r="R241">
        <f>Q241*(1+VLOOKUP(K241,Parameters_Base!$I$3:$J$7,2,FALSE))</f>
        <v>15961.999999999998</v>
      </c>
      <c r="S241" s="14">
        <f>R241*Parameters_Base!$G$2</f>
        <v>20750599.999999996</v>
      </c>
      <c r="T241" s="14">
        <f>Parameters_Base!$O$6</f>
        <v>300000</v>
      </c>
      <c r="U241" s="14">
        <f t="shared" si="49"/>
        <v>1500000</v>
      </c>
      <c r="V241" s="14">
        <f>Parameters_Base!$R$10</f>
        <v>3754098.2698005121</v>
      </c>
      <c r="W241" s="14">
        <f>Parameters_Base!$G$7*'Base Scenario'!O241</f>
        <v>4950000</v>
      </c>
      <c r="X241" s="14">
        <f>Parameters_Base!$G$8</f>
        <v>2000000</v>
      </c>
      <c r="Y241" s="15">
        <f t="shared" si="50"/>
        <v>33254698.269800507</v>
      </c>
      <c r="Z241" s="29">
        <f t="shared" si="51"/>
        <v>6650939.6539601013</v>
      </c>
      <c r="AA241" s="29">
        <f t="shared" si="52"/>
        <v>26603758.615840405</v>
      </c>
      <c r="AC241" s="29">
        <f t="shared" si="59"/>
        <v>-2510939.6539601018</v>
      </c>
      <c r="AD241" s="29">
        <f t="shared" si="53"/>
        <v>-10943758.615840405</v>
      </c>
      <c r="AE241" s="29">
        <f t="shared" si="54"/>
        <v>-13454698.269800507</v>
      </c>
      <c r="AF241" s="29"/>
      <c r="AG241" s="29" t="str">
        <f t="shared" si="55"/>
        <v>Loss</v>
      </c>
      <c r="AH241" s="29"/>
      <c r="AI241" s="29" t="str">
        <f t="shared" si="56"/>
        <v>Loss</v>
      </c>
      <c r="AJ241" s="29"/>
      <c r="AL241" s="12">
        <f t="shared" si="57"/>
        <v>-139496.64744222787</v>
      </c>
      <c r="AM241" s="12">
        <f t="shared" si="58"/>
        <v>-47171.373344139676</v>
      </c>
      <c r="AN241" s="12"/>
      <c r="AO241" s="12"/>
    </row>
    <row r="242" spans="1:41" x14ac:dyDescent="0.25">
      <c r="A242" s="6">
        <v>235</v>
      </c>
      <c r="B242" s="1" t="str">
        <f t="shared" si="45"/>
        <v>New York</v>
      </c>
      <c r="C242" s="1" t="s">
        <v>1</v>
      </c>
      <c r="D242" s="1" t="str">
        <f>IF(C242="Q1","non-peak",IF('Base Scenario'!C242="Q4","non-peak","peak"))</f>
        <v>peak</v>
      </c>
      <c r="E242" s="13">
        <f>IF(D242="non-peak",Parameters_Base!$B$4,Parameters_Base!$B$5)</f>
        <v>229999.99999999997</v>
      </c>
      <c r="F242" s="13">
        <f>IF(D242="non-peak",Parameters_Base!$C$4,Parameters_Base!$C$5)</f>
        <v>67500</v>
      </c>
      <c r="G242" s="1"/>
      <c r="H242" s="1">
        <v>118</v>
      </c>
      <c r="I242" s="1">
        <v>22</v>
      </c>
      <c r="J242" s="1">
        <v>189</v>
      </c>
      <c r="K242" s="3">
        <v>0</v>
      </c>
      <c r="M242" s="15">
        <f t="shared" si="46"/>
        <v>5059999.9999999991</v>
      </c>
      <c r="N242" s="15">
        <f t="shared" si="47"/>
        <v>12757500</v>
      </c>
      <c r="O242" s="15">
        <f t="shared" si="48"/>
        <v>17817500</v>
      </c>
      <c r="Q242">
        <f>Parameters_Base!$G$5</f>
        <v>13880</v>
      </c>
      <c r="R242">
        <f>Q242*(1+VLOOKUP(K242,Parameters_Base!$I$3:$J$7,2,FALSE))</f>
        <v>13880</v>
      </c>
      <c r="S242" s="14">
        <f>R242*Parameters_Base!$G$2</f>
        <v>18044000</v>
      </c>
      <c r="T242" s="14">
        <f>Parameters_Base!$O$6</f>
        <v>300000</v>
      </c>
      <c r="U242" s="14">
        <f t="shared" si="49"/>
        <v>2500000</v>
      </c>
      <c r="V242" s="14">
        <f>Parameters_Base!$R$10</f>
        <v>3754098.2698005121</v>
      </c>
      <c r="W242" s="14">
        <f>Parameters_Base!$G$7*'Base Scenario'!O242</f>
        <v>4454375</v>
      </c>
      <c r="X242" s="14">
        <f>Parameters_Base!$G$8</f>
        <v>2000000</v>
      </c>
      <c r="Y242" s="15">
        <f t="shared" si="50"/>
        <v>31052473.269800514</v>
      </c>
      <c r="Z242" s="29">
        <f t="shared" si="51"/>
        <v>6210494.6539601032</v>
      </c>
      <c r="AA242" s="29">
        <f t="shared" si="52"/>
        <v>24841978.615840413</v>
      </c>
      <c r="AC242" s="29">
        <f t="shared" si="59"/>
        <v>-1150494.6539601041</v>
      </c>
      <c r="AD242" s="29">
        <f t="shared" si="53"/>
        <v>-12084478.615840413</v>
      </c>
      <c r="AE242" s="29">
        <f t="shared" si="54"/>
        <v>-13234973.269800514</v>
      </c>
      <c r="AF242" s="29"/>
      <c r="AG242" s="29" t="str">
        <f t="shared" si="55"/>
        <v>Loss</v>
      </c>
      <c r="AH242" s="29"/>
      <c r="AI242" s="29" t="str">
        <f t="shared" si="56"/>
        <v>Loss</v>
      </c>
      <c r="AJ242" s="29"/>
      <c r="AL242" s="12">
        <f t="shared" si="57"/>
        <v>-52295.211543641097</v>
      </c>
      <c r="AM242" s="12">
        <f t="shared" si="58"/>
        <v>-63939.040295451916</v>
      </c>
      <c r="AN242" s="12"/>
      <c r="AO242" s="12"/>
    </row>
    <row r="243" spans="1:41" x14ac:dyDescent="0.25">
      <c r="A243" s="6">
        <v>236</v>
      </c>
      <c r="B243" s="1" t="str">
        <f t="shared" si="45"/>
        <v>Mumbai</v>
      </c>
      <c r="C243" s="1" t="s">
        <v>1</v>
      </c>
      <c r="D243" s="1" t="str">
        <f>IF(C243="Q1","non-peak",IF('Base Scenario'!C243="Q4","non-peak","peak"))</f>
        <v>peak</v>
      </c>
      <c r="E243" s="13">
        <f>IF(D243="non-peak",Parameters_Base!$B$4,Parameters_Base!$B$5)</f>
        <v>229999.99999999997</v>
      </c>
      <c r="F243" s="13">
        <f>IF(D243="non-peak",Parameters_Base!$C$4,Parameters_Base!$C$5)</f>
        <v>67500</v>
      </c>
      <c r="G243" s="1"/>
      <c r="H243" s="1">
        <v>118</v>
      </c>
      <c r="I243" s="1">
        <v>29</v>
      </c>
      <c r="J243" s="1">
        <v>197</v>
      </c>
      <c r="K243" s="3">
        <v>1</v>
      </c>
      <c r="M243" s="15">
        <f t="shared" si="46"/>
        <v>6669999.9999999991</v>
      </c>
      <c r="N243" s="15">
        <f t="shared" si="47"/>
        <v>13297500</v>
      </c>
      <c r="O243" s="15">
        <f t="shared" si="48"/>
        <v>19967500</v>
      </c>
      <c r="Q243">
        <f>Parameters_Base!$G$5</f>
        <v>13880</v>
      </c>
      <c r="R243">
        <f>Q243*(1+VLOOKUP(K243,Parameters_Base!$I$3:$J$7,2,FALSE))</f>
        <v>15961.999999999998</v>
      </c>
      <c r="S243" s="14">
        <f>R243*Parameters_Base!$G$2</f>
        <v>20750599.999999996</v>
      </c>
      <c r="T243" s="14">
        <f>Parameters_Base!$O$6</f>
        <v>300000</v>
      </c>
      <c r="U243" s="14">
        <f t="shared" si="49"/>
        <v>1500000</v>
      </c>
      <c r="V243" s="14">
        <f>Parameters_Base!$R$10</f>
        <v>3754098.2698005121</v>
      </c>
      <c r="W243" s="14">
        <f>Parameters_Base!$G$7*'Base Scenario'!O243</f>
        <v>4991875</v>
      </c>
      <c r="X243" s="14">
        <f>Parameters_Base!$G$8</f>
        <v>2000000</v>
      </c>
      <c r="Y243" s="15">
        <f t="shared" si="50"/>
        <v>33296573.269800507</v>
      </c>
      <c r="Z243" s="29">
        <f t="shared" si="51"/>
        <v>6659314.6539601013</v>
      </c>
      <c r="AA243" s="29">
        <f t="shared" si="52"/>
        <v>26637258.615840405</v>
      </c>
      <c r="AC243" s="29">
        <f t="shared" si="59"/>
        <v>10685.346039897762</v>
      </c>
      <c r="AD243" s="29">
        <f t="shared" si="53"/>
        <v>-13339758.615840405</v>
      </c>
      <c r="AE243" s="29">
        <f t="shared" si="54"/>
        <v>-13329073.269800507</v>
      </c>
      <c r="AF243" s="29"/>
      <c r="AG243" s="29" t="str">
        <f t="shared" si="55"/>
        <v>Profit</v>
      </c>
      <c r="AH243" s="29"/>
      <c r="AI243" s="29" t="str">
        <f t="shared" si="56"/>
        <v>Loss</v>
      </c>
      <c r="AJ243" s="29"/>
      <c r="AL243" s="12">
        <f t="shared" si="57"/>
        <v>368.46020827233662</v>
      </c>
      <c r="AM243" s="12">
        <f t="shared" si="58"/>
        <v>-67714.510740306621</v>
      </c>
      <c r="AN243" s="12"/>
      <c r="AO243" s="12"/>
    </row>
    <row r="244" spans="1:41" x14ac:dyDescent="0.25">
      <c r="A244" s="6">
        <v>237</v>
      </c>
      <c r="B244" s="1" t="str">
        <f t="shared" si="45"/>
        <v>New York</v>
      </c>
      <c r="C244" s="1" t="s">
        <v>1</v>
      </c>
      <c r="D244" s="1" t="str">
        <f>IF(C244="Q1","non-peak",IF('Base Scenario'!C244="Q4","non-peak","peak"))</f>
        <v>peak</v>
      </c>
      <c r="E244" s="13">
        <f>IF(D244="non-peak",Parameters_Base!$B$4,Parameters_Base!$B$5)</f>
        <v>229999.99999999997</v>
      </c>
      <c r="F244" s="13">
        <f>IF(D244="non-peak",Parameters_Base!$C$4,Parameters_Base!$C$5)</f>
        <v>67500</v>
      </c>
      <c r="G244" s="1"/>
      <c r="H244" s="1">
        <v>119</v>
      </c>
      <c r="I244" s="1">
        <v>20</v>
      </c>
      <c r="J244" s="1">
        <v>225</v>
      </c>
      <c r="K244" s="3">
        <v>-1</v>
      </c>
      <c r="M244" s="15">
        <f t="shared" si="46"/>
        <v>4599999.9999999991</v>
      </c>
      <c r="N244" s="15">
        <f t="shared" si="47"/>
        <v>15187500</v>
      </c>
      <c r="O244" s="15">
        <f t="shared" si="48"/>
        <v>19787500</v>
      </c>
      <c r="Q244">
        <f>Parameters_Base!$G$5</f>
        <v>13880</v>
      </c>
      <c r="R244">
        <f>Q244*(1+VLOOKUP(K244,Parameters_Base!$I$3:$J$7,2,FALSE))</f>
        <v>11798</v>
      </c>
      <c r="S244" s="14">
        <f>R244*Parameters_Base!$G$2</f>
        <v>15337400</v>
      </c>
      <c r="T244" s="14">
        <f>Parameters_Base!$O$6</f>
        <v>300000</v>
      </c>
      <c r="U244" s="14">
        <f t="shared" si="49"/>
        <v>2500000</v>
      </c>
      <c r="V244" s="14">
        <f>Parameters_Base!$R$10</f>
        <v>3754098.2698005121</v>
      </c>
      <c r="W244" s="14">
        <f>Parameters_Base!$G$7*'Base Scenario'!O244</f>
        <v>4946875</v>
      </c>
      <c r="X244" s="14">
        <f>Parameters_Base!$G$8</f>
        <v>2000000</v>
      </c>
      <c r="Y244" s="15">
        <f t="shared" si="50"/>
        <v>28838373.269800514</v>
      </c>
      <c r="Z244" s="29">
        <f t="shared" si="51"/>
        <v>5767674.6539601032</v>
      </c>
      <c r="AA244" s="29">
        <f t="shared" si="52"/>
        <v>23070698.615840413</v>
      </c>
      <c r="AC244" s="29">
        <f t="shared" si="59"/>
        <v>-1167674.6539601041</v>
      </c>
      <c r="AD244" s="29">
        <f t="shared" si="53"/>
        <v>-7883198.6158404127</v>
      </c>
      <c r="AE244" s="29">
        <f t="shared" si="54"/>
        <v>-9050873.269800514</v>
      </c>
      <c r="AF244" s="29"/>
      <c r="AG244" s="29" t="str">
        <f t="shared" si="55"/>
        <v>Loss</v>
      </c>
      <c r="AH244" s="29"/>
      <c r="AI244" s="29" t="str">
        <f t="shared" si="56"/>
        <v>Loss</v>
      </c>
      <c r="AJ244" s="29"/>
      <c r="AL244" s="12">
        <f t="shared" si="57"/>
        <v>-58383.732698005202</v>
      </c>
      <c r="AM244" s="12">
        <f t="shared" si="58"/>
        <v>-35036.438292624058</v>
      </c>
      <c r="AN244" s="12"/>
      <c r="AO244" s="12"/>
    </row>
    <row r="245" spans="1:41" x14ac:dyDescent="0.25">
      <c r="A245" s="6">
        <v>238</v>
      </c>
      <c r="B245" s="1" t="str">
        <f t="shared" si="45"/>
        <v>Mumbai</v>
      </c>
      <c r="C245" s="1" t="s">
        <v>1</v>
      </c>
      <c r="D245" s="1" t="str">
        <f>IF(C245="Q1","non-peak",IF('Base Scenario'!C245="Q4","non-peak","peak"))</f>
        <v>peak</v>
      </c>
      <c r="E245" s="13">
        <f>IF(D245="non-peak",Parameters_Base!$B$4,Parameters_Base!$B$5)</f>
        <v>229999.99999999997</v>
      </c>
      <c r="F245" s="13">
        <f>IF(D245="non-peak",Parameters_Base!$C$4,Parameters_Base!$C$5)</f>
        <v>67500</v>
      </c>
      <c r="G245" s="1"/>
      <c r="H245" s="1">
        <v>119</v>
      </c>
      <c r="I245" s="1">
        <v>25</v>
      </c>
      <c r="J245" s="1">
        <v>202</v>
      </c>
      <c r="K245" s="3">
        <v>1</v>
      </c>
      <c r="M245" s="15">
        <f t="shared" si="46"/>
        <v>5749999.9999999991</v>
      </c>
      <c r="N245" s="15">
        <f t="shared" si="47"/>
        <v>13635000</v>
      </c>
      <c r="O245" s="15">
        <f t="shared" si="48"/>
        <v>19385000</v>
      </c>
      <c r="Q245">
        <f>Parameters_Base!$G$5</f>
        <v>13880</v>
      </c>
      <c r="R245">
        <f>Q245*(1+VLOOKUP(K245,Parameters_Base!$I$3:$J$7,2,FALSE))</f>
        <v>15961.999999999998</v>
      </c>
      <c r="S245" s="14">
        <f>R245*Parameters_Base!$G$2</f>
        <v>20750599.999999996</v>
      </c>
      <c r="T245" s="14">
        <f>Parameters_Base!$O$6</f>
        <v>300000</v>
      </c>
      <c r="U245" s="14">
        <f t="shared" si="49"/>
        <v>1500000</v>
      </c>
      <c r="V245" s="14">
        <f>Parameters_Base!$R$10</f>
        <v>3754098.2698005121</v>
      </c>
      <c r="W245" s="14">
        <f>Parameters_Base!$G$7*'Base Scenario'!O245</f>
        <v>4846250</v>
      </c>
      <c r="X245" s="14">
        <f>Parameters_Base!$G$8</f>
        <v>2000000</v>
      </c>
      <c r="Y245" s="15">
        <f t="shared" si="50"/>
        <v>33150948.269800507</v>
      </c>
      <c r="Z245" s="29">
        <f t="shared" si="51"/>
        <v>6630189.6539601013</v>
      </c>
      <c r="AA245" s="29">
        <f t="shared" si="52"/>
        <v>26520758.615840405</v>
      </c>
      <c r="AC245" s="29">
        <f t="shared" si="59"/>
        <v>-880189.65396010224</v>
      </c>
      <c r="AD245" s="29">
        <f t="shared" si="53"/>
        <v>-12885758.615840405</v>
      </c>
      <c r="AE245" s="29">
        <f t="shared" si="54"/>
        <v>-13765948.269800507</v>
      </c>
      <c r="AF245" s="29"/>
      <c r="AG245" s="29" t="str">
        <f t="shared" si="55"/>
        <v>Loss</v>
      </c>
      <c r="AH245" s="29"/>
      <c r="AI245" s="29" t="str">
        <f t="shared" si="56"/>
        <v>Loss</v>
      </c>
      <c r="AJ245" s="29"/>
      <c r="AL245" s="12">
        <f t="shared" si="57"/>
        <v>-35207.58615840409</v>
      </c>
      <c r="AM245" s="12">
        <f t="shared" si="58"/>
        <v>-63790.884236833692</v>
      </c>
      <c r="AN245" s="12"/>
      <c r="AO245" s="12"/>
    </row>
    <row r="246" spans="1:41" x14ac:dyDescent="0.25">
      <c r="A246" s="6">
        <v>239</v>
      </c>
      <c r="B246" s="1" t="str">
        <f t="shared" si="45"/>
        <v>New York</v>
      </c>
      <c r="C246" s="1" t="s">
        <v>1</v>
      </c>
      <c r="D246" s="1" t="str">
        <f>IF(C246="Q1","non-peak",IF('Base Scenario'!C246="Q4","non-peak","peak"))</f>
        <v>peak</v>
      </c>
      <c r="E246" s="13">
        <f>IF(D246="non-peak",Parameters_Base!$B$4,Parameters_Base!$B$5)</f>
        <v>229999.99999999997</v>
      </c>
      <c r="F246" s="13">
        <f>IF(D246="non-peak",Parameters_Base!$C$4,Parameters_Base!$C$5)</f>
        <v>67500</v>
      </c>
      <c r="G246" s="1"/>
      <c r="H246" s="1">
        <v>120</v>
      </c>
      <c r="I246" s="1">
        <v>24</v>
      </c>
      <c r="J246" s="1">
        <v>193</v>
      </c>
      <c r="K246" s="3">
        <v>-2</v>
      </c>
      <c r="M246" s="15">
        <f t="shared" si="46"/>
        <v>5519999.9999999991</v>
      </c>
      <c r="N246" s="15">
        <f t="shared" si="47"/>
        <v>13027500</v>
      </c>
      <c r="O246" s="15">
        <f t="shared" si="48"/>
        <v>18547500</v>
      </c>
      <c r="Q246">
        <f>Parameters_Base!$G$5</f>
        <v>13880</v>
      </c>
      <c r="R246">
        <f>Q246*(1+VLOOKUP(K246,Parameters_Base!$I$3:$J$7,2,FALSE))</f>
        <v>9716</v>
      </c>
      <c r="S246" s="14">
        <f>R246*Parameters_Base!$G$2</f>
        <v>12630800</v>
      </c>
      <c r="T246" s="14">
        <f>Parameters_Base!$O$6</f>
        <v>300000</v>
      </c>
      <c r="U246" s="14">
        <f t="shared" si="49"/>
        <v>2500000</v>
      </c>
      <c r="V246" s="14">
        <f>Parameters_Base!$R$10</f>
        <v>3754098.2698005121</v>
      </c>
      <c r="W246" s="14">
        <f>Parameters_Base!$G$7*'Base Scenario'!O246</f>
        <v>4636875</v>
      </c>
      <c r="X246" s="14">
        <f>Parameters_Base!$G$8</f>
        <v>2000000</v>
      </c>
      <c r="Y246" s="15">
        <f t="shared" si="50"/>
        <v>25821773.269800514</v>
      </c>
      <c r="Z246" s="29">
        <f t="shared" si="51"/>
        <v>5164354.6539601032</v>
      </c>
      <c r="AA246" s="29">
        <f t="shared" si="52"/>
        <v>20657418.615840413</v>
      </c>
      <c r="AC246" s="29">
        <f t="shared" si="59"/>
        <v>355645.3460398959</v>
      </c>
      <c r="AD246" s="29">
        <f t="shared" si="53"/>
        <v>-7629918.6158404127</v>
      </c>
      <c r="AE246" s="29">
        <f t="shared" si="54"/>
        <v>-7274273.269800514</v>
      </c>
      <c r="AF246" s="29"/>
      <c r="AG246" s="29" t="str">
        <f t="shared" si="55"/>
        <v>Profit</v>
      </c>
      <c r="AH246" s="29"/>
      <c r="AI246" s="29" t="str">
        <f t="shared" si="56"/>
        <v>Loss</v>
      </c>
      <c r="AJ246" s="29"/>
      <c r="AL246" s="12">
        <f t="shared" si="57"/>
        <v>14818.556084995662</v>
      </c>
      <c r="AM246" s="12">
        <f t="shared" si="58"/>
        <v>-39533.257076893329</v>
      </c>
      <c r="AN246" s="12"/>
      <c r="AO246" s="12"/>
    </row>
    <row r="247" spans="1:41" x14ac:dyDescent="0.25">
      <c r="A247" s="6">
        <v>240</v>
      </c>
      <c r="B247" s="1" t="str">
        <f t="shared" si="45"/>
        <v>Mumbai</v>
      </c>
      <c r="C247" s="1" t="s">
        <v>1</v>
      </c>
      <c r="D247" s="1" t="str">
        <f>IF(C247="Q1","non-peak",IF('Base Scenario'!C247="Q4","non-peak","peak"))</f>
        <v>peak</v>
      </c>
      <c r="E247" s="13">
        <f>IF(D247="non-peak",Parameters_Base!$B$4,Parameters_Base!$B$5)</f>
        <v>229999.99999999997</v>
      </c>
      <c r="F247" s="13">
        <f>IF(D247="non-peak",Parameters_Base!$C$4,Parameters_Base!$C$5)</f>
        <v>67500</v>
      </c>
      <c r="G247" s="1"/>
      <c r="H247" s="1">
        <v>120</v>
      </c>
      <c r="I247" s="1">
        <v>23</v>
      </c>
      <c r="J247" s="1">
        <v>232</v>
      </c>
      <c r="K247" s="3">
        <v>2</v>
      </c>
      <c r="M247" s="15">
        <f t="shared" si="46"/>
        <v>5289999.9999999991</v>
      </c>
      <c r="N247" s="15">
        <f t="shared" si="47"/>
        <v>15660000</v>
      </c>
      <c r="O247" s="15">
        <f t="shared" si="48"/>
        <v>20950000</v>
      </c>
      <c r="Q247">
        <f>Parameters_Base!$G$5</f>
        <v>13880</v>
      </c>
      <c r="R247">
        <f>Q247*(1+VLOOKUP(K247,Parameters_Base!$I$3:$J$7,2,FALSE))</f>
        <v>18044</v>
      </c>
      <c r="S247" s="14">
        <f>R247*Parameters_Base!$G$2</f>
        <v>23457200</v>
      </c>
      <c r="T247" s="14">
        <f>Parameters_Base!$O$6</f>
        <v>300000</v>
      </c>
      <c r="U247" s="14">
        <f t="shared" si="49"/>
        <v>1500000</v>
      </c>
      <c r="V247" s="14">
        <f>Parameters_Base!$R$10</f>
        <v>3754098.2698005121</v>
      </c>
      <c r="W247" s="14">
        <f>Parameters_Base!$G$7*'Base Scenario'!O247</f>
        <v>5237500</v>
      </c>
      <c r="X247" s="14">
        <f>Parameters_Base!$G$8</f>
        <v>2000000</v>
      </c>
      <c r="Y247" s="15">
        <f t="shared" si="50"/>
        <v>36248798.269800514</v>
      </c>
      <c r="Z247" s="29">
        <f t="shared" si="51"/>
        <v>7249759.6539601032</v>
      </c>
      <c r="AA247" s="29">
        <f t="shared" si="52"/>
        <v>28999038.615840413</v>
      </c>
      <c r="AC247" s="29">
        <f t="shared" si="59"/>
        <v>-1959759.6539601041</v>
      </c>
      <c r="AD247" s="29">
        <f t="shared" si="53"/>
        <v>-13339038.615840413</v>
      </c>
      <c r="AE247" s="29">
        <f t="shared" si="54"/>
        <v>-15298798.269800514</v>
      </c>
      <c r="AF247" s="29"/>
      <c r="AG247" s="29" t="str">
        <f t="shared" si="55"/>
        <v>Loss</v>
      </c>
      <c r="AH247" s="29"/>
      <c r="AI247" s="29" t="str">
        <f t="shared" si="56"/>
        <v>Loss</v>
      </c>
      <c r="AJ247" s="29"/>
      <c r="AL247" s="12">
        <f t="shared" si="57"/>
        <v>-85206.941476526263</v>
      </c>
      <c r="AM247" s="12">
        <f t="shared" si="58"/>
        <v>-57495.856102760401</v>
      </c>
      <c r="AN247" s="12"/>
      <c r="AO247" s="12"/>
    </row>
    <row r="248" spans="1:41" x14ac:dyDescent="0.25">
      <c r="A248" s="6">
        <v>241</v>
      </c>
      <c r="B248" s="1" t="str">
        <f t="shared" si="45"/>
        <v>New York</v>
      </c>
      <c r="C248" s="1" t="s">
        <v>1</v>
      </c>
      <c r="D248" s="1" t="str">
        <f>IF(C248="Q1","non-peak",IF('Base Scenario'!C248="Q4","non-peak","peak"))</f>
        <v>peak</v>
      </c>
      <c r="E248" s="13">
        <f>IF(D248="non-peak",Parameters_Base!$B$4,Parameters_Base!$B$5)</f>
        <v>229999.99999999997</v>
      </c>
      <c r="F248" s="13">
        <f>IF(D248="non-peak",Parameters_Base!$C$4,Parameters_Base!$C$5)</f>
        <v>67500</v>
      </c>
      <c r="G248" s="1"/>
      <c r="H248" s="1">
        <v>121</v>
      </c>
      <c r="I248" s="1">
        <v>19</v>
      </c>
      <c r="J248" s="1">
        <v>235</v>
      </c>
      <c r="K248" s="3">
        <v>0</v>
      </c>
      <c r="M248" s="15">
        <f t="shared" si="46"/>
        <v>4369999.9999999991</v>
      </c>
      <c r="N248" s="15">
        <f t="shared" si="47"/>
        <v>15862500</v>
      </c>
      <c r="O248" s="15">
        <f t="shared" si="48"/>
        <v>20232500</v>
      </c>
      <c r="Q248">
        <f>Parameters_Base!$G$5</f>
        <v>13880</v>
      </c>
      <c r="R248">
        <f>Q248*(1+VLOOKUP(K248,Parameters_Base!$I$3:$J$7,2,FALSE))</f>
        <v>13880</v>
      </c>
      <c r="S248" s="14">
        <f>R248*Parameters_Base!$G$2</f>
        <v>18044000</v>
      </c>
      <c r="T248" s="14">
        <f>Parameters_Base!$O$6</f>
        <v>300000</v>
      </c>
      <c r="U248" s="14">
        <f t="shared" si="49"/>
        <v>2500000</v>
      </c>
      <c r="V248" s="14">
        <f>Parameters_Base!$R$10</f>
        <v>3754098.2698005121</v>
      </c>
      <c r="W248" s="14">
        <f>Parameters_Base!$G$7*'Base Scenario'!O248</f>
        <v>5058125</v>
      </c>
      <c r="X248" s="14">
        <f>Parameters_Base!$G$8</f>
        <v>2000000</v>
      </c>
      <c r="Y248" s="15">
        <f t="shared" si="50"/>
        <v>31656223.269800514</v>
      </c>
      <c r="Z248" s="29">
        <f t="shared" si="51"/>
        <v>6331244.6539601032</v>
      </c>
      <c r="AA248" s="29">
        <f t="shared" si="52"/>
        <v>25324978.615840413</v>
      </c>
      <c r="AC248" s="29">
        <f t="shared" si="59"/>
        <v>-1961244.6539601041</v>
      </c>
      <c r="AD248" s="29">
        <f t="shared" si="53"/>
        <v>-9462478.6158404127</v>
      </c>
      <c r="AE248" s="29">
        <f t="shared" si="54"/>
        <v>-11423723.269800514</v>
      </c>
      <c r="AF248" s="29"/>
      <c r="AG248" s="29" t="str">
        <f t="shared" si="55"/>
        <v>Loss</v>
      </c>
      <c r="AH248" s="29"/>
      <c r="AI248" s="29" t="str">
        <f t="shared" si="56"/>
        <v>Loss</v>
      </c>
      <c r="AJ248" s="29"/>
      <c r="AL248" s="12">
        <f t="shared" si="57"/>
        <v>-103223.40284000548</v>
      </c>
      <c r="AM248" s="12">
        <f t="shared" si="58"/>
        <v>-40265.866450384732</v>
      </c>
      <c r="AN248" s="12"/>
      <c r="AO248" s="12"/>
    </row>
    <row r="249" spans="1:41" x14ac:dyDescent="0.25">
      <c r="A249" s="6">
        <v>242</v>
      </c>
      <c r="B249" s="1" t="str">
        <f t="shared" si="45"/>
        <v>Mumbai</v>
      </c>
      <c r="C249" s="1" t="s">
        <v>1</v>
      </c>
      <c r="D249" s="1" t="str">
        <f>IF(C249="Q1","non-peak",IF('Base Scenario'!C249="Q4","non-peak","peak"))</f>
        <v>peak</v>
      </c>
      <c r="E249" s="13">
        <f>IF(D249="non-peak",Parameters_Base!$B$4,Parameters_Base!$B$5)</f>
        <v>229999.99999999997</v>
      </c>
      <c r="F249" s="13">
        <f>IF(D249="non-peak",Parameters_Base!$C$4,Parameters_Base!$C$5)</f>
        <v>67500</v>
      </c>
      <c r="G249" s="1"/>
      <c r="H249" s="1">
        <v>121</v>
      </c>
      <c r="I249" s="1">
        <v>28</v>
      </c>
      <c r="J249" s="1">
        <v>219</v>
      </c>
      <c r="K249" s="3">
        <v>1</v>
      </c>
      <c r="M249" s="15">
        <f t="shared" si="46"/>
        <v>6439999.9999999991</v>
      </c>
      <c r="N249" s="15">
        <f t="shared" si="47"/>
        <v>14782500</v>
      </c>
      <c r="O249" s="15">
        <f t="shared" si="48"/>
        <v>21222500</v>
      </c>
      <c r="Q249">
        <f>Parameters_Base!$G$5</f>
        <v>13880</v>
      </c>
      <c r="R249">
        <f>Q249*(1+VLOOKUP(K249,Parameters_Base!$I$3:$J$7,2,FALSE))</f>
        <v>15961.999999999998</v>
      </c>
      <c r="S249" s="14">
        <f>R249*Parameters_Base!$G$2</f>
        <v>20750599.999999996</v>
      </c>
      <c r="T249" s="14">
        <f>Parameters_Base!$O$6</f>
        <v>300000</v>
      </c>
      <c r="U249" s="14">
        <f t="shared" si="49"/>
        <v>1500000</v>
      </c>
      <c r="V249" s="14">
        <f>Parameters_Base!$R$10</f>
        <v>3754098.2698005121</v>
      </c>
      <c r="W249" s="14">
        <f>Parameters_Base!$G$7*'Base Scenario'!O249</f>
        <v>5305625</v>
      </c>
      <c r="X249" s="14">
        <f>Parameters_Base!$G$8</f>
        <v>2000000</v>
      </c>
      <c r="Y249" s="15">
        <f t="shared" si="50"/>
        <v>33610323.269800507</v>
      </c>
      <c r="Z249" s="29">
        <f t="shared" si="51"/>
        <v>6722064.6539601013</v>
      </c>
      <c r="AA249" s="29">
        <f t="shared" si="52"/>
        <v>26888258.615840405</v>
      </c>
      <c r="AC249" s="29">
        <f t="shared" si="59"/>
        <v>-282064.65396010224</v>
      </c>
      <c r="AD249" s="29">
        <f t="shared" si="53"/>
        <v>-12105758.615840405</v>
      </c>
      <c r="AE249" s="29">
        <f t="shared" si="54"/>
        <v>-12387823.269800507</v>
      </c>
      <c r="AF249" s="29"/>
      <c r="AG249" s="29" t="str">
        <f t="shared" si="55"/>
        <v>Loss</v>
      </c>
      <c r="AH249" s="29"/>
      <c r="AI249" s="29" t="str">
        <f t="shared" si="56"/>
        <v>Loss</v>
      </c>
      <c r="AJ249" s="29"/>
      <c r="AL249" s="12">
        <f t="shared" si="57"/>
        <v>-10073.737641432223</v>
      </c>
      <c r="AM249" s="12">
        <f t="shared" si="58"/>
        <v>-55277.436602010981</v>
      </c>
      <c r="AN249" s="12"/>
      <c r="AO249" s="12"/>
    </row>
    <row r="250" spans="1:41" x14ac:dyDescent="0.25">
      <c r="A250" s="6">
        <v>243</v>
      </c>
      <c r="B250" s="1" t="str">
        <f t="shared" si="45"/>
        <v>New York</v>
      </c>
      <c r="C250" s="1" t="s">
        <v>1</v>
      </c>
      <c r="D250" s="1" t="str">
        <f>IF(C250="Q1","non-peak",IF('Base Scenario'!C250="Q4","non-peak","peak"))</f>
        <v>peak</v>
      </c>
      <c r="E250" s="13">
        <f>IF(D250="non-peak",Parameters_Base!$B$4,Parameters_Base!$B$5)</f>
        <v>229999.99999999997</v>
      </c>
      <c r="F250" s="13">
        <f>IF(D250="non-peak",Parameters_Base!$C$4,Parameters_Base!$C$5)</f>
        <v>67500</v>
      </c>
      <c r="G250" s="1"/>
      <c r="H250" s="1">
        <v>122</v>
      </c>
      <c r="I250" s="1">
        <v>30</v>
      </c>
      <c r="J250" s="1">
        <v>231</v>
      </c>
      <c r="K250" s="3">
        <v>0</v>
      </c>
      <c r="M250" s="15">
        <f t="shared" si="46"/>
        <v>6899999.9999999991</v>
      </c>
      <c r="N250" s="15">
        <f t="shared" si="47"/>
        <v>15592500</v>
      </c>
      <c r="O250" s="15">
        <f t="shared" si="48"/>
        <v>22492500</v>
      </c>
      <c r="Q250">
        <f>Parameters_Base!$G$5</f>
        <v>13880</v>
      </c>
      <c r="R250">
        <f>Q250*(1+VLOOKUP(K250,Parameters_Base!$I$3:$J$7,2,FALSE))</f>
        <v>13880</v>
      </c>
      <c r="S250" s="14">
        <f>R250*Parameters_Base!$G$2</f>
        <v>18044000</v>
      </c>
      <c r="T250" s="14">
        <f>Parameters_Base!$O$6</f>
        <v>300000</v>
      </c>
      <c r="U250" s="14">
        <f t="shared" si="49"/>
        <v>2500000</v>
      </c>
      <c r="V250" s="14">
        <f>Parameters_Base!$R$10</f>
        <v>3754098.2698005121</v>
      </c>
      <c r="W250" s="14">
        <f>Parameters_Base!$G$7*'Base Scenario'!O250</f>
        <v>5623125</v>
      </c>
      <c r="X250" s="14">
        <f>Parameters_Base!$G$8</f>
        <v>2000000</v>
      </c>
      <c r="Y250" s="15">
        <f t="shared" si="50"/>
        <v>32221223.269800514</v>
      </c>
      <c r="Z250" s="29">
        <f t="shared" si="51"/>
        <v>6444244.6539601032</v>
      </c>
      <c r="AA250" s="29">
        <f t="shared" si="52"/>
        <v>25776978.615840413</v>
      </c>
      <c r="AC250" s="29">
        <f t="shared" si="59"/>
        <v>455755.3460398959</v>
      </c>
      <c r="AD250" s="29">
        <f t="shared" si="53"/>
        <v>-10184478.615840413</v>
      </c>
      <c r="AE250" s="29">
        <f t="shared" si="54"/>
        <v>-9728723.269800514</v>
      </c>
      <c r="AF250" s="29"/>
      <c r="AG250" s="29" t="str">
        <f t="shared" si="55"/>
        <v>Profit</v>
      </c>
      <c r="AH250" s="29"/>
      <c r="AI250" s="29" t="str">
        <f t="shared" si="56"/>
        <v>Loss</v>
      </c>
      <c r="AJ250" s="29"/>
      <c r="AL250" s="12">
        <f t="shared" si="57"/>
        <v>15191.84486799653</v>
      </c>
      <c r="AM250" s="12">
        <f t="shared" si="58"/>
        <v>-44088.652016625165</v>
      </c>
      <c r="AN250" s="12"/>
      <c r="AO250" s="12"/>
    </row>
    <row r="251" spans="1:41" x14ac:dyDescent="0.25">
      <c r="A251" s="6">
        <v>244</v>
      </c>
      <c r="B251" s="1" t="str">
        <f t="shared" si="45"/>
        <v>Mumbai</v>
      </c>
      <c r="C251" s="1" t="s">
        <v>1</v>
      </c>
      <c r="D251" s="1" t="str">
        <f>IF(C251="Q1","non-peak",IF('Base Scenario'!C251="Q4","non-peak","peak"))</f>
        <v>peak</v>
      </c>
      <c r="E251" s="13">
        <f>IF(D251="non-peak",Parameters_Base!$B$4,Parameters_Base!$B$5)</f>
        <v>229999.99999999997</v>
      </c>
      <c r="F251" s="13">
        <f>IF(D251="non-peak",Parameters_Base!$C$4,Parameters_Base!$C$5)</f>
        <v>67500</v>
      </c>
      <c r="G251" s="1"/>
      <c r="H251" s="1">
        <v>122</v>
      </c>
      <c r="I251" s="1">
        <v>25</v>
      </c>
      <c r="J251" s="1">
        <v>157</v>
      </c>
      <c r="K251" s="3">
        <v>2</v>
      </c>
      <c r="M251" s="15">
        <f t="shared" si="46"/>
        <v>5749999.9999999991</v>
      </c>
      <c r="N251" s="15">
        <f t="shared" si="47"/>
        <v>10597500</v>
      </c>
      <c r="O251" s="15">
        <f t="shared" si="48"/>
        <v>16347500</v>
      </c>
      <c r="Q251">
        <f>Parameters_Base!$G$5</f>
        <v>13880</v>
      </c>
      <c r="R251">
        <f>Q251*(1+VLOOKUP(K251,Parameters_Base!$I$3:$J$7,2,FALSE))</f>
        <v>18044</v>
      </c>
      <c r="S251" s="14">
        <f>R251*Parameters_Base!$G$2</f>
        <v>23457200</v>
      </c>
      <c r="T251" s="14">
        <f>Parameters_Base!$O$6</f>
        <v>300000</v>
      </c>
      <c r="U251" s="14">
        <f t="shared" si="49"/>
        <v>1500000</v>
      </c>
      <c r="V251" s="14">
        <f>Parameters_Base!$R$10</f>
        <v>3754098.2698005121</v>
      </c>
      <c r="W251" s="14">
        <f>Parameters_Base!$G$7*'Base Scenario'!O251</f>
        <v>4086875</v>
      </c>
      <c r="X251" s="14">
        <f>Parameters_Base!$G$8</f>
        <v>2000000</v>
      </c>
      <c r="Y251" s="15">
        <f t="shared" si="50"/>
        <v>35098173.269800514</v>
      </c>
      <c r="Z251" s="29">
        <f t="shared" si="51"/>
        <v>7019634.6539601032</v>
      </c>
      <c r="AA251" s="29">
        <f t="shared" si="52"/>
        <v>28078538.615840413</v>
      </c>
      <c r="AC251" s="29">
        <f t="shared" si="59"/>
        <v>-1269634.6539601041</v>
      </c>
      <c r="AD251" s="29">
        <f t="shared" si="53"/>
        <v>-17481038.615840413</v>
      </c>
      <c r="AE251" s="29">
        <f t="shared" si="54"/>
        <v>-18750673.269800514</v>
      </c>
      <c r="AF251" s="29"/>
      <c r="AG251" s="29" t="str">
        <f t="shared" si="55"/>
        <v>Loss</v>
      </c>
      <c r="AH251" s="29"/>
      <c r="AI251" s="29" t="str">
        <f t="shared" si="56"/>
        <v>Loss</v>
      </c>
      <c r="AJ251" s="29"/>
      <c r="AL251" s="12">
        <f t="shared" si="57"/>
        <v>-50785.386158404166</v>
      </c>
      <c r="AM251" s="12">
        <f t="shared" si="58"/>
        <v>-111344.19500535294</v>
      </c>
      <c r="AN251" s="12"/>
      <c r="AO251" s="12"/>
    </row>
    <row r="252" spans="1:41" x14ac:dyDescent="0.25">
      <c r="A252" s="6">
        <v>245</v>
      </c>
      <c r="B252" s="1" t="str">
        <f t="shared" si="45"/>
        <v>New York</v>
      </c>
      <c r="C252" s="1" t="s">
        <v>1</v>
      </c>
      <c r="D252" s="1" t="str">
        <f>IF(C252="Q1","non-peak",IF('Base Scenario'!C252="Q4","non-peak","peak"))</f>
        <v>peak</v>
      </c>
      <c r="E252" s="13">
        <f>IF(D252="non-peak",Parameters_Base!$B$4,Parameters_Base!$B$5)</f>
        <v>229999.99999999997</v>
      </c>
      <c r="F252" s="13">
        <f>IF(D252="non-peak",Parameters_Base!$C$4,Parameters_Base!$C$5)</f>
        <v>67500</v>
      </c>
      <c r="G252" s="1"/>
      <c r="H252" s="1">
        <v>123</v>
      </c>
      <c r="I252" s="1">
        <v>28</v>
      </c>
      <c r="J252" s="1">
        <v>196</v>
      </c>
      <c r="K252" s="3">
        <v>0</v>
      </c>
      <c r="M252" s="15">
        <f t="shared" si="46"/>
        <v>6439999.9999999991</v>
      </c>
      <c r="N252" s="15">
        <f t="shared" si="47"/>
        <v>13230000</v>
      </c>
      <c r="O252" s="15">
        <f t="shared" si="48"/>
        <v>19670000</v>
      </c>
      <c r="Q252">
        <f>Parameters_Base!$G$5</f>
        <v>13880</v>
      </c>
      <c r="R252">
        <f>Q252*(1+VLOOKUP(K252,Parameters_Base!$I$3:$J$7,2,FALSE))</f>
        <v>13880</v>
      </c>
      <c r="S252" s="14">
        <f>R252*Parameters_Base!$G$2</f>
        <v>18044000</v>
      </c>
      <c r="T252" s="14">
        <f>Parameters_Base!$O$6</f>
        <v>300000</v>
      </c>
      <c r="U252" s="14">
        <f t="shared" si="49"/>
        <v>2500000</v>
      </c>
      <c r="V252" s="14">
        <f>Parameters_Base!$R$10</f>
        <v>3754098.2698005121</v>
      </c>
      <c r="W252" s="14">
        <f>Parameters_Base!$G$7*'Base Scenario'!O252</f>
        <v>4917500</v>
      </c>
      <c r="X252" s="14">
        <f>Parameters_Base!$G$8</f>
        <v>2000000</v>
      </c>
      <c r="Y252" s="15">
        <f t="shared" si="50"/>
        <v>31515598.269800514</v>
      </c>
      <c r="Z252" s="29">
        <f t="shared" si="51"/>
        <v>6303119.6539601032</v>
      </c>
      <c r="AA252" s="29">
        <f t="shared" si="52"/>
        <v>25212478.615840413</v>
      </c>
      <c r="AC252" s="29">
        <f t="shared" si="59"/>
        <v>136880.3460398959</v>
      </c>
      <c r="AD252" s="29">
        <f t="shared" si="53"/>
        <v>-11982478.615840413</v>
      </c>
      <c r="AE252" s="29">
        <f t="shared" si="54"/>
        <v>-11845598.269800514</v>
      </c>
      <c r="AF252" s="29"/>
      <c r="AG252" s="29" t="str">
        <f t="shared" si="55"/>
        <v>Profit</v>
      </c>
      <c r="AH252" s="29"/>
      <c r="AI252" s="29" t="str">
        <f t="shared" si="56"/>
        <v>Loss</v>
      </c>
      <c r="AJ252" s="29"/>
      <c r="AL252" s="12">
        <f t="shared" si="57"/>
        <v>4888.5837871391395</v>
      </c>
      <c r="AM252" s="12">
        <f t="shared" si="58"/>
        <v>-61135.094978777619</v>
      </c>
      <c r="AN252" s="12"/>
      <c r="AO252" s="12"/>
    </row>
    <row r="253" spans="1:41" x14ac:dyDescent="0.25">
      <c r="A253" s="6">
        <v>246</v>
      </c>
      <c r="B253" s="1" t="str">
        <f t="shared" si="45"/>
        <v>Mumbai</v>
      </c>
      <c r="C253" s="1" t="s">
        <v>1</v>
      </c>
      <c r="D253" s="1" t="str">
        <f>IF(C253="Q1","non-peak",IF('Base Scenario'!C253="Q4","non-peak","peak"))</f>
        <v>peak</v>
      </c>
      <c r="E253" s="13">
        <f>IF(D253="non-peak",Parameters_Base!$B$4,Parameters_Base!$B$5)</f>
        <v>229999.99999999997</v>
      </c>
      <c r="F253" s="13">
        <f>IF(D253="non-peak",Parameters_Base!$C$4,Parameters_Base!$C$5)</f>
        <v>67500</v>
      </c>
      <c r="G253" s="1"/>
      <c r="H253" s="1">
        <v>123</v>
      </c>
      <c r="I253" s="1">
        <v>25</v>
      </c>
      <c r="J253" s="1">
        <v>180</v>
      </c>
      <c r="K253" s="3">
        <v>0</v>
      </c>
      <c r="M253" s="15">
        <f t="shared" si="46"/>
        <v>5749999.9999999991</v>
      </c>
      <c r="N253" s="15">
        <f t="shared" si="47"/>
        <v>12150000</v>
      </c>
      <c r="O253" s="15">
        <f t="shared" si="48"/>
        <v>17900000</v>
      </c>
      <c r="Q253">
        <f>Parameters_Base!$G$5</f>
        <v>13880</v>
      </c>
      <c r="R253">
        <f>Q253*(1+VLOOKUP(K253,Parameters_Base!$I$3:$J$7,2,FALSE))</f>
        <v>13880</v>
      </c>
      <c r="S253" s="14">
        <f>R253*Parameters_Base!$G$2</f>
        <v>18044000</v>
      </c>
      <c r="T253" s="14">
        <f>Parameters_Base!$O$6</f>
        <v>300000</v>
      </c>
      <c r="U253" s="14">
        <f t="shared" si="49"/>
        <v>1500000</v>
      </c>
      <c r="V253" s="14">
        <f>Parameters_Base!$R$10</f>
        <v>3754098.2698005121</v>
      </c>
      <c r="W253" s="14">
        <f>Parameters_Base!$G$7*'Base Scenario'!O253</f>
        <v>4475000</v>
      </c>
      <c r="X253" s="14">
        <f>Parameters_Base!$G$8</f>
        <v>2000000</v>
      </c>
      <c r="Y253" s="15">
        <f t="shared" si="50"/>
        <v>30073098.269800514</v>
      </c>
      <c r="Z253" s="29">
        <f t="shared" si="51"/>
        <v>6014619.6539601032</v>
      </c>
      <c r="AA253" s="29">
        <f t="shared" si="52"/>
        <v>24058478.615840413</v>
      </c>
      <c r="AC253" s="29">
        <f t="shared" si="59"/>
        <v>-264619.6539601041</v>
      </c>
      <c r="AD253" s="29">
        <f t="shared" si="53"/>
        <v>-11908478.615840413</v>
      </c>
      <c r="AE253" s="29">
        <f t="shared" si="54"/>
        <v>-12173098.269800514</v>
      </c>
      <c r="AF253" s="29"/>
      <c r="AG253" s="29" t="str">
        <f t="shared" si="55"/>
        <v>Loss</v>
      </c>
      <c r="AH253" s="29"/>
      <c r="AI253" s="29" t="str">
        <f t="shared" si="56"/>
        <v>Loss</v>
      </c>
      <c r="AJ253" s="29"/>
      <c r="AL253" s="12">
        <f t="shared" si="57"/>
        <v>-10584.786158404164</v>
      </c>
      <c r="AM253" s="12">
        <f t="shared" si="58"/>
        <v>-66158.214532446742</v>
      </c>
      <c r="AN253" s="12"/>
      <c r="AO253" s="12"/>
    </row>
    <row r="254" spans="1:41" x14ac:dyDescent="0.25">
      <c r="A254" s="6">
        <v>247</v>
      </c>
      <c r="B254" s="1" t="str">
        <f t="shared" si="45"/>
        <v>New York</v>
      </c>
      <c r="C254" s="1" t="s">
        <v>1</v>
      </c>
      <c r="D254" s="1" t="str">
        <f>IF(C254="Q1","non-peak",IF('Base Scenario'!C254="Q4","non-peak","peak"))</f>
        <v>peak</v>
      </c>
      <c r="E254" s="13">
        <f>IF(D254="non-peak",Parameters_Base!$B$4,Parameters_Base!$B$5)</f>
        <v>229999.99999999997</v>
      </c>
      <c r="F254" s="13">
        <f>IF(D254="non-peak",Parameters_Base!$C$4,Parameters_Base!$C$5)</f>
        <v>67500</v>
      </c>
      <c r="G254" s="1"/>
      <c r="H254" s="1">
        <v>124</v>
      </c>
      <c r="I254" s="1">
        <v>20</v>
      </c>
      <c r="J254" s="1">
        <v>156</v>
      </c>
      <c r="K254" s="3">
        <v>-1</v>
      </c>
      <c r="M254" s="15">
        <f t="shared" si="46"/>
        <v>4599999.9999999991</v>
      </c>
      <c r="N254" s="15">
        <f t="shared" si="47"/>
        <v>10530000</v>
      </c>
      <c r="O254" s="15">
        <f t="shared" si="48"/>
        <v>15130000</v>
      </c>
      <c r="Q254">
        <f>Parameters_Base!$G$5</f>
        <v>13880</v>
      </c>
      <c r="R254">
        <f>Q254*(1+VLOOKUP(K254,Parameters_Base!$I$3:$J$7,2,FALSE))</f>
        <v>11798</v>
      </c>
      <c r="S254" s="14">
        <f>R254*Parameters_Base!$G$2</f>
        <v>15337400</v>
      </c>
      <c r="T254" s="14">
        <f>Parameters_Base!$O$6</f>
        <v>300000</v>
      </c>
      <c r="U254" s="14">
        <f t="shared" si="49"/>
        <v>2500000</v>
      </c>
      <c r="V254" s="14">
        <f>Parameters_Base!$R$10</f>
        <v>3754098.2698005121</v>
      </c>
      <c r="W254" s="14">
        <f>Parameters_Base!$G$7*'Base Scenario'!O254</f>
        <v>3782500</v>
      </c>
      <c r="X254" s="14">
        <f>Parameters_Base!$G$8</f>
        <v>2000000</v>
      </c>
      <c r="Y254" s="15">
        <f t="shared" si="50"/>
        <v>27673998.269800514</v>
      </c>
      <c r="Z254" s="29">
        <f t="shared" si="51"/>
        <v>5534799.6539601032</v>
      </c>
      <c r="AA254" s="29">
        <f t="shared" si="52"/>
        <v>22139198.615840413</v>
      </c>
      <c r="AC254" s="29">
        <f t="shared" si="59"/>
        <v>-934799.6539601041</v>
      </c>
      <c r="AD254" s="29">
        <f t="shared" si="53"/>
        <v>-11609198.615840413</v>
      </c>
      <c r="AE254" s="29">
        <f t="shared" si="54"/>
        <v>-12543998.269800514</v>
      </c>
      <c r="AF254" s="29"/>
      <c r="AG254" s="29" t="str">
        <f t="shared" si="55"/>
        <v>Loss</v>
      </c>
      <c r="AH254" s="29"/>
      <c r="AI254" s="29" t="str">
        <f t="shared" si="56"/>
        <v>Loss</v>
      </c>
      <c r="AJ254" s="29"/>
      <c r="AL254" s="12">
        <f t="shared" si="57"/>
        <v>-46739.982698005202</v>
      </c>
      <c r="AM254" s="12">
        <f t="shared" si="58"/>
        <v>-74417.939845130852</v>
      </c>
      <c r="AN254" s="12"/>
      <c r="AO254" s="12"/>
    </row>
    <row r="255" spans="1:41" x14ac:dyDescent="0.25">
      <c r="A255" s="6">
        <v>248</v>
      </c>
      <c r="B255" s="1" t="str">
        <f t="shared" si="45"/>
        <v>Mumbai</v>
      </c>
      <c r="C255" s="1" t="s">
        <v>1</v>
      </c>
      <c r="D255" s="1" t="str">
        <f>IF(C255="Q1","non-peak",IF('Base Scenario'!C255="Q4","non-peak","peak"))</f>
        <v>peak</v>
      </c>
      <c r="E255" s="13">
        <f>IF(D255="non-peak",Parameters_Base!$B$4,Parameters_Base!$B$5)</f>
        <v>229999.99999999997</v>
      </c>
      <c r="F255" s="13">
        <f>IF(D255="non-peak",Parameters_Base!$C$4,Parameters_Base!$C$5)</f>
        <v>67500</v>
      </c>
      <c r="G255" s="1"/>
      <c r="H255" s="1">
        <v>124</v>
      </c>
      <c r="I255" s="1">
        <v>22</v>
      </c>
      <c r="J255" s="1">
        <v>207</v>
      </c>
      <c r="K255" s="3">
        <v>0</v>
      </c>
      <c r="M255" s="15">
        <f t="shared" si="46"/>
        <v>5059999.9999999991</v>
      </c>
      <c r="N255" s="15">
        <f t="shared" si="47"/>
        <v>13972500</v>
      </c>
      <c r="O255" s="15">
        <f t="shared" si="48"/>
        <v>19032500</v>
      </c>
      <c r="Q255">
        <f>Parameters_Base!$G$5</f>
        <v>13880</v>
      </c>
      <c r="R255">
        <f>Q255*(1+VLOOKUP(K255,Parameters_Base!$I$3:$J$7,2,FALSE))</f>
        <v>13880</v>
      </c>
      <c r="S255" s="14">
        <f>R255*Parameters_Base!$G$2</f>
        <v>18044000</v>
      </c>
      <c r="T255" s="14">
        <f>Parameters_Base!$O$6</f>
        <v>300000</v>
      </c>
      <c r="U255" s="14">
        <f t="shared" si="49"/>
        <v>1500000</v>
      </c>
      <c r="V255" s="14">
        <f>Parameters_Base!$R$10</f>
        <v>3754098.2698005121</v>
      </c>
      <c r="W255" s="14">
        <f>Parameters_Base!$G$7*'Base Scenario'!O255</f>
        <v>4758125</v>
      </c>
      <c r="X255" s="14">
        <f>Parameters_Base!$G$8</f>
        <v>2000000</v>
      </c>
      <c r="Y255" s="15">
        <f t="shared" si="50"/>
        <v>30356223.269800514</v>
      </c>
      <c r="Z255" s="29">
        <f t="shared" si="51"/>
        <v>6071244.6539601032</v>
      </c>
      <c r="AA255" s="29">
        <f t="shared" si="52"/>
        <v>24284978.615840413</v>
      </c>
      <c r="AC255" s="29">
        <f t="shared" si="59"/>
        <v>-1011244.6539601041</v>
      </c>
      <c r="AD255" s="29">
        <f t="shared" si="53"/>
        <v>-10312478.615840413</v>
      </c>
      <c r="AE255" s="29">
        <f t="shared" si="54"/>
        <v>-11323723.269800514</v>
      </c>
      <c r="AF255" s="29"/>
      <c r="AG255" s="29" t="str">
        <f t="shared" si="55"/>
        <v>Loss</v>
      </c>
      <c r="AH255" s="29"/>
      <c r="AI255" s="29" t="str">
        <f t="shared" si="56"/>
        <v>Loss</v>
      </c>
      <c r="AJ255" s="29"/>
      <c r="AL255" s="12">
        <f t="shared" si="57"/>
        <v>-45965.666089095641</v>
      </c>
      <c r="AM255" s="12">
        <f t="shared" si="58"/>
        <v>-49818.737274591367</v>
      </c>
      <c r="AN255" s="12"/>
      <c r="AO255" s="12"/>
    </row>
    <row r="256" spans="1:41" x14ac:dyDescent="0.25">
      <c r="A256" s="6">
        <v>249</v>
      </c>
      <c r="B256" s="1" t="str">
        <f t="shared" si="45"/>
        <v>New York</v>
      </c>
      <c r="C256" s="1" t="s">
        <v>1</v>
      </c>
      <c r="D256" s="1" t="str">
        <f>IF(C256="Q1","non-peak",IF('Base Scenario'!C256="Q4","non-peak","peak"))</f>
        <v>peak</v>
      </c>
      <c r="E256" s="13">
        <f>IF(D256="non-peak",Parameters_Base!$B$4,Parameters_Base!$B$5)</f>
        <v>229999.99999999997</v>
      </c>
      <c r="F256" s="13">
        <f>IF(D256="non-peak",Parameters_Base!$C$4,Parameters_Base!$C$5)</f>
        <v>67500</v>
      </c>
      <c r="G256" s="1"/>
      <c r="H256" s="1">
        <v>125</v>
      </c>
      <c r="I256" s="1">
        <v>17</v>
      </c>
      <c r="J256" s="1">
        <v>157</v>
      </c>
      <c r="K256" s="3">
        <v>0</v>
      </c>
      <c r="M256" s="15">
        <f t="shared" si="46"/>
        <v>3909999.9999999995</v>
      </c>
      <c r="N256" s="15">
        <f t="shared" si="47"/>
        <v>10597500</v>
      </c>
      <c r="O256" s="15">
        <f t="shared" si="48"/>
        <v>14507500</v>
      </c>
      <c r="Q256">
        <f>Parameters_Base!$G$5</f>
        <v>13880</v>
      </c>
      <c r="R256">
        <f>Q256*(1+VLOOKUP(K256,Parameters_Base!$I$3:$J$7,2,FALSE))</f>
        <v>13880</v>
      </c>
      <c r="S256" s="14">
        <f>R256*Parameters_Base!$G$2</f>
        <v>18044000</v>
      </c>
      <c r="T256" s="14">
        <f>Parameters_Base!$O$6</f>
        <v>300000</v>
      </c>
      <c r="U256" s="14">
        <f t="shared" si="49"/>
        <v>2500000</v>
      </c>
      <c r="V256" s="14">
        <f>Parameters_Base!$R$10</f>
        <v>3754098.2698005121</v>
      </c>
      <c r="W256" s="14">
        <f>Parameters_Base!$G$7*'Base Scenario'!O256</f>
        <v>3626875</v>
      </c>
      <c r="X256" s="14">
        <f>Parameters_Base!$G$8</f>
        <v>2000000</v>
      </c>
      <c r="Y256" s="15">
        <f t="shared" si="50"/>
        <v>30224973.269800514</v>
      </c>
      <c r="Z256" s="29">
        <f t="shared" si="51"/>
        <v>6044994.6539601032</v>
      </c>
      <c r="AA256" s="29">
        <f t="shared" si="52"/>
        <v>24179978.615840413</v>
      </c>
      <c r="AC256" s="29">
        <f t="shared" si="59"/>
        <v>-2134994.6539601036</v>
      </c>
      <c r="AD256" s="29">
        <f t="shared" si="53"/>
        <v>-13582478.615840413</v>
      </c>
      <c r="AE256" s="29">
        <f t="shared" si="54"/>
        <v>-15717473.269800514</v>
      </c>
      <c r="AF256" s="29"/>
      <c r="AG256" s="29" t="str">
        <f t="shared" si="55"/>
        <v>Loss</v>
      </c>
      <c r="AH256" s="29"/>
      <c r="AI256" s="29" t="str">
        <f t="shared" si="56"/>
        <v>Loss</v>
      </c>
      <c r="AJ256" s="29"/>
      <c r="AL256" s="12">
        <f t="shared" si="57"/>
        <v>-125587.92082118256</v>
      </c>
      <c r="AM256" s="12">
        <f t="shared" si="58"/>
        <v>-86512.602648665052</v>
      </c>
      <c r="AN256" s="12"/>
      <c r="AO256" s="12"/>
    </row>
    <row r="257" spans="1:41" x14ac:dyDescent="0.25">
      <c r="A257" s="6">
        <v>250</v>
      </c>
      <c r="B257" s="1" t="str">
        <f t="shared" si="45"/>
        <v>Mumbai</v>
      </c>
      <c r="C257" s="1" t="s">
        <v>1</v>
      </c>
      <c r="D257" s="1" t="str">
        <f>IF(C257="Q1","non-peak",IF('Base Scenario'!C257="Q4","non-peak","peak"))</f>
        <v>peak</v>
      </c>
      <c r="E257" s="13">
        <f>IF(D257="non-peak",Parameters_Base!$B$4,Parameters_Base!$B$5)</f>
        <v>229999.99999999997</v>
      </c>
      <c r="F257" s="13">
        <f>IF(D257="non-peak",Parameters_Base!$C$4,Parameters_Base!$C$5)</f>
        <v>67500</v>
      </c>
      <c r="G257" s="1"/>
      <c r="H257" s="1">
        <v>125</v>
      </c>
      <c r="I257" s="1">
        <v>21</v>
      </c>
      <c r="J257" s="1">
        <v>170</v>
      </c>
      <c r="K257" s="3">
        <v>0</v>
      </c>
      <c r="M257" s="15">
        <f t="shared" si="46"/>
        <v>4829999.9999999991</v>
      </c>
      <c r="N257" s="15">
        <f t="shared" si="47"/>
        <v>11475000</v>
      </c>
      <c r="O257" s="15">
        <f t="shared" si="48"/>
        <v>16305000</v>
      </c>
      <c r="Q257">
        <f>Parameters_Base!$G$5</f>
        <v>13880</v>
      </c>
      <c r="R257">
        <f>Q257*(1+VLOOKUP(K257,Parameters_Base!$I$3:$J$7,2,FALSE))</f>
        <v>13880</v>
      </c>
      <c r="S257" s="14">
        <f>R257*Parameters_Base!$G$2</f>
        <v>18044000</v>
      </c>
      <c r="T257" s="14">
        <f>Parameters_Base!$O$6</f>
        <v>300000</v>
      </c>
      <c r="U257" s="14">
        <f t="shared" si="49"/>
        <v>1500000</v>
      </c>
      <c r="V257" s="14">
        <f>Parameters_Base!$R$10</f>
        <v>3754098.2698005121</v>
      </c>
      <c r="W257" s="14">
        <f>Parameters_Base!$G$7*'Base Scenario'!O257</f>
        <v>4076250</v>
      </c>
      <c r="X257" s="14">
        <f>Parameters_Base!$G$8</f>
        <v>2000000</v>
      </c>
      <c r="Y257" s="15">
        <f t="shared" si="50"/>
        <v>29674348.269800514</v>
      </c>
      <c r="Z257" s="29">
        <f t="shared" si="51"/>
        <v>5934869.6539601032</v>
      </c>
      <c r="AA257" s="29">
        <f t="shared" si="52"/>
        <v>23739478.615840413</v>
      </c>
      <c r="AC257" s="29">
        <f t="shared" si="59"/>
        <v>-1104869.6539601041</v>
      </c>
      <c r="AD257" s="29">
        <f t="shared" si="53"/>
        <v>-12264478.615840413</v>
      </c>
      <c r="AE257" s="29">
        <f t="shared" si="54"/>
        <v>-13369348.269800514</v>
      </c>
      <c r="AF257" s="29"/>
      <c r="AG257" s="29" t="str">
        <f t="shared" si="55"/>
        <v>Loss</v>
      </c>
      <c r="AH257" s="29"/>
      <c r="AI257" s="29" t="str">
        <f t="shared" si="56"/>
        <v>Loss</v>
      </c>
      <c r="AJ257" s="29"/>
      <c r="AL257" s="12">
        <f t="shared" si="57"/>
        <v>-52612.84066476686</v>
      </c>
      <c r="AM257" s="12">
        <f t="shared" si="58"/>
        <v>-72143.991857884786</v>
      </c>
      <c r="AN257" s="12"/>
      <c r="AO257" s="12"/>
    </row>
    <row r="258" spans="1:41" x14ac:dyDescent="0.25">
      <c r="A258" s="6">
        <v>251</v>
      </c>
      <c r="B258" s="1" t="str">
        <f t="shared" si="45"/>
        <v>New York</v>
      </c>
      <c r="C258" s="1" t="s">
        <v>1</v>
      </c>
      <c r="D258" s="1" t="str">
        <f>IF(C258="Q1","non-peak",IF('Base Scenario'!C258="Q4","non-peak","peak"))</f>
        <v>peak</v>
      </c>
      <c r="E258" s="13">
        <f>IF(D258="non-peak",Parameters_Base!$B$4,Parameters_Base!$B$5)</f>
        <v>229999.99999999997</v>
      </c>
      <c r="F258" s="13">
        <f>IF(D258="non-peak",Parameters_Base!$C$4,Parameters_Base!$C$5)</f>
        <v>67500</v>
      </c>
      <c r="G258" s="1"/>
      <c r="H258" s="1">
        <v>126</v>
      </c>
      <c r="I258" s="1">
        <v>27</v>
      </c>
      <c r="J258" s="1">
        <v>201</v>
      </c>
      <c r="K258" s="3">
        <v>-2</v>
      </c>
      <c r="M258" s="15">
        <f t="shared" si="46"/>
        <v>6209999.9999999991</v>
      </c>
      <c r="N258" s="15">
        <f t="shared" si="47"/>
        <v>13567500</v>
      </c>
      <c r="O258" s="15">
        <f t="shared" si="48"/>
        <v>19777500</v>
      </c>
      <c r="Q258">
        <f>Parameters_Base!$G$5</f>
        <v>13880</v>
      </c>
      <c r="R258">
        <f>Q258*(1+VLOOKUP(K258,Parameters_Base!$I$3:$J$7,2,FALSE))</f>
        <v>9716</v>
      </c>
      <c r="S258" s="14">
        <f>R258*Parameters_Base!$G$2</f>
        <v>12630800</v>
      </c>
      <c r="T258" s="14">
        <f>Parameters_Base!$O$6</f>
        <v>300000</v>
      </c>
      <c r="U258" s="14">
        <f t="shared" si="49"/>
        <v>2500000</v>
      </c>
      <c r="V258" s="14">
        <f>Parameters_Base!$R$10</f>
        <v>3754098.2698005121</v>
      </c>
      <c r="W258" s="14">
        <f>Parameters_Base!$G$7*'Base Scenario'!O258</f>
        <v>4944375</v>
      </c>
      <c r="X258" s="14">
        <f>Parameters_Base!$G$8</f>
        <v>2000000</v>
      </c>
      <c r="Y258" s="15">
        <f t="shared" si="50"/>
        <v>26129273.269800514</v>
      </c>
      <c r="Z258" s="29">
        <f t="shared" si="51"/>
        <v>5225854.6539601032</v>
      </c>
      <c r="AA258" s="29">
        <f t="shared" si="52"/>
        <v>20903418.615840413</v>
      </c>
      <c r="AC258" s="29">
        <f t="shared" si="59"/>
        <v>984145.3460398959</v>
      </c>
      <c r="AD258" s="29">
        <f t="shared" si="53"/>
        <v>-7335918.6158404127</v>
      </c>
      <c r="AE258" s="29">
        <f t="shared" si="54"/>
        <v>-6351773.269800514</v>
      </c>
      <c r="AF258" s="29"/>
      <c r="AG258" s="29" t="str">
        <f t="shared" si="55"/>
        <v>Profit</v>
      </c>
      <c r="AH258" s="29"/>
      <c r="AI258" s="29" t="str">
        <f t="shared" si="56"/>
        <v>Loss</v>
      </c>
      <c r="AJ258" s="29"/>
      <c r="AL258" s="12">
        <f t="shared" si="57"/>
        <v>36449.827631107255</v>
      </c>
      <c r="AM258" s="12">
        <f t="shared" si="58"/>
        <v>-36497.107541494588</v>
      </c>
      <c r="AN258" s="12"/>
      <c r="AO258" s="12"/>
    </row>
    <row r="259" spans="1:41" x14ac:dyDescent="0.25">
      <c r="A259" s="6">
        <v>252</v>
      </c>
      <c r="B259" s="1" t="str">
        <f t="shared" si="45"/>
        <v>Mumbai</v>
      </c>
      <c r="C259" s="1" t="s">
        <v>1</v>
      </c>
      <c r="D259" s="1" t="str">
        <f>IF(C259="Q1","non-peak",IF('Base Scenario'!C259="Q4","non-peak","peak"))</f>
        <v>peak</v>
      </c>
      <c r="E259" s="13">
        <f>IF(D259="non-peak",Parameters_Base!$B$4,Parameters_Base!$B$5)</f>
        <v>229999.99999999997</v>
      </c>
      <c r="F259" s="13">
        <f>IF(D259="non-peak",Parameters_Base!$C$4,Parameters_Base!$C$5)</f>
        <v>67500</v>
      </c>
      <c r="G259" s="1"/>
      <c r="H259" s="1">
        <v>126</v>
      </c>
      <c r="I259" s="1">
        <v>24</v>
      </c>
      <c r="J259" s="1">
        <v>187</v>
      </c>
      <c r="K259" s="3">
        <v>0</v>
      </c>
      <c r="M259" s="15">
        <f t="shared" si="46"/>
        <v>5519999.9999999991</v>
      </c>
      <c r="N259" s="15">
        <f t="shared" si="47"/>
        <v>12622500</v>
      </c>
      <c r="O259" s="15">
        <f t="shared" si="48"/>
        <v>18142500</v>
      </c>
      <c r="Q259">
        <f>Parameters_Base!$G$5</f>
        <v>13880</v>
      </c>
      <c r="R259">
        <f>Q259*(1+VLOOKUP(K259,Parameters_Base!$I$3:$J$7,2,FALSE))</f>
        <v>13880</v>
      </c>
      <c r="S259" s="14">
        <f>R259*Parameters_Base!$G$2</f>
        <v>18044000</v>
      </c>
      <c r="T259" s="14">
        <f>Parameters_Base!$O$6</f>
        <v>300000</v>
      </c>
      <c r="U259" s="14">
        <f t="shared" si="49"/>
        <v>1500000</v>
      </c>
      <c r="V259" s="14">
        <f>Parameters_Base!$R$10</f>
        <v>3754098.2698005121</v>
      </c>
      <c r="W259" s="14">
        <f>Parameters_Base!$G$7*'Base Scenario'!O259</f>
        <v>4535625</v>
      </c>
      <c r="X259" s="14">
        <f>Parameters_Base!$G$8</f>
        <v>2000000</v>
      </c>
      <c r="Y259" s="15">
        <f t="shared" si="50"/>
        <v>30133723.269800514</v>
      </c>
      <c r="Z259" s="29">
        <f t="shared" si="51"/>
        <v>6026744.6539601032</v>
      </c>
      <c r="AA259" s="29">
        <f t="shared" si="52"/>
        <v>24106978.615840413</v>
      </c>
      <c r="AC259" s="29">
        <f t="shared" si="59"/>
        <v>-506744.6539601041</v>
      </c>
      <c r="AD259" s="29">
        <f t="shared" si="53"/>
        <v>-11484478.615840413</v>
      </c>
      <c r="AE259" s="29">
        <f t="shared" si="54"/>
        <v>-11991223.269800514</v>
      </c>
      <c r="AF259" s="29"/>
      <c r="AG259" s="29" t="str">
        <f t="shared" si="55"/>
        <v>Loss</v>
      </c>
      <c r="AH259" s="29"/>
      <c r="AI259" s="29" t="str">
        <f t="shared" si="56"/>
        <v>Loss</v>
      </c>
      <c r="AJ259" s="29"/>
      <c r="AL259" s="12">
        <f t="shared" si="57"/>
        <v>-21114.360581671004</v>
      </c>
      <c r="AM259" s="12">
        <f t="shared" si="58"/>
        <v>-61414.324148879212</v>
      </c>
      <c r="AN259" s="12"/>
      <c r="AO259" s="12"/>
    </row>
    <row r="260" spans="1:41" x14ac:dyDescent="0.25">
      <c r="A260" s="6">
        <v>253</v>
      </c>
      <c r="B260" s="1" t="str">
        <f t="shared" si="45"/>
        <v>New York</v>
      </c>
      <c r="C260" s="1" t="s">
        <v>1</v>
      </c>
      <c r="D260" s="1" t="str">
        <f>IF(C260="Q1","non-peak",IF('Base Scenario'!C260="Q4","non-peak","peak"))</f>
        <v>peak</v>
      </c>
      <c r="E260" s="13">
        <f>IF(D260="non-peak",Parameters_Base!$B$4,Parameters_Base!$B$5)</f>
        <v>229999.99999999997</v>
      </c>
      <c r="F260" s="13">
        <f>IF(D260="non-peak",Parameters_Base!$C$4,Parameters_Base!$C$5)</f>
        <v>67500</v>
      </c>
      <c r="G260" s="1"/>
      <c r="H260" s="1">
        <v>127</v>
      </c>
      <c r="I260" s="1">
        <v>18</v>
      </c>
      <c r="J260" s="1">
        <v>190</v>
      </c>
      <c r="K260" s="3">
        <v>0</v>
      </c>
      <c r="M260" s="15">
        <f t="shared" si="46"/>
        <v>4139999.9999999995</v>
      </c>
      <c r="N260" s="15">
        <f t="shared" si="47"/>
        <v>12825000</v>
      </c>
      <c r="O260" s="15">
        <f t="shared" si="48"/>
        <v>16965000</v>
      </c>
      <c r="Q260">
        <f>Parameters_Base!$G$5</f>
        <v>13880</v>
      </c>
      <c r="R260">
        <f>Q260*(1+VLOOKUP(K260,Parameters_Base!$I$3:$J$7,2,FALSE))</f>
        <v>13880</v>
      </c>
      <c r="S260" s="14">
        <f>R260*Parameters_Base!$G$2</f>
        <v>18044000</v>
      </c>
      <c r="T260" s="14">
        <f>Parameters_Base!$O$6</f>
        <v>300000</v>
      </c>
      <c r="U260" s="14">
        <f t="shared" si="49"/>
        <v>2500000</v>
      </c>
      <c r="V260" s="14">
        <f>Parameters_Base!$R$10</f>
        <v>3754098.2698005121</v>
      </c>
      <c r="W260" s="14">
        <f>Parameters_Base!$G$7*'Base Scenario'!O260</f>
        <v>4241250</v>
      </c>
      <c r="X260" s="14">
        <f>Parameters_Base!$G$8</f>
        <v>2000000</v>
      </c>
      <c r="Y260" s="15">
        <f t="shared" si="50"/>
        <v>30839348.269800514</v>
      </c>
      <c r="Z260" s="29">
        <f t="shared" si="51"/>
        <v>6167869.6539601032</v>
      </c>
      <c r="AA260" s="29">
        <f t="shared" si="52"/>
        <v>24671478.615840413</v>
      </c>
      <c r="AC260" s="29">
        <f t="shared" si="59"/>
        <v>-2027869.6539601036</v>
      </c>
      <c r="AD260" s="29">
        <f t="shared" si="53"/>
        <v>-11846478.615840413</v>
      </c>
      <c r="AE260" s="29">
        <f t="shared" si="54"/>
        <v>-13874348.269800514</v>
      </c>
      <c r="AF260" s="29"/>
      <c r="AG260" s="29" t="str">
        <f t="shared" si="55"/>
        <v>Loss</v>
      </c>
      <c r="AH260" s="29"/>
      <c r="AI260" s="29" t="str">
        <f t="shared" si="56"/>
        <v>Loss</v>
      </c>
      <c r="AJ260" s="29"/>
      <c r="AL260" s="12">
        <f t="shared" si="57"/>
        <v>-112659.42522000575</v>
      </c>
      <c r="AM260" s="12">
        <f t="shared" si="58"/>
        <v>-62349.887451791648</v>
      </c>
      <c r="AN260" s="12"/>
      <c r="AO260" s="12"/>
    </row>
    <row r="261" spans="1:41" x14ac:dyDescent="0.25">
      <c r="A261" s="6">
        <v>254</v>
      </c>
      <c r="B261" s="1" t="str">
        <f t="shared" si="45"/>
        <v>Mumbai</v>
      </c>
      <c r="C261" s="1" t="s">
        <v>1</v>
      </c>
      <c r="D261" s="1" t="str">
        <f>IF(C261="Q1","non-peak",IF('Base Scenario'!C261="Q4","non-peak","peak"))</f>
        <v>peak</v>
      </c>
      <c r="E261" s="13">
        <f>IF(D261="non-peak",Parameters_Base!$B$4,Parameters_Base!$B$5)</f>
        <v>229999.99999999997</v>
      </c>
      <c r="F261" s="13">
        <f>IF(D261="non-peak",Parameters_Base!$C$4,Parameters_Base!$C$5)</f>
        <v>67500</v>
      </c>
      <c r="G261" s="1"/>
      <c r="H261" s="1">
        <v>127</v>
      </c>
      <c r="I261" s="1">
        <v>25</v>
      </c>
      <c r="J261" s="1">
        <v>240</v>
      </c>
      <c r="K261" s="3">
        <v>0</v>
      </c>
      <c r="M261" s="15">
        <f t="shared" si="46"/>
        <v>5749999.9999999991</v>
      </c>
      <c r="N261" s="15">
        <f t="shared" si="47"/>
        <v>16200000</v>
      </c>
      <c r="O261" s="15">
        <f t="shared" si="48"/>
        <v>21950000</v>
      </c>
      <c r="Q261">
        <f>Parameters_Base!$G$5</f>
        <v>13880</v>
      </c>
      <c r="R261">
        <f>Q261*(1+VLOOKUP(K261,Parameters_Base!$I$3:$J$7,2,FALSE))</f>
        <v>13880</v>
      </c>
      <c r="S261" s="14">
        <f>R261*Parameters_Base!$G$2</f>
        <v>18044000</v>
      </c>
      <c r="T261" s="14">
        <f>Parameters_Base!$O$6</f>
        <v>300000</v>
      </c>
      <c r="U261" s="14">
        <f t="shared" si="49"/>
        <v>1500000</v>
      </c>
      <c r="V261" s="14">
        <f>Parameters_Base!$R$10</f>
        <v>3754098.2698005121</v>
      </c>
      <c r="W261" s="14">
        <f>Parameters_Base!$G$7*'Base Scenario'!O261</f>
        <v>5487500</v>
      </c>
      <c r="X261" s="14">
        <f>Parameters_Base!$G$8</f>
        <v>2000000</v>
      </c>
      <c r="Y261" s="15">
        <f t="shared" si="50"/>
        <v>31085598.269800514</v>
      </c>
      <c r="Z261" s="29">
        <f t="shared" si="51"/>
        <v>6217119.6539601032</v>
      </c>
      <c r="AA261" s="29">
        <f t="shared" si="52"/>
        <v>24868478.615840413</v>
      </c>
      <c r="AC261" s="29">
        <f t="shared" si="59"/>
        <v>-467119.6539601041</v>
      </c>
      <c r="AD261" s="29">
        <f t="shared" si="53"/>
        <v>-8668478.6158404127</v>
      </c>
      <c r="AE261" s="29">
        <f t="shared" si="54"/>
        <v>-9135598.269800514</v>
      </c>
      <c r="AF261" s="29"/>
      <c r="AG261" s="29" t="str">
        <f t="shared" si="55"/>
        <v>Loss</v>
      </c>
      <c r="AH261" s="29"/>
      <c r="AI261" s="29" t="str">
        <f t="shared" si="56"/>
        <v>Loss</v>
      </c>
      <c r="AJ261" s="29"/>
      <c r="AL261" s="12">
        <f t="shared" si="57"/>
        <v>-18684.786158404164</v>
      </c>
      <c r="AM261" s="12">
        <f t="shared" si="58"/>
        <v>-36118.660899335053</v>
      </c>
      <c r="AN261" s="12"/>
      <c r="AO261" s="12"/>
    </row>
    <row r="262" spans="1:41" x14ac:dyDescent="0.25">
      <c r="A262" s="6">
        <v>255</v>
      </c>
      <c r="B262" s="1" t="str">
        <f t="shared" si="45"/>
        <v>New York</v>
      </c>
      <c r="C262" s="1" t="s">
        <v>1</v>
      </c>
      <c r="D262" s="1" t="str">
        <f>IF(C262="Q1","non-peak",IF('Base Scenario'!C262="Q4","non-peak","peak"))</f>
        <v>peak</v>
      </c>
      <c r="E262" s="13">
        <f>IF(D262="non-peak",Parameters_Base!$B$4,Parameters_Base!$B$5)</f>
        <v>229999.99999999997</v>
      </c>
      <c r="F262" s="13">
        <f>IF(D262="non-peak",Parameters_Base!$C$4,Parameters_Base!$C$5)</f>
        <v>67500</v>
      </c>
      <c r="G262" s="1"/>
      <c r="H262" s="1">
        <v>128</v>
      </c>
      <c r="I262" s="1">
        <v>21</v>
      </c>
      <c r="J262" s="1">
        <v>195</v>
      </c>
      <c r="K262" s="3">
        <v>0</v>
      </c>
      <c r="M262" s="15">
        <f t="shared" si="46"/>
        <v>4829999.9999999991</v>
      </c>
      <c r="N262" s="15">
        <f t="shared" si="47"/>
        <v>13162500</v>
      </c>
      <c r="O262" s="15">
        <f t="shared" si="48"/>
        <v>17992500</v>
      </c>
      <c r="Q262">
        <f>Parameters_Base!$G$5</f>
        <v>13880</v>
      </c>
      <c r="R262">
        <f>Q262*(1+VLOOKUP(K262,Parameters_Base!$I$3:$J$7,2,FALSE))</f>
        <v>13880</v>
      </c>
      <c r="S262" s="14">
        <f>R262*Parameters_Base!$G$2</f>
        <v>18044000</v>
      </c>
      <c r="T262" s="14">
        <f>Parameters_Base!$O$6</f>
        <v>300000</v>
      </c>
      <c r="U262" s="14">
        <f t="shared" si="49"/>
        <v>2500000</v>
      </c>
      <c r="V262" s="14">
        <f>Parameters_Base!$R$10</f>
        <v>3754098.2698005121</v>
      </c>
      <c r="W262" s="14">
        <f>Parameters_Base!$G$7*'Base Scenario'!O262</f>
        <v>4498125</v>
      </c>
      <c r="X262" s="14">
        <f>Parameters_Base!$G$8</f>
        <v>2000000</v>
      </c>
      <c r="Y262" s="15">
        <f t="shared" si="50"/>
        <v>31096223.269800514</v>
      </c>
      <c r="Z262" s="29">
        <f t="shared" si="51"/>
        <v>6219244.6539601032</v>
      </c>
      <c r="AA262" s="29">
        <f t="shared" si="52"/>
        <v>24876978.615840413</v>
      </c>
      <c r="AC262" s="29">
        <f t="shared" si="59"/>
        <v>-1389244.6539601041</v>
      </c>
      <c r="AD262" s="29">
        <f t="shared" si="53"/>
        <v>-11714478.615840413</v>
      </c>
      <c r="AE262" s="29">
        <f t="shared" si="54"/>
        <v>-13103723.269800514</v>
      </c>
      <c r="AF262" s="29"/>
      <c r="AG262" s="29" t="str">
        <f t="shared" si="55"/>
        <v>Loss</v>
      </c>
      <c r="AH262" s="29"/>
      <c r="AI262" s="29" t="str">
        <f t="shared" si="56"/>
        <v>Loss</v>
      </c>
      <c r="AJ262" s="29"/>
      <c r="AL262" s="12">
        <f t="shared" si="57"/>
        <v>-66154.507331433531</v>
      </c>
      <c r="AM262" s="12">
        <f t="shared" si="58"/>
        <v>-60074.249312002117</v>
      </c>
      <c r="AN262" s="12"/>
      <c r="AO262" s="12"/>
    </row>
    <row r="263" spans="1:41" x14ac:dyDescent="0.25">
      <c r="A263" s="6">
        <v>256</v>
      </c>
      <c r="B263" s="1" t="str">
        <f t="shared" si="45"/>
        <v>Mumbai</v>
      </c>
      <c r="C263" s="1" t="s">
        <v>1</v>
      </c>
      <c r="D263" s="1" t="str">
        <f>IF(C263="Q1","non-peak",IF('Base Scenario'!C263="Q4","non-peak","peak"))</f>
        <v>peak</v>
      </c>
      <c r="E263" s="13">
        <f>IF(D263="non-peak",Parameters_Base!$B$4,Parameters_Base!$B$5)</f>
        <v>229999.99999999997</v>
      </c>
      <c r="F263" s="13">
        <f>IF(D263="non-peak",Parameters_Base!$C$4,Parameters_Base!$C$5)</f>
        <v>67500</v>
      </c>
      <c r="G263" s="1"/>
      <c r="H263" s="1">
        <v>128</v>
      </c>
      <c r="I263" s="1">
        <v>20</v>
      </c>
      <c r="J263" s="1">
        <v>199</v>
      </c>
      <c r="K263" s="3">
        <v>1</v>
      </c>
      <c r="M263" s="15">
        <f t="shared" si="46"/>
        <v>4599999.9999999991</v>
      </c>
      <c r="N263" s="15">
        <f t="shared" si="47"/>
        <v>13432500</v>
      </c>
      <c r="O263" s="15">
        <f t="shared" si="48"/>
        <v>18032500</v>
      </c>
      <c r="Q263">
        <f>Parameters_Base!$G$5</f>
        <v>13880</v>
      </c>
      <c r="R263">
        <f>Q263*(1+VLOOKUP(K263,Parameters_Base!$I$3:$J$7,2,FALSE))</f>
        <v>15961.999999999998</v>
      </c>
      <c r="S263" s="14">
        <f>R263*Parameters_Base!$G$2</f>
        <v>20750599.999999996</v>
      </c>
      <c r="T263" s="14">
        <f>Parameters_Base!$O$6</f>
        <v>300000</v>
      </c>
      <c r="U263" s="14">
        <f t="shared" si="49"/>
        <v>1500000</v>
      </c>
      <c r="V263" s="14">
        <f>Parameters_Base!$R$10</f>
        <v>3754098.2698005121</v>
      </c>
      <c r="W263" s="14">
        <f>Parameters_Base!$G$7*'Base Scenario'!O263</f>
        <v>4508125</v>
      </c>
      <c r="X263" s="14">
        <f>Parameters_Base!$G$8</f>
        <v>2000000</v>
      </c>
      <c r="Y263" s="15">
        <f t="shared" si="50"/>
        <v>32812823.269800507</v>
      </c>
      <c r="Z263" s="29">
        <f t="shared" si="51"/>
        <v>6562564.6539601013</v>
      </c>
      <c r="AA263" s="29">
        <f t="shared" si="52"/>
        <v>26250258.615840405</v>
      </c>
      <c r="AC263" s="29">
        <f t="shared" si="59"/>
        <v>-1962564.6539601022</v>
      </c>
      <c r="AD263" s="29">
        <f t="shared" si="53"/>
        <v>-12817758.615840405</v>
      </c>
      <c r="AE263" s="29">
        <f t="shared" si="54"/>
        <v>-14780323.269800507</v>
      </c>
      <c r="AF263" s="29"/>
      <c r="AG263" s="29" t="str">
        <f t="shared" si="55"/>
        <v>Loss</v>
      </c>
      <c r="AH263" s="29"/>
      <c r="AI263" s="29" t="str">
        <f t="shared" si="56"/>
        <v>Loss</v>
      </c>
      <c r="AJ263" s="29"/>
      <c r="AL263" s="12">
        <f t="shared" si="57"/>
        <v>-98128.232698005115</v>
      </c>
      <c r="AM263" s="12">
        <f t="shared" si="58"/>
        <v>-64410.847315780928</v>
      </c>
      <c r="AN263" s="12"/>
      <c r="AO263" s="12"/>
    </row>
    <row r="264" spans="1:41" x14ac:dyDescent="0.25">
      <c r="A264" s="6">
        <v>257</v>
      </c>
      <c r="B264" s="1" t="str">
        <f t="shared" si="45"/>
        <v>New York</v>
      </c>
      <c r="C264" s="1" t="s">
        <v>1</v>
      </c>
      <c r="D264" s="1" t="str">
        <f>IF(C264="Q1","non-peak",IF('Base Scenario'!C264="Q4","non-peak","peak"))</f>
        <v>peak</v>
      </c>
      <c r="E264" s="13">
        <f>IF(D264="non-peak",Parameters_Base!$B$4,Parameters_Base!$B$5)</f>
        <v>229999.99999999997</v>
      </c>
      <c r="F264" s="13">
        <f>IF(D264="non-peak",Parameters_Base!$C$4,Parameters_Base!$C$5)</f>
        <v>67500</v>
      </c>
      <c r="G264" s="1"/>
      <c r="H264" s="1">
        <v>129</v>
      </c>
      <c r="I264" s="1">
        <v>20</v>
      </c>
      <c r="J264" s="1">
        <v>203</v>
      </c>
      <c r="K264" s="3">
        <v>0</v>
      </c>
      <c r="M264" s="15">
        <f t="shared" si="46"/>
        <v>4599999.9999999991</v>
      </c>
      <c r="N264" s="15">
        <f t="shared" si="47"/>
        <v>13702500</v>
      </c>
      <c r="O264" s="15">
        <f t="shared" si="48"/>
        <v>18302500</v>
      </c>
      <c r="Q264">
        <f>Parameters_Base!$G$5</f>
        <v>13880</v>
      </c>
      <c r="R264">
        <f>Q264*(1+VLOOKUP(K264,Parameters_Base!$I$3:$J$7,2,FALSE))</f>
        <v>13880</v>
      </c>
      <c r="S264" s="14">
        <f>R264*Parameters_Base!$G$2</f>
        <v>18044000</v>
      </c>
      <c r="T264" s="14">
        <f>Parameters_Base!$O$6</f>
        <v>300000</v>
      </c>
      <c r="U264" s="14">
        <f t="shared" si="49"/>
        <v>2500000</v>
      </c>
      <c r="V264" s="14">
        <f>Parameters_Base!$R$10</f>
        <v>3754098.2698005121</v>
      </c>
      <c r="W264" s="14">
        <f>Parameters_Base!$G$7*'Base Scenario'!O264</f>
        <v>4575625</v>
      </c>
      <c r="X264" s="14">
        <f>Parameters_Base!$G$8</f>
        <v>2000000</v>
      </c>
      <c r="Y264" s="15">
        <f t="shared" si="50"/>
        <v>31173723.269800514</v>
      </c>
      <c r="Z264" s="29">
        <f t="shared" si="51"/>
        <v>6234744.6539601032</v>
      </c>
      <c r="AA264" s="29">
        <f t="shared" si="52"/>
        <v>24938978.615840413</v>
      </c>
      <c r="AC264" s="29">
        <f t="shared" si="59"/>
        <v>-1634744.6539601041</v>
      </c>
      <c r="AD264" s="29">
        <f t="shared" si="53"/>
        <v>-11236478.615840413</v>
      </c>
      <c r="AE264" s="29">
        <f t="shared" si="54"/>
        <v>-12871223.269800514</v>
      </c>
      <c r="AF264" s="29"/>
      <c r="AG264" s="29" t="str">
        <f t="shared" si="55"/>
        <v>Loss</v>
      </c>
      <c r="AH264" s="29"/>
      <c r="AI264" s="29" t="str">
        <f t="shared" si="56"/>
        <v>Loss</v>
      </c>
      <c r="AJ264" s="29"/>
      <c r="AL264" s="12">
        <f t="shared" si="57"/>
        <v>-81737.232698005202</v>
      </c>
      <c r="AM264" s="12">
        <f t="shared" si="58"/>
        <v>-55352.111408080847</v>
      </c>
      <c r="AN264" s="12"/>
      <c r="AO264" s="12"/>
    </row>
    <row r="265" spans="1:41" x14ac:dyDescent="0.25">
      <c r="A265" s="6">
        <v>258</v>
      </c>
      <c r="B265" s="1" t="str">
        <f t="shared" ref="B265:B328" si="60">IF(ISODD(A265),"New York","Mumbai")</f>
        <v>Mumbai</v>
      </c>
      <c r="C265" s="1" t="s">
        <v>1</v>
      </c>
      <c r="D265" s="1" t="str">
        <f>IF(C265="Q1","non-peak",IF('Base Scenario'!C265="Q4","non-peak","peak"))</f>
        <v>peak</v>
      </c>
      <c r="E265" s="13">
        <f>IF(D265="non-peak",Parameters_Base!$B$4,Parameters_Base!$B$5)</f>
        <v>229999.99999999997</v>
      </c>
      <c r="F265" s="13">
        <f>IF(D265="non-peak",Parameters_Base!$C$4,Parameters_Base!$C$5)</f>
        <v>67500</v>
      </c>
      <c r="G265" s="1"/>
      <c r="H265" s="1">
        <v>129</v>
      </c>
      <c r="I265" s="1">
        <v>21</v>
      </c>
      <c r="J265" s="1">
        <v>176</v>
      </c>
      <c r="K265" s="3">
        <v>2</v>
      </c>
      <c r="M265" s="15">
        <f t="shared" ref="M265:M328" si="61">E265*I265</f>
        <v>4829999.9999999991</v>
      </c>
      <c r="N265" s="15">
        <f t="shared" ref="N265:N328" si="62">J265*F265</f>
        <v>11880000</v>
      </c>
      <c r="O265" s="15">
        <f t="shared" ref="O265:O328" si="63">M265+N265</f>
        <v>16710000</v>
      </c>
      <c r="Q265">
        <f>Parameters_Base!$G$5</f>
        <v>13880</v>
      </c>
      <c r="R265">
        <f>Q265*(1+VLOOKUP(K265,Parameters_Base!$I$3:$J$7,2,FALSE))</f>
        <v>18044</v>
      </c>
      <c r="S265" s="14">
        <f>R265*Parameters_Base!$G$2</f>
        <v>23457200</v>
      </c>
      <c r="T265" s="14">
        <f>Parameters_Base!$O$6</f>
        <v>300000</v>
      </c>
      <c r="U265" s="14">
        <f t="shared" ref="U265:U328" si="64">IF(B265="Mumbai",1500000,2500000)</f>
        <v>1500000</v>
      </c>
      <c r="V265" s="14">
        <f>Parameters_Base!$R$10</f>
        <v>3754098.2698005121</v>
      </c>
      <c r="W265" s="14">
        <f>Parameters_Base!$G$7*'Base Scenario'!O265</f>
        <v>4177500</v>
      </c>
      <c r="X265" s="14">
        <f>Parameters_Base!$G$8</f>
        <v>2000000</v>
      </c>
      <c r="Y265" s="15">
        <f t="shared" ref="Y265:Y328" si="65">SUM(S265:X265)</f>
        <v>35188798.269800514</v>
      </c>
      <c r="Z265" s="29">
        <f t="shared" ref="Z265:Z328" si="66">0.2*Y265</f>
        <v>7037759.6539601032</v>
      </c>
      <c r="AA265" s="29">
        <f t="shared" ref="AA265:AA328" si="67">Y265-Z265</f>
        <v>28151038.615840413</v>
      </c>
      <c r="AC265" s="29">
        <f t="shared" si="59"/>
        <v>-2207759.6539601041</v>
      </c>
      <c r="AD265" s="29">
        <f t="shared" ref="AD265:AD328" si="68">N265-AA265</f>
        <v>-16271038.615840413</v>
      </c>
      <c r="AE265" s="29">
        <f t="shared" ref="AE265:AE328" si="69">O265-Y265</f>
        <v>-18478798.269800514</v>
      </c>
      <c r="AF265" s="29"/>
      <c r="AG265" s="29" t="str">
        <f t="shared" ref="AG265:AG328" si="70">IF(AC265&gt;0,"Profit","Loss")</f>
        <v>Loss</v>
      </c>
      <c r="AH265" s="29"/>
      <c r="AI265" s="29" t="str">
        <f t="shared" ref="AI265:AI328" si="71">IF(AD265&gt;0,"Profit","Loss")</f>
        <v>Loss</v>
      </c>
      <c r="AJ265" s="29"/>
      <c r="AL265" s="12">
        <f t="shared" ref="AL265:AL328" si="72">AC265/I265</f>
        <v>-105131.41209333829</v>
      </c>
      <c r="AM265" s="12">
        <f t="shared" ref="AM265:AM328" si="73">AD265/J265</f>
        <v>-92449.083044547806</v>
      </c>
      <c r="AN265" s="12"/>
      <c r="AO265" s="12"/>
    </row>
    <row r="266" spans="1:41" x14ac:dyDescent="0.25">
      <c r="A266" s="6">
        <v>259</v>
      </c>
      <c r="B266" s="1" t="str">
        <f t="shared" si="60"/>
        <v>New York</v>
      </c>
      <c r="C266" s="1" t="s">
        <v>1</v>
      </c>
      <c r="D266" s="1" t="str">
        <f>IF(C266="Q1","non-peak",IF('Base Scenario'!C266="Q4","non-peak","peak"))</f>
        <v>peak</v>
      </c>
      <c r="E266" s="13">
        <f>IF(D266="non-peak",Parameters_Base!$B$4,Parameters_Base!$B$5)</f>
        <v>229999.99999999997</v>
      </c>
      <c r="F266" s="13">
        <f>IF(D266="non-peak",Parameters_Base!$C$4,Parameters_Base!$C$5)</f>
        <v>67500</v>
      </c>
      <c r="G266" s="1"/>
      <c r="H266" s="1">
        <v>130</v>
      </c>
      <c r="I266" s="1">
        <v>22</v>
      </c>
      <c r="J266" s="1">
        <v>178</v>
      </c>
      <c r="K266" s="3">
        <v>-1</v>
      </c>
      <c r="M266" s="15">
        <f t="shared" si="61"/>
        <v>5059999.9999999991</v>
      </c>
      <c r="N266" s="15">
        <f t="shared" si="62"/>
        <v>12015000</v>
      </c>
      <c r="O266" s="15">
        <f t="shared" si="63"/>
        <v>17075000</v>
      </c>
      <c r="Q266">
        <f>Parameters_Base!$G$5</f>
        <v>13880</v>
      </c>
      <c r="R266">
        <f>Q266*(1+VLOOKUP(K266,Parameters_Base!$I$3:$J$7,2,FALSE))</f>
        <v>11798</v>
      </c>
      <c r="S266" s="14">
        <f>R266*Parameters_Base!$G$2</f>
        <v>15337400</v>
      </c>
      <c r="T266" s="14">
        <f>Parameters_Base!$O$6</f>
        <v>300000</v>
      </c>
      <c r="U266" s="14">
        <f t="shared" si="64"/>
        <v>2500000</v>
      </c>
      <c r="V266" s="14">
        <f>Parameters_Base!$R$10</f>
        <v>3754098.2698005121</v>
      </c>
      <c r="W266" s="14">
        <f>Parameters_Base!$G$7*'Base Scenario'!O266</f>
        <v>4268750</v>
      </c>
      <c r="X266" s="14">
        <f>Parameters_Base!$G$8</f>
        <v>2000000</v>
      </c>
      <c r="Y266" s="15">
        <f t="shared" si="65"/>
        <v>28160248.269800514</v>
      </c>
      <c r="Z266" s="29">
        <f t="shared" si="66"/>
        <v>5632049.6539601032</v>
      </c>
      <c r="AA266" s="29">
        <f t="shared" si="67"/>
        <v>22528198.615840413</v>
      </c>
      <c r="AC266" s="29">
        <f t="shared" ref="AC266:AC329" si="74">M266-Z266</f>
        <v>-572049.6539601041</v>
      </c>
      <c r="AD266" s="29">
        <f t="shared" si="68"/>
        <v>-10513198.615840413</v>
      </c>
      <c r="AE266" s="29">
        <f t="shared" si="69"/>
        <v>-11085248.269800514</v>
      </c>
      <c r="AF266" s="29"/>
      <c r="AG266" s="29" t="str">
        <f t="shared" si="70"/>
        <v>Loss</v>
      </c>
      <c r="AH266" s="29"/>
      <c r="AI266" s="29" t="str">
        <f t="shared" si="71"/>
        <v>Loss</v>
      </c>
      <c r="AJ266" s="29"/>
      <c r="AL266" s="12">
        <f t="shared" si="72"/>
        <v>-26002.256998186549</v>
      </c>
      <c r="AM266" s="12">
        <f t="shared" si="73"/>
        <v>-59062.913572137149</v>
      </c>
      <c r="AN266" s="12"/>
      <c r="AO266" s="12"/>
    </row>
    <row r="267" spans="1:41" x14ac:dyDescent="0.25">
      <c r="A267" s="6">
        <v>260</v>
      </c>
      <c r="B267" s="1" t="str">
        <f t="shared" si="60"/>
        <v>Mumbai</v>
      </c>
      <c r="C267" s="1" t="s">
        <v>1</v>
      </c>
      <c r="D267" s="1" t="str">
        <f>IF(C267="Q1","non-peak",IF('Base Scenario'!C267="Q4","non-peak","peak"))</f>
        <v>peak</v>
      </c>
      <c r="E267" s="13">
        <f>IF(D267="non-peak",Parameters_Base!$B$4,Parameters_Base!$B$5)</f>
        <v>229999.99999999997</v>
      </c>
      <c r="F267" s="13">
        <f>IF(D267="non-peak",Parameters_Base!$C$4,Parameters_Base!$C$5)</f>
        <v>67500</v>
      </c>
      <c r="G267" s="1"/>
      <c r="H267" s="1">
        <v>130</v>
      </c>
      <c r="I267" s="1">
        <v>17</v>
      </c>
      <c r="J267" s="1">
        <v>165</v>
      </c>
      <c r="K267" s="3">
        <v>0</v>
      </c>
      <c r="M267" s="15">
        <f t="shared" si="61"/>
        <v>3909999.9999999995</v>
      </c>
      <c r="N267" s="15">
        <f t="shared" si="62"/>
        <v>11137500</v>
      </c>
      <c r="O267" s="15">
        <f t="shared" si="63"/>
        <v>15047500</v>
      </c>
      <c r="Q267">
        <f>Parameters_Base!$G$5</f>
        <v>13880</v>
      </c>
      <c r="R267">
        <f>Q267*(1+VLOOKUP(K267,Parameters_Base!$I$3:$J$7,2,FALSE))</f>
        <v>13880</v>
      </c>
      <c r="S267" s="14">
        <f>R267*Parameters_Base!$G$2</f>
        <v>18044000</v>
      </c>
      <c r="T267" s="14">
        <f>Parameters_Base!$O$6</f>
        <v>300000</v>
      </c>
      <c r="U267" s="14">
        <f t="shared" si="64"/>
        <v>1500000</v>
      </c>
      <c r="V267" s="14">
        <f>Parameters_Base!$R$10</f>
        <v>3754098.2698005121</v>
      </c>
      <c r="W267" s="14">
        <f>Parameters_Base!$G$7*'Base Scenario'!O267</f>
        <v>3761875</v>
      </c>
      <c r="X267" s="14">
        <f>Parameters_Base!$G$8</f>
        <v>2000000</v>
      </c>
      <c r="Y267" s="15">
        <f t="shared" si="65"/>
        <v>29359973.269800514</v>
      </c>
      <c r="Z267" s="29">
        <f t="shared" si="66"/>
        <v>5871994.6539601032</v>
      </c>
      <c r="AA267" s="29">
        <f t="shared" si="67"/>
        <v>23487978.615840413</v>
      </c>
      <c r="AC267" s="29">
        <f t="shared" si="74"/>
        <v>-1961994.6539601036</v>
      </c>
      <c r="AD267" s="29">
        <f t="shared" si="68"/>
        <v>-12350478.615840413</v>
      </c>
      <c r="AE267" s="29">
        <f t="shared" si="69"/>
        <v>-14312473.269800514</v>
      </c>
      <c r="AF267" s="29"/>
      <c r="AG267" s="29" t="str">
        <f t="shared" si="70"/>
        <v>Loss</v>
      </c>
      <c r="AH267" s="29"/>
      <c r="AI267" s="29" t="str">
        <f t="shared" si="71"/>
        <v>Loss</v>
      </c>
      <c r="AJ267" s="29"/>
      <c r="AL267" s="12">
        <f t="shared" si="72"/>
        <v>-115411.45023294727</v>
      </c>
      <c r="AM267" s="12">
        <f t="shared" si="73"/>
        <v>-74851.385550547959</v>
      </c>
      <c r="AN267" s="12"/>
      <c r="AO267" s="12"/>
    </row>
    <row r="268" spans="1:41" x14ac:dyDescent="0.25">
      <c r="A268" s="6">
        <v>261</v>
      </c>
      <c r="B268" s="1" t="str">
        <f t="shared" si="60"/>
        <v>New York</v>
      </c>
      <c r="C268" s="1" t="s">
        <v>1</v>
      </c>
      <c r="D268" s="1" t="str">
        <f>IF(C268="Q1","non-peak",IF('Base Scenario'!C268="Q4","non-peak","peak"))</f>
        <v>peak</v>
      </c>
      <c r="E268" s="13">
        <f>IF(D268="non-peak",Parameters_Base!$B$4,Parameters_Base!$B$5)</f>
        <v>229999.99999999997</v>
      </c>
      <c r="F268" s="13">
        <f>IF(D268="non-peak",Parameters_Base!$C$4,Parameters_Base!$C$5)</f>
        <v>67500</v>
      </c>
      <c r="G268" s="1"/>
      <c r="H268" s="1">
        <v>131</v>
      </c>
      <c r="I268" s="1">
        <v>16</v>
      </c>
      <c r="J268" s="1">
        <v>214</v>
      </c>
      <c r="K268" s="3">
        <v>-2</v>
      </c>
      <c r="M268" s="15">
        <f t="shared" si="61"/>
        <v>3679999.9999999995</v>
      </c>
      <c r="N268" s="15">
        <f t="shared" si="62"/>
        <v>14445000</v>
      </c>
      <c r="O268" s="15">
        <f t="shared" si="63"/>
        <v>18125000</v>
      </c>
      <c r="Q268">
        <f>Parameters_Base!$G$5</f>
        <v>13880</v>
      </c>
      <c r="R268">
        <f>Q268*(1+VLOOKUP(K268,Parameters_Base!$I$3:$J$7,2,FALSE))</f>
        <v>9716</v>
      </c>
      <c r="S268" s="14">
        <f>R268*Parameters_Base!$G$2</f>
        <v>12630800</v>
      </c>
      <c r="T268" s="14">
        <f>Parameters_Base!$O$6</f>
        <v>300000</v>
      </c>
      <c r="U268" s="14">
        <f t="shared" si="64"/>
        <v>2500000</v>
      </c>
      <c r="V268" s="14">
        <f>Parameters_Base!$R$10</f>
        <v>3754098.2698005121</v>
      </c>
      <c r="W268" s="14">
        <f>Parameters_Base!$G$7*'Base Scenario'!O268</f>
        <v>4531250</v>
      </c>
      <c r="X268" s="14">
        <f>Parameters_Base!$G$8</f>
        <v>2000000</v>
      </c>
      <c r="Y268" s="15">
        <f t="shared" si="65"/>
        <v>25716148.269800514</v>
      </c>
      <c r="Z268" s="29">
        <f t="shared" si="66"/>
        <v>5143229.6539601032</v>
      </c>
      <c r="AA268" s="29">
        <f t="shared" si="67"/>
        <v>20572918.615840413</v>
      </c>
      <c r="AC268" s="29">
        <f t="shared" si="74"/>
        <v>-1463229.6539601036</v>
      </c>
      <c r="AD268" s="29">
        <f t="shared" si="68"/>
        <v>-6127918.6158404127</v>
      </c>
      <c r="AE268" s="29">
        <f t="shared" si="69"/>
        <v>-7591148.269800514</v>
      </c>
      <c r="AF268" s="29"/>
      <c r="AG268" s="29" t="str">
        <f t="shared" si="70"/>
        <v>Loss</v>
      </c>
      <c r="AH268" s="29"/>
      <c r="AI268" s="29" t="str">
        <f t="shared" si="71"/>
        <v>Loss</v>
      </c>
      <c r="AJ268" s="29"/>
      <c r="AL268" s="12">
        <f t="shared" si="72"/>
        <v>-91451.853372506477</v>
      </c>
      <c r="AM268" s="12">
        <f t="shared" si="73"/>
        <v>-28635.133718880432</v>
      </c>
      <c r="AN268" s="12"/>
      <c r="AO268" s="12"/>
    </row>
    <row r="269" spans="1:41" x14ac:dyDescent="0.25">
      <c r="A269" s="6">
        <v>262</v>
      </c>
      <c r="B269" s="1" t="str">
        <f t="shared" si="60"/>
        <v>Mumbai</v>
      </c>
      <c r="C269" s="1" t="s">
        <v>1</v>
      </c>
      <c r="D269" s="1" t="str">
        <f>IF(C269="Q1","non-peak",IF('Base Scenario'!C269="Q4","non-peak","peak"))</f>
        <v>peak</v>
      </c>
      <c r="E269" s="13">
        <f>IF(D269="non-peak",Parameters_Base!$B$4,Parameters_Base!$B$5)</f>
        <v>229999.99999999997</v>
      </c>
      <c r="F269" s="13">
        <f>IF(D269="non-peak",Parameters_Base!$C$4,Parameters_Base!$C$5)</f>
        <v>67500</v>
      </c>
      <c r="G269" s="1"/>
      <c r="H269" s="1">
        <v>131</v>
      </c>
      <c r="I269" s="1">
        <v>16</v>
      </c>
      <c r="J269" s="1">
        <v>221</v>
      </c>
      <c r="K269" s="3">
        <v>0</v>
      </c>
      <c r="M269" s="15">
        <f t="shared" si="61"/>
        <v>3679999.9999999995</v>
      </c>
      <c r="N269" s="15">
        <f t="shared" si="62"/>
        <v>14917500</v>
      </c>
      <c r="O269" s="15">
        <f t="shared" si="63"/>
        <v>18597500</v>
      </c>
      <c r="Q269">
        <f>Parameters_Base!$G$5</f>
        <v>13880</v>
      </c>
      <c r="R269">
        <f>Q269*(1+VLOOKUP(K269,Parameters_Base!$I$3:$J$7,2,FALSE))</f>
        <v>13880</v>
      </c>
      <c r="S269" s="14">
        <f>R269*Parameters_Base!$G$2</f>
        <v>18044000</v>
      </c>
      <c r="T269" s="14">
        <f>Parameters_Base!$O$6</f>
        <v>300000</v>
      </c>
      <c r="U269" s="14">
        <f t="shared" si="64"/>
        <v>1500000</v>
      </c>
      <c r="V269" s="14">
        <f>Parameters_Base!$R$10</f>
        <v>3754098.2698005121</v>
      </c>
      <c r="W269" s="14">
        <f>Parameters_Base!$G$7*'Base Scenario'!O269</f>
        <v>4649375</v>
      </c>
      <c r="X269" s="14">
        <f>Parameters_Base!$G$8</f>
        <v>2000000</v>
      </c>
      <c r="Y269" s="15">
        <f t="shared" si="65"/>
        <v>30247473.269800514</v>
      </c>
      <c r="Z269" s="29">
        <f t="shared" si="66"/>
        <v>6049494.6539601032</v>
      </c>
      <c r="AA269" s="29">
        <f t="shared" si="67"/>
        <v>24197978.615840413</v>
      </c>
      <c r="AC269" s="29">
        <f t="shared" si="74"/>
        <v>-2369494.6539601036</v>
      </c>
      <c r="AD269" s="29">
        <f t="shared" si="68"/>
        <v>-9280478.6158404127</v>
      </c>
      <c r="AE269" s="29">
        <f t="shared" si="69"/>
        <v>-11649973.269800514</v>
      </c>
      <c r="AF269" s="29"/>
      <c r="AG269" s="29" t="str">
        <f t="shared" si="70"/>
        <v>Loss</v>
      </c>
      <c r="AH269" s="29"/>
      <c r="AI269" s="29" t="str">
        <f t="shared" si="71"/>
        <v>Loss</v>
      </c>
      <c r="AJ269" s="29"/>
      <c r="AL269" s="12">
        <f t="shared" si="72"/>
        <v>-148093.41587250648</v>
      </c>
      <c r="AM269" s="12">
        <f t="shared" si="73"/>
        <v>-41993.11590878015</v>
      </c>
      <c r="AN269" s="12"/>
      <c r="AO269" s="12"/>
    </row>
    <row r="270" spans="1:41" x14ac:dyDescent="0.25">
      <c r="A270" s="6">
        <v>263</v>
      </c>
      <c r="B270" s="1" t="str">
        <f t="shared" si="60"/>
        <v>New York</v>
      </c>
      <c r="C270" s="1" t="s">
        <v>1</v>
      </c>
      <c r="D270" s="1" t="str">
        <f>IF(C270="Q1","non-peak",IF('Base Scenario'!C270="Q4","non-peak","peak"))</f>
        <v>peak</v>
      </c>
      <c r="E270" s="13">
        <f>IF(D270="non-peak",Parameters_Base!$B$4,Parameters_Base!$B$5)</f>
        <v>229999.99999999997</v>
      </c>
      <c r="F270" s="13">
        <f>IF(D270="non-peak",Parameters_Base!$C$4,Parameters_Base!$C$5)</f>
        <v>67500</v>
      </c>
      <c r="G270" s="1"/>
      <c r="H270" s="1">
        <v>132</v>
      </c>
      <c r="I270" s="1">
        <v>23</v>
      </c>
      <c r="J270" s="1">
        <v>201</v>
      </c>
      <c r="K270" s="3">
        <v>-1</v>
      </c>
      <c r="M270" s="15">
        <f t="shared" si="61"/>
        <v>5289999.9999999991</v>
      </c>
      <c r="N270" s="15">
        <f t="shared" si="62"/>
        <v>13567500</v>
      </c>
      <c r="O270" s="15">
        <f t="shared" si="63"/>
        <v>18857500</v>
      </c>
      <c r="Q270">
        <f>Parameters_Base!$G$5</f>
        <v>13880</v>
      </c>
      <c r="R270">
        <f>Q270*(1+VLOOKUP(K270,Parameters_Base!$I$3:$J$7,2,FALSE))</f>
        <v>11798</v>
      </c>
      <c r="S270" s="14">
        <f>R270*Parameters_Base!$G$2</f>
        <v>15337400</v>
      </c>
      <c r="T270" s="14">
        <f>Parameters_Base!$O$6</f>
        <v>300000</v>
      </c>
      <c r="U270" s="14">
        <f t="shared" si="64"/>
        <v>2500000</v>
      </c>
      <c r="V270" s="14">
        <f>Parameters_Base!$R$10</f>
        <v>3754098.2698005121</v>
      </c>
      <c r="W270" s="14">
        <f>Parameters_Base!$G$7*'Base Scenario'!O270</f>
        <v>4714375</v>
      </c>
      <c r="X270" s="14">
        <f>Parameters_Base!$G$8</f>
        <v>2000000</v>
      </c>
      <c r="Y270" s="15">
        <f t="shared" si="65"/>
        <v>28605873.269800514</v>
      </c>
      <c r="Z270" s="29">
        <f t="shared" si="66"/>
        <v>5721174.6539601032</v>
      </c>
      <c r="AA270" s="29">
        <f t="shared" si="67"/>
        <v>22884698.615840413</v>
      </c>
      <c r="AC270" s="29">
        <f t="shared" si="74"/>
        <v>-431174.6539601041</v>
      </c>
      <c r="AD270" s="29">
        <f t="shared" si="68"/>
        <v>-9317198.6158404127</v>
      </c>
      <c r="AE270" s="29">
        <f t="shared" si="69"/>
        <v>-9748373.269800514</v>
      </c>
      <c r="AF270" s="29"/>
      <c r="AG270" s="29" t="str">
        <f t="shared" si="70"/>
        <v>Loss</v>
      </c>
      <c r="AH270" s="29"/>
      <c r="AI270" s="29" t="str">
        <f t="shared" si="71"/>
        <v>Loss</v>
      </c>
      <c r="AJ270" s="29"/>
      <c r="AL270" s="12">
        <f t="shared" si="72"/>
        <v>-18746.724085221918</v>
      </c>
      <c r="AM270" s="12">
        <f t="shared" si="73"/>
        <v>-46354.221969355283</v>
      </c>
      <c r="AN270" s="12"/>
      <c r="AO270" s="12"/>
    </row>
    <row r="271" spans="1:41" x14ac:dyDescent="0.25">
      <c r="A271" s="6">
        <v>264</v>
      </c>
      <c r="B271" s="1" t="str">
        <f t="shared" si="60"/>
        <v>Mumbai</v>
      </c>
      <c r="C271" s="1" t="s">
        <v>1</v>
      </c>
      <c r="D271" s="1" t="str">
        <f>IF(C271="Q1","non-peak",IF('Base Scenario'!C271="Q4","non-peak","peak"))</f>
        <v>peak</v>
      </c>
      <c r="E271" s="13">
        <f>IF(D271="non-peak",Parameters_Base!$B$4,Parameters_Base!$B$5)</f>
        <v>229999.99999999997</v>
      </c>
      <c r="F271" s="13">
        <f>IF(D271="non-peak",Parameters_Base!$C$4,Parameters_Base!$C$5)</f>
        <v>67500</v>
      </c>
      <c r="G271" s="1"/>
      <c r="H271" s="1">
        <v>132</v>
      </c>
      <c r="I271" s="1">
        <v>20</v>
      </c>
      <c r="J271" s="1">
        <v>219</v>
      </c>
      <c r="K271" s="3">
        <v>1</v>
      </c>
      <c r="M271" s="15">
        <f t="shared" si="61"/>
        <v>4599999.9999999991</v>
      </c>
      <c r="N271" s="15">
        <f t="shared" si="62"/>
        <v>14782500</v>
      </c>
      <c r="O271" s="15">
        <f t="shared" si="63"/>
        <v>19382500</v>
      </c>
      <c r="Q271">
        <f>Parameters_Base!$G$5</f>
        <v>13880</v>
      </c>
      <c r="R271">
        <f>Q271*(1+VLOOKUP(K271,Parameters_Base!$I$3:$J$7,2,FALSE))</f>
        <v>15961.999999999998</v>
      </c>
      <c r="S271" s="14">
        <f>R271*Parameters_Base!$G$2</f>
        <v>20750599.999999996</v>
      </c>
      <c r="T271" s="14">
        <f>Parameters_Base!$O$6</f>
        <v>300000</v>
      </c>
      <c r="U271" s="14">
        <f t="shared" si="64"/>
        <v>1500000</v>
      </c>
      <c r="V271" s="14">
        <f>Parameters_Base!$R$10</f>
        <v>3754098.2698005121</v>
      </c>
      <c r="W271" s="14">
        <f>Parameters_Base!$G$7*'Base Scenario'!O271</f>
        <v>4845625</v>
      </c>
      <c r="X271" s="14">
        <f>Parameters_Base!$G$8</f>
        <v>2000000</v>
      </c>
      <c r="Y271" s="15">
        <f t="shared" si="65"/>
        <v>33150323.269800507</v>
      </c>
      <c r="Z271" s="29">
        <f t="shared" si="66"/>
        <v>6630064.6539601013</v>
      </c>
      <c r="AA271" s="29">
        <f t="shared" si="67"/>
        <v>26520258.615840405</v>
      </c>
      <c r="AC271" s="29">
        <f t="shared" si="74"/>
        <v>-2030064.6539601022</v>
      </c>
      <c r="AD271" s="29">
        <f t="shared" si="68"/>
        <v>-11737758.615840405</v>
      </c>
      <c r="AE271" s="29">
        <f t="shared" si="69"/>
        <v>-13767823.269800507</v>
      </c>
      <c r="AF271" s="29"/>
      <c r="AG271" s="29" t="str">
        <f t="shared" si="70"/>
        <v>Loss</v>
      </c>
      <c r="AH271" s="29"/>
      <c r="AI271" s="29" t="str">
        <f t="shared" si="71"/>
        <v>Loss</v>
      </c>
      <c r="AJ271" s="29"/>
      <c r="AL271" s="12">
        <f t="shared" si="72"/>
        <v>-101503.23269800511</v>
      </c>
      <c r="AM271" s="12">
        <f t="shared" si="73"/>
        <v>-53597.071305207333</v>
      </c>
      <c r="AN271" s="12"/>
      <c r="AO271" s="12"/>
    </row>
    <row r="272" spans="1:41" x14ac:dyDescent="0.25">
      <c r="A272" s="6">
        <v>265</v>
      </c>
      <c r="B272" s="1" t="str">
        <f t="shared" si="60"/>
        <v>New York</v>
      </c>
      <c r="C272" s="1" t="s">
        <v>1</v>
      </c>
      <c r="D272" s="1" t="str">
        <f>IF(C272="Q1","non-peak",IF('Base Scenario'!C272="Q4","non-peak","peak"))</f>
        <v>peak</v>
      </c>
      <c r="E272" s="13">
        <f>IF(D272="non-peak",Parameters_Base!$B$4,Parameters_Base!$B$5)</f>
        <v>229999.99999999997</v>
      </c>
      <c r="F272" s="13">
        <f>IF(D272="non-peak",Parameters_Base!$C$4,Parameters_Base!$C$5)</f>
        <v>67500</v>
      </c>
      <c r="G272" s="1"/>
      <c r="H272" s="1">
        <v>133</v>
      </c>
      <c r="I272" s="1">
        <v>28</v>
      </c>
      <c r="J272" s="1">
        <v>182</v>
      </c>
      <c r="K272" s="3">
        <v>-2</v>
      </c>
      <c r="M272" s="15">
        <f t="shared" si="61"/>
        <v>6439999.9999999991</v>
      </c>
      <c r="N272" s="15">
        <f t="shared" si="62"/>
        <v>12285000</v>
      </c>
      <c r="O272" s="15">
        <f t="shared" si="63"/>
        <v>18725000</v>
      </c>
      <c r="Q272">
        <f>Parameters_Base!$G$5</f>
        <v>13880</v>
      </c>
      <c r="R272">
        <f>Q272*(1+VLOOKUP(K272,Parameters_Base!$I$3:$J$7,2,FALSE))</f>
        <v>9716</v>
      </c>
      <c r="S272" s="14">
        <f>R272*Parameters_Base!$G$2</f>
        <v>12630800</v>
      </c>
      <c r="T272" s="14">
        <f>Parameters_Base!$O$6</f>
        <v>300000</v>
      </c>
      <c r="U272" s="14">
        <f t="shared" si="64"/>
        <v>2500000</v>
      </c>
      <c r="V272" s="14">
        <f>Parameters_Base!$R$10</f>
        <v>3754098.2698005121</v>
      </c>
      <c r="W272" s="14">
        <f>Parameters_Base!$G$7*'Base Scenario'!O272</f>
        <v>4681250</v>
      </c>
      <c r="X272" s="14">
        <f>Parameters_Base!$G$8</f>
        <v>2000000</v>
      </c>
      <c r="Y272" s="15">
        <f t="shared" si="65"/>
        <v>25866148.269800514</v>
      </c>
      <c r="Z272" s="29">
        <f t="shared" si="66"/>
        <v>5173229.6539601032</v>
      </c>
      <c r="AA272" s="29">
        <f t="shared" si="67"/>
        <v>20692918.615840413</v>
      </c>
      <c r="AC272" s="29">
        <f t="shared" si="74"/>
        <v>1266770.3460398959</v>
      </c>
      <c r="AD272" s="29">
        <f t="shared" si="68"/>
        <v>-8407918.6158404127</v>
      </c>
      <c r="AE272" s="29">
        <f t="shared" si="69"/>
        <v>-7141148.269800514</v>
      </c>
      <c r="AF272" s="29"/>
      <c r="AG272" s="29" t="str">
        <f t="shared" si="70"/>
        <v>Profit</v>
      </c>
      <c r="AH272" s="29"/>
      <c r="AI272" s="29" t="str">
        <f t="shared" si="71"/>
        <v>Loss</v>
      </c>
      <c r="AJ272" s="29"/>
      <c r="AL272" s="12">
        <f t="shared" si="72"/>
        <v>45241.798072853424</v>
      </c>
      <c r="AM272" s="12">
        <f t="shared" si="73"/>
        <v>-46197.355032090178</v>
      </c>
      <c r="AN272" s="12"/>
      <c r="AO272" s="12"/>
    </row>
    <row r="273" spans="1:41" x14ac:dyDescent="0.25">
      <c r="A273" s="6">
        <v>266</v>
      </c>
      <c r="B273" s="1" t="str">
        <f t="shared" si="60"/>
        <v>Mumbai</v>
      </c>
      <c r="C273" s="1" t="s">
        <v>1</v>
      </c>
      <c r="D273" s="1" t="str">
        <f>IF(C273="Q1","non-peak",IF('Base Scenario'!C273="Q4","non-peak","peak"))</f>
        <v>peak</v>
      </c>
      <c r="E273" s="13">
        <f>IF(D273="non-peak",Parameters_Base!$B$4,Parameters_Base!$B$5)</f>
        <v>229999.99999999997</v>
      </c>
      <c r="F273" s="13">
        <f>IF(D273="non-peak",Parameters_Base!$C$4,Parameters_Base!$C$5)</f>
        <v>67500</v>
      </c>
      <c r="G273" s="1"/>
      <c r="H273" s="1">
        <v>133</v>
      </c>
      <c r="I273" s="1">
        <v>30</v>
      </c>
      <c r="J273" s="1">
        <v>228</v>
      </c>
      <c r="K273" s="3">
        <v>2</v>
      </c>
      <c r="M273" s="15">
        <f t="shared" si="61"/>
        <v>6899999.9999999991</v>
      </c>
      <c r="N273" s="15">
        <f t="shared" si="62"/>
        <v>15390000</v>
      </c>
      <c r="O273" s="15">
        <f t="shared" si="63"/>
        <v>22290000</v>
      </c>
      <c r="Q273">
        <f>Parameters_Base!$G$5</f>
        <v>13880</v>
      </c>
      <c r="R273">
        <f>Q273*(1+VLOOKUP(K273,Parameters_Base!$I$3:$J$7,2,FALSE))</f>
        <v>18044</v>
      </c>
      <c r="S273" s="14">
        <f>R273*Parameters_Base!$G$2</f>
        <v>23457200</v>
      </c>
      <c r="T273" s="14">
        <f>Parameters_Base!$O$6</f>
        <v>300000</v>
      </c>
      <c r="U273" s="14">
        <f t="shared" si="64"/>
        <v>1500000</v>
      </c>
      <c r="V273" s="14">
        <f>Parameters_Base!$R$10</f>
        <v>3754098.2698005121</v>
      </c>
      <c r="W273" s="14">
        <f>Parameters_Base!$G$7*'Base Scenario'!O273</f>
        <v>5572500</v>
      </c>
      <c r="X273" s="14">
        <f>Parameters_Base!$G$8</f>
        <v>2000000</v>
      </c>
      <c r="Y273" s="15">
        <f t="shared" si="65"/>
        <v>36583798.269800514</v>
      </c>
      <c r="Z273" s="29">
        <f t="shared" si="66"/>
        <v>7316759.6539601032</v>
      </c>
      <c r="AA273" s="29">
        <f t="shared" si="67"/>
        <v>29267038.615840413</v>
      </c>
      <c r="AC273" s="29">
        <f t="shared" si="74"/>
        <v>-416759.6539601041</v>
      </c>
      <c r="AD273" s="29">
        <f t="shared" si="68"/>
        <v>-13877038.615840413</v>
      </c>
      <c r="AE273" s="29">
        <f t="shared" si="69"/>
        <v>-14293798.269800514</v>
      </c>
      <c r="AF273" s="29"/>
      <c r="AG273" s="29" t="str">
        <f t="shared" si="70"/>
        <v>Loss</v>
      </c>
      <c r="AH273" s="29"/>
      <c r="AI273" s="29" t="str">
        <f t="shared" si="71"/>
        <v>Loss</v>
      </c>
      <c r="AJ273" s="29"/>
      <c r="AL273" s="12">
        <f t="shared" si="72"/>
        <v>-13891.988465336803</v>
      </c>
      <c r="AM273" s="12">
        <f t="shared" si="73"/>
        <v>-60864.204455440406</v>
      </c>
      <c r="AN273" s="12"/>
      <c r="AO273" s="12"/>
    </row>
    <row r="274" spans="1:41" x14ac:dyDescent="0.25">
      <c r="A274" s="6">
        <v>267</v>
      </c>
      <c r="B274" s="1" t="str">
        <f t="shared" si="60"/>
        <v>New York</v>
      </c>
      <c r="C274" s="1" t="s">
        <v>1</v>
      </c>
      <c r="D274" s="1" t="str">
        <f>IF(C274="Q1","non-peak",IF('Base Scenario'!C274="Q4","non-peak","peak"))</f>
        <v>peak</v>
      </c>
      <c r="E274" s="13">
        <f>IF(D274="non-peak",Parameters_Base!$B$4,Parameters_Base!$B$5)</f>
        <v>229999.99999999997</v>
      </c>
      <c r="F274" s="13">
        <f>IF(D274="non-peak",Parameters_Base!$C$4,Parameters_Base!$C$5)</f>
        <v>67500</v>
      </c>
      <c r="G274" s="1"/>
      <c r="H274" s="1">
        <v>134</v>
      </c>
      <c r="I274" s="1">
        <v>24</v>
      </c>
      <c r="J274" s="1">
        <v>198</v>
      </c>
      <c r="K274" s="3">
        <v>0</v>
      </c>
      <c r="M274" s="15">
        <f t="shared" si="61"/>
        <v>5519999.9999999991</v>
      </c>
      <c r="N274" s="15">
        <f t="shared" si="62"/>
        <v>13365000</v>
      </c>
      <c r="O274" s="15">
        <f t="shared" si="63"/>
        <v>18885000</v>
      </c>
      <c r="Q274">
        <f>Parameters_Base!$G$5</f>
        <v>13880</v>
      </c>
      <c r="R274">
        <f>Q274*(1+VLOOKUP(K274,Parameters_Base!$I$3:$J$7,2,FALSE))</f>
        <v>13880</v>
      </c>
      <c r="S274" s="14">
        <f>R274*Parameters_Base!$G$2</f>
        <v>18044000</v>
      </c>
      <c r="T274" s="14">
        <f>Parameters_Base!$O$6</f>
        <v>300000</v>
      </c>
      <c r="U274" s="14">
        <f t="shared" si="64"/>
        <v>2500000</v>
      </c>
      <c r="V274" s="14">
        <f>Parameters_Base!$R$10</f>
        <v>3754098.2698005121</v>
      </c>
      <c r="W274" s="14">
        <f>Parameters_Base!$G$7*'Base Scenario'!O274</f>
        <v>4721250</v>
      </c>
      <c r="X274" s="14">
        <f>Parameters_Base!$G$8</f>
        <v>2000000</v>
      </c>
      <c r="Y274" s="15">
        <f t="shared" si="65"/>
        <v>31319348.269800514</v>
      </c>
      <c r="Z274" s="29">
        <f t="shared" si="66"/>
        <v>6263869.6539601032</v>
      </c>
      <c r="AA274" s="29">
        <f t="shared" si="67"/>
        <v>25055478.615840413</v>
      </c>
      <c r="AC274" s="29">
        <f t="shared" si="74"/>
        <v>-743869.6539601041</v>
      </c>
      <c r="AD274" s="29">
        <f t="shared" si="68"/>
        <v>-11690478.615840413</v>
      </c>
      <c r="AE274" s="29">
        <f t="shared" si="69"/>
        <v>-12434348.269800514</v>
      </c>
      <c r="AF274" s="29"/>
      <c r="AG274" s="29" t="str">
        <f t="shared" si="70"/>
        <v>Loss</v>
      </c>
      <c r="AH274" s="29"/>
      <c r="AI274" s="29" t="str">
        <f t="shared" si="71"/>
        <v>Loss</v>
      </c>
      <c r="AJ274" s="29"/>
      <c r="AL274" s="12">
        <f t="shared" si="72"/>
        <v>-30994.568915004336</v>
      </c>
      <c r="AM274" s="12">
        <f t="shared" si="73"/>
        <v>-59042.821292123299</v>
      </c>
      <c r="AN274" s="12"/>
      <c r="AO274" s="12"/>
    </row>
    <row r="275" spans="1:41" x14ac:dyDescent="0.25">
      <c r="A275" s="6">
        <v>268</v>
      </c>
      <c r="B275" s="1" t="str">
        <f t="shared" si="60"/>
        <v>Mumbai</v>
      </c>
      <c r="C275" s="1" t="s">
        <v>1</v>
      </c>
      <c r="D275" s="1" t="str">
        <f>IF(C275="Q1","non-peak",IF('Base Scenario'!C275="Q4","non-peak","peak"))</f>
        <v>peak</v>
      </c>
      <c r="E275" s="13">
        <f>IF(D275="non-peak",Parameters_Base!$B$4,Parameters_Base!$B$5)</f>
        <v>229999.99999999997</v>
      </c>
      <c r="F275" s="13">
        <f>IF(D275="non-peak",Parameters_Base!$C$4,Parameters_Base!$C$5)</f>
        <v>67500</v>
      </c>
      <c r="G275" s="1"/>
      <c r="H275" s="1">
        <v>134</v>
      </c>
      <c r="I275" s="1">
        <v>21</v>
      </c>
      <c r="J275" s="1">
        <v>201</v>
      </c>
      <c r="K275" s="3">
        <v>0</v>
      </c>
      <c r="M275" s="15">
        <f t="shared" si="61"/>
        <v>4829999.9999999991</v>
      </c>
      <c r="N275" s="15">
        <f t="shared" si="62"/>
        <v>13567500</v>
      </c>
      <c r="O275" s="15">
        <f t="shared" si="63"/>
        <v>18397500</v>
      </c>
      <c r="Q275">
        <f>Parameters_Base!$G$5</f>
        <v>13880</v>
      </c>
      <c r="R275">
        <f>Q275*(1+VLOOKUP(K275,Parameters_Base!$I$3:$J$7,2,FALSE))</f>
        <v>13880</v>
      </c>
      <c r="S275" s="14">
        <f>R275*Parameters_Base!$G$2</f>
        <v>18044000</v>
      </c>
      <c r="T275" s="14">
        <f>Parameters_Base!$O$6</f>
        <v>300000</v>
      </c>
      <c r="U275" s="14">
        <f t="shared" si="64"/>
        <v>1500000</v>
      </c>
      <c r="V275" s="14">
        <f>Parameters_Base!$R$10</f>
        <v>3754098.2698005121</v>
      </c>
      <c r="W275" s="14">
        <f>Parameters_Base!$G$7*'Base Scenario'!O275</f>
        <v>4599375</v>
      </c>
      <c r="X275" s="14">
        <f>Parameters_Base!$G$8</f>
        <v>2000000</v>
      </c>
      <c r="Y275" s="15">
        <f t="shared" si="65"/>
        <v>30197473.269800514</v>
      </c>
      <c r="Z275" s="29">
        <f t="shared" si="66"/>
        <v>6039494.6539601032</v>
      </c>
      <c r="AA275" s="29">
        <f t="shared" si="67"/>
        <v>24157978.615840413</v>
      </c>
      <c r="AC275" s="29">
        <f t="shared" si="74"/>
        <v>-1209494.6539601041</v>
      </c>
      <c r="AD275" s="29">
        <f t="shared" si="68"/>
        <v>-10590478.615840413</v>
      </c>
      <c r="AE275" s="29">
        <f t="shared" si="69"/>
        <v>-11799973.269800514</v>
      </c>
      <c r="AF275" s="29"/>
      <c r="AG275" s="29" t="str">
        <f t="shared" si="70"/>
        <v>Loss</v>
      </c>
      <c r="AH275" s="29"/>
      <c r="AI275" s="29" t="str">
        <f t="shared" si="71"/>
        <v>Loss</v>
      </c>
      <c r="AJ275" s="29"/>
      <c r="AL275" s="12">
        <f t="shared" si="72"/>
        <v>-57594.983521909722</v>
      </c>
      <c r="AM275" s="12">
        <f t="shared" si="73"/>
        <v>-52688.948337514492</v>
      </c>
      <c r="AN275" s="12"/>
      <c r="AO275" s="12"/>
    </row>
    <row r="276" spans="1:41" x14ac:dyDescent="0.25">
      <c r="A276" s="6">
        <v>269</v>
      </c>
      <c r="B276" s="1" t="str">
        <f t="shared" si="60"/>
        <v>New York</v>
      </c>
      <c r="C276" s="1" t="s">
        <v>1</v>
      </c>
      <c r="D276" s="1" t="str">
        <f>IF(C276="Q1","non-peak",IF('Base Scenario'!C276="Q4","non-peak","peak"))</f>
        <v>peak</v>
      </c>
      <c r="E276" s="13">
        <f>IF(D276="non-peak",Parameters_Base!$B$4,Parameters_Base!$B$5)</f>
        <v>229999.99999999997</v>
      </c>
      <c r="F276" s="13">
        <f>IF(D276="non-peak",Parameters_Base!$C$4,Parameters_Base!$C$5)</f>
        <v>67500</v>
      </c>
      <c r="G276" s="1"/>
      <c r="H276" s="1">
        <v>135</v>
      </c>
      <c r="I276" s="1">
        <v>15</v>
      </c>
      <c r="J276" s="1">
        <v>194</v>
      </c>
      <c r="K276" s="3">
        <v>-2</v>
      </c>
      <c r="M276" s="15">
        <f t="shared" si="61"/>
        <v>3449999.9999999995</v>
      </c>
      <c r="N276" s="15">
        <f t="shared" si="62"/>
        <v>13095000</v>
      </c>
      <c r="O276" s="15">
        <f t="shared" si="63"/>
        <v>16545000</v>
      </c>
      <c r="Q276">
        <f>Parameters_Base!$G$5</f>
        <v>13880</v>
      </c>
      <c r="R276">
        <f>Q276*(1+VLOOKUP(K276,Parameters_Base!$I$3:$J$7,2,FALSE))</f>
        <v>9716</v>
      </c>
      <c r="S276" s="14">
        <f>R276*Parameters_Base!$G$2</f>
        <v>12630800</v>
      </c>
      <c r="T276" s="14">
        <f>Parameters_Base!$O$6</f>
        <v>300000</v>
      </c>
      <c r="U276" s="14">
        <f t="shared" si="64"/>
        <v>2500000</v>
      </c>
      <c r="V276" s="14">
        <f>Parameters_Base!$R$10</f>
        <v>3754098.2698005121</v>
      </c>
      <c r="W276" s="14">
        <f>Parameters_Base!$G$7*'Base Scenario'!O276</f>
        <v>4136250</v>
      </c>
      <c r="X276" s="14">
        <f>Parameters_Base!$G$8</f>
        <v>2000000</v>
      </c>
      <c r="Y276" s="15">
        <f t="shared" si="65"/>
        <v>25321148.269800514</v>
      </c>
      <c r="Z276" s="29">
        <f t="shared" si="66"/>
        <v>5064229.6539601032</v>
      </c>
      <c r="AA276" s="29">
        <f t="shared" si="67"/>
        <v>20256918.615840413</v>
      </c>
      <c r="AC276" s="29">
        <f t="shared" si="74"/>
        <v>-1614229.6539601036</v>
      </c>
      <c r="AD276" s="29">
        <f t="shared" si="68"/>
        <v>-7161918.6158404127</v>
      </c>
      <c r="AE276" s="29">
        <f t="shared" si="69"/>
        <v>-8776148.269800514</v>
      </c>
      <c r="AF276" s="29"/>
      <c r="AG276" s="29" t="str">
        <f t="shared" si="70"/>
        <v>Loss</v>
      </c>
      <c r="AH276" s="29"/>
      <c r="AI276" s="29" t="str">
        <f t="shared" si="71"/>
        <v>Loss</v>
      </c>
      <c r="AJ276" s="29"/>
      <c r="AL276" s="12">
        <f t="shared" si="72"/>
        <v>-107615.31026400691</v>
      </c>
      <c r="AM276" s="12">
        <f t="shared" si="73"/>
        <v>-36917.106267218624</v>
      </c>
      <c r="AN276" s="12"/>
      <c r="AO276" s="12"/>
    </row>
    <row r="277" spans="1:41" x14ac:dyDescent="0.25">
      <c r="A277" s="6">
        <v>270</v>
      </c>
      <c r="B277" s="1" t="str">
        <f t="shared" si="60"/>
        <v>Mumbai</v>
      </c>
      <c r="C277" s="1" t="s">
        <v>1</v>
      </c>
      <c r="D277" s="1" t="str">
        <f>IF(C277="Q1","non-peak",IF('Base Scenario'!C277="Q4","non-peak","peak"))</f>
        <v>peak</v>
      </c>
      <c r="E277" s="13">
        <f>IF(D277="non-peak",Parameters_Base!$B$4,Parameters_Base!$B$5)</f>
        <v>229999.99999999997</v>
      </c>
      <c r="F277" s="13">
        <f>IF(D277="non-peak",Parameters_Base!$C$4,Parameters_Base!$C$5)</f>
        <v>67500</v>
      </c>
      <c r="G277" s="1"/>
      <c r="H277" s="1">
        <v>135</v>
      </c>
      <c r="I277" s="1">
        <v>19</v>
      </c>
      <c r="J277" s="1">
        <v>175</v>
      </c>
      <c r="K277" s="3">
        <v>0</v>
      </c>
      <c r="M277" s="15">
        <f t="shared" si="61"/>
        <v>4369999.9999999991</v>
      </c>
      <c r="N277" s="15">
        <f t="shared" si="62"/>
        <v>11812500</v>
      </c>
      <c r="O277" s="15">
        <f t="shared" si="63"/>
        <v>16182500</v>
      </c>
      <c r="Q277">
        <f>Parameters_Base!$G$5</f>
        <v>13880</v>
      </c>
      <c r="R277">
        <f>Q277*(1+VLOOKUP(K277,Parameters_Base!$I$3:$J$7,2,FALSE))</f>
        <v>13880</v>
      </c>
      <c r="S277" s="14">
        <f>R277*Parameters_Base!$G$2</f>
        <v>18044000</v>
      </c>
      <c r="T277" s="14">
        <f>Parameters_Base!$O$6</f>
        <v>300000</v>
      </c>
      <c r="U277" s="14">
        <f t="shared" si="64"/>
        <v>1500000</v>
      </c>
      <c r="V277" s="14">
        <f>Parameters_Base!$R$10</f>
        <v>3754098.2698005121</v>
      </c>
      <c r="W277" s="14">
        <f>Parameters_Base!$G$7*'Base Scenario'!O277</f>
        <v>4045625</v>
      </c>
      <c r="X277" s="14">
        <f>Parameters_Base!$G$8</f>
        <v>2000000</v>
      </c>
      <c r="Y277" s="15">
        <f t="shared" si="65"/>
        <v>29643723.269800514</v>
      </c>
      <c r="Z277" s="29">
        <f t="shared" si="66"/>
        <v>5928744.6539601032</v>
      </c>
      <c r="AA277" s="29">
        <f t="shared" si="67"/>
        <v>23714978.615840413</v>
      </c>
      <c r="AC277" s="29">
        <f t="shared" si="74"/>
        <v>-1558744.6539601041</v>
      </c>
      <c r="AD277" s="29">
        <f t="shared" si="68"/>
        <v>-11902478.615840413</v>
      </c>
      <c r="AE277" s="29">
        <f t="shared" si="69"/>
        <v>-13461223.269800514</v>
      </c>
      <c r="AF277" s="29"/>
      <c r="AG277" s="29" t="str">
        <f t="shared" si="70"/>
        <v>Loss</v>
      </c>
      <c r="AH277" s="29"/>
      <c r="AI277" s="29" t="str">
        <f t="shared" si="71"/>
        <v>Loss</v>
      </c>
      <c r="AJ277" s="29"/>
      <c r="AL277" s="12">
        <f t="shared" si="72"/>
        <v>-82039.192313689695</v>
      </c>
      <c r="AM277" s="12">
        <f t="shared" si="73"/>
        <v>-68014.163519088077</v>
      </c>
      <c r="AN277" s="12"/>
      <c r="AO277" s="12"/>
    </row>
    <row r="278" spans="1:41" x14ac:dyDescent="0.25">
      <c r="A278" s="6">
        <v>271</v>
      </c>
      <c r="B278" s="1" t="str">
        <f t="shared" si="60"/>
        <v>New York</v>
      </c>
      <c r="C278" s="1" t="s">
        <v>1</v>
      </c>
      <c r="D278" s="1" t="str">
        <f>IF(C278="Q1","non-peak",IF('Base Scenario'!C278="Q4","non-peak","peak"))</f>
        <v>peak</v>
      </c>
      <c r="E278" s="13">
        <f>IF(D278="non-peak",Parameters_Base!$B$4,Parameters_Base!$B$5)</f>
        <v>229999.99999999997</v>
      </c>
      <c r="F278" s="13">
        <f>IF(D278="non-peak",Parameters_Base!$C$4,Parameters_Base!$C$5)</f>
        <v>67500</v>
      </c>
      <c r="G278" s="1"/>
      <c r="H278" s="1">
        <v>136</v>
      </c>
      <c r="I278" s="1">
        <v>21</v>
      </c>
      <c r="J278" s="1">
        <v>171</v>
      </c>
      <c r="K278" s="3">
        <v>-2</v>
      </c>
      <c r="M278" s="15">
        <f t="shared" si="61"/>
        <v>4829999.9999999991</v>
      </c>
      <c r="N278" s="15">
        <f t="shared" si="62"/>
        <v>11542500</v>
      </c>
      <c r="O278" s="15">
        <f t="shared" si="63"/>
        <v>16372500</v>
      </c>
      <c r="Q278">
        <f>Parameters_Base!$G$5</f>
        <v>13880</v>
      </c>
      <c r="R278">
        <f>Q278*(1+VLOOKUP(K278,Parameters_Base!$I$3:$J$7,2,FALSE))</f>
        <v>9716</v>
      </c>
      <c r="S278" s="14">
        <f>R278*Parameters_Base!$G$2</f>
        <v>12630800</v>
      </c>
      <c r="T278" s="14">
        <f>Parameters_Base!$O$6</f>
        <v>300000</v>
      </c>
      <c r="U278" s="14">
        <f t="shared" si="64"/>
        <v>2500000</v>
      </c>
      <c r="V278" s="14">
        <f>Parameters_Base!$R$10</f>
        <v>3754098.2698005121</v>
      </c>
      <c r="W278" s="14">
        <f>Parameters_Base!$G$7*'Base Scenario'!O278</f>
        <v>4093125</v>
      </c>
      <c r="X278" s="14">
        <f>Parameters_Base!$G$8</f>
        <v>2000000</v>
      </c>
      <c r="Y278" s="15">
        <f t="shared" si="65"/>
        <v>25278023.269800514</v>
      </c>
      <c r="Z278" s="29">
        <f t="shared" si="66"/>
        <v>5055604.6539601032</v>
      </c>
      <c r="AA278" s="29">
        <f t="shared" si="67"/>
        <v>20222418.615840413</v>
      </c>
      <c r="AC278" s="29">
        <f t="shared" si="74"/>
        <v>-225604.6539601041</v>
      </c>
      <c r="AD278" s="29">
        <f t="shared" si="68"/>
        <v>-8679918.6158404127</v>
      </c>
      <c r="AE278" s="29">
        <f t="shared" si="69"/>
        <v>-8905523.269800514</v>
      </c>
      <c r="AF278" s="29"/>
      <c r="AG278" s="29" t="str">
        <f t="shared" si="70"/>
        <v>Loss</v>
      </c>
      <c r="AH278" s="29"/>
      <c r="AI278" s="29" t="str">
        <f t="shared" si="71"/>
        <v>Loss</v>
      </c>
      <c r="AJ278" s="29"/>
      <c r="AL278" s="12">
        <f t="shared" si="72"/>
        <v>-10743.078760004957</v>
      </c>
      <c r="AM278" s="12">
        <f t="shared" si="73"/>
        <v>-50759.757987370831</v>
      </c>
      <c r="AN278" s="12"/>
      <c r="AO278" s="12"/>
    </row>
    <row r="279" spans="1:41" x14ac:dyDescent="0.25">
      <c r="A279" s="6">
        <v>272</v>
      </c>
      <c r="B279" s="1" t="str">
        <f t="shared" si="60"/>
        <v>Mumbai</v>
      </c>
      <c r="C279" s="1" t="s">
        <v>1</v>
      </c>
      <c r="D279" s="1" t="str">
        <f>IF(C279="Q1","non-peak",IF('Base Scenario'!C279="Q4","non-peak","peak"))</f>
        <v>peak</v>
      </c>
      <c r="E279" s="13">
        <f>IF(D279="non-peak",Parameters_Base!$B$4,Parameters_Base!$B$5)</f>
        <v>229999.99999999997</v>
      </c>
      <c r="F279" s="13">
        <f>IF(D279="non-peak",Parameters_Base!$C$4,Parameters_Base!$C$5)</f>
        <v>67500</v>
      </c>
      <c r="G279" s="1"/>
      <c r="H279" s="1">
        <v>136</v>
      </c>
      <c r="I279" s="1">
        <v>15</v>
      </c>
      <c r="J279" s="1">
        <v>214</v>
      </c>
      <c r="K279" s="3">
        <v>2</v>
      </c>
      <c r="M279" s="15">
        <f t="shared" si="61"/>
        <v>3449999.9999999995</v>
      </c>
      <c r="N279" s="15">
        <f t="shared" si="62"/>
        <v>14445000</v>
      </c>
      <c r="O279" s="15">
        <f t="shared" si="63"/>
        <v>17895000</v>
      </c>
      <c r="Q279">
        <f>Parameters_Base!$G$5</f>
        <v>13880</v>
      </c>
      <c r="R279">
        <f>Q279*(1+VLOOKUP(K279,Parameters_Base!$I$3:$J$7,2,FALSE))</f>
        <v>18044</v>
      </c>
      <c r="S279" s="14">
        <f>R279*Parameters_Base!$G$2</f>
        <v>23457200</v>
      </c>
      <c r="T279" s="14">
        <f>Parameters_Base!$O$6</f>
        <v>300000</v>
      </c>
      <c r="U279" s="14">
        <f t="shared" si="64"/>
        <v>1500000</v>
      </c>
      <c r="V279" s="14">
        <f>Parameters_Base!$R$10</f>
        <v>3754098.2698005121</v>
      </c>
      <c r="W279" s="14">
        <f>Parameters_Base!$G$7*'Base Scenario'!O279</f>
        <v>4473750</v>
      </c>
      <c r="X279" s="14">
        <f>Parameters_Base!$G$8</f>
        <v>2000000</v>
      </c>
      <c r="Y279" s="15">
        <f t="shared" si="65"/>
        <v>35485048.269800514</v>
      </c>
      <c r="Z279" s="29">
        <f t="shared" si="66"/>
        <v>7097009.6539601032</v>
      </c>
      <c r="AA279" s="29">
        <f t="shared" si="67"/>
        <v>28388038.615840413</v>
      </c>
      <c r="AC279" s="29">
        <f t="shared" si="74"/>
        <v>-3647009.6539601036</v>
      </c>
      <c r="AD279" s="29">
        <f t="shared" si="68"/>
        <v>-13943038.615840413</v>
      </c>
      <c r="AE279" s="29">
        <f t="shared" si="69"/>
        <v>-17590048.269800514</v>
      </c>
      <c r="AF279" s="29"/>
      <c r="AG279" s="29" t="str">
        <f t="shared" si="70"/>
        <v>Loss</v>
      </c>
      <c r="AH279" s="29"/>
      <c r="AI279" s="29" t="str">
        <f t="shared" si="71"/>
        <v>Loss</v>
      </c>
      <c r="AJ279" s="29"/>
      <c r="AL279" s="12">
        <f t="shared" si="72"/>
        <v>-243133.97693067358</v>
      </c>
      <c r="AM279" s="12">
        <f t="shared" si="73"/>
        <v>-65154.386055329029</v>
      </c>
      <c r="AN279" s="12"/>
      <c r="AO279" s="12"/>
    </row>
    <row r="280" spans="1:41" x14ac:dyDescent="0.25">
      <c r="A280" s="6">
        <v>273</v>
      </c>
      <c r="B280" s="1" t="str">
        <f t="shared" si="60"/>
        <v>New York</v>
      </c>
      <c r="C280" s="1" t="s">
        <v>1</v>
      </c>
      <c r="D280" s="1" t="str">
        <f>IF(C280="Q1","non-peak",IF('Base Scenario'!C280="Q4","non-peak","peak"))</f>
        <v>peak</v>
      </c>
      <c r="E280" s="13">
        <f>IF(D280="non-peak",Parameters_Base!$B$4,Parameters_Base!$B$5)</f>
        <v>229999.99999999997</v>
      </c>
      <c r="F280" s="13">
        <f>IF(D280="non-peak",Parameters_Base!$C$4,Parameters_Base!$C$5)</f>
        <v>67500</v>
      </c>
      <c r="G280" s="1"/>
      <c r="H280" s="1">
        <v>137</v>
      </c>
      <c r="I280" s="1">
        <v>23</v>
      </c>
      <c r="J280" s="1">
        <v>216</v>
      </c>
      <c r="K280" s="3">
        <v>-1</v>
      </c>
      <c r="M280" s="15">
        <f t="shared" si="61"/>
        <v>5289999.9999999991</v>
      </c>
      <c r="N280" s="15">
        <f t="shared" si="62"/>
        <v>14580000</v>
      </c>
      <c r="O280" s="15">
        <f t="shared" si="63"/>
        <v>19870000</v>
      </c>
      <c r="Q280">
        <f>Parameters_Base!$G$5</f>
        <v>13880</v>
      </c>
      <c r="R280">
        <f>Q280*(1+VLOOKUP(K280,Parameters_Base!$I$3:$J$7,2,FALSE))</f>
        <v>11798</v>
      </c>
      <c r="S280" s="14">
        <f>R280*Parameters_Base!$G$2</f>
        <v>15337400</v>
      </c>
      <c r="T280" s="14">
        <f>Parameters_Base!$O$6</f>
        <v>300000</v>
      </c>
      <c r="U280" s="14">
        <f t="shared" si="64"/>
        <v>2500000</v>
      </c>
      <c r="V280" s="14">
        <f>Parameters_Base!$R$10</f>
        <v>3754098.2698005121</v>
      </c>
      <c r="W280" s="14">
        <f>Parameters_Base!$G$7*'Base Scenario'!O280</f>
        <v>4967500</v>
      </c>
      <c r="X280" s="14">
        <f>Parameters_Base!$G$8</f>
        <v>2000000</v>
      </c>
      <c r="Y280" s="15">
        <f t="shared" si="65"/>
        <v>28858998.269800514</v>
      </c>
      <c r="Z280" s="29">
        <f t="shared" si="66"/>
        <v>5771799.6539601032</v>
      </c>
      <c r="AA280" s="29">
        <f t="shared" si="67"/>
        <v>23087198.615840413</v>
      </c>
      <c r="AC280" s="29">
        <f t="shared" si="74"/>
        <v>-481799.6539601041</v>
      </c>
      <c r="AD280" s="29">
        <f t="shared" si="68"/>
        <v>-8507198.6158404127</v>
      </c>
      <c r="AE280" s="29">
        <f t="shared" si="69"/>
        <v>-8988998.269800514</v>
      </c>
      <c r="AF280" s="29"/>
      <c r="AG280" s="29" t="str">
        <f t="shared" si="70"/>
        <v>Loss</v>
      </c>
      <c r="AH280" s="29"/>
      <c r="AI280" s="29" t="str">
        <f t="shared" si="71"/>
        <v>Loss</v>
      </c>
      <c r="AJ280" s="29"/>
      <c r="AL280" s="12">
        <f t="shared" si="72"/>
        <v>-20947.811041743658</v>
      </c>
      <c r="AM280" s="12">
        <f t="shared" si="73"/>
        <v>-39385.178777038949</v>
      </c>
      <c r="AN280" s="12"/>
      <c r="AO280" s="12"/>
    </row>
    <row r="281" spans="1:41" x14ac:dyDescent="0.25">
      <c r="A281" s="6">
        <v>274</v>
      </c>
      <c r="B281" s="1" t="str">
        <f t="shared" si="60"/>
        <v>Mumbai</v>
      </c>
      <c r="C281" s="1" t="s">
        <v>1</v>
      </c>
      <c r="D281" s="1" t="str">
        <f>IF(C281="Q1","non-peak",IF('Base Scenario'!C281="Q4","non-peak","peak"))</f>
        <v>peak</v>
      </c>
      <c r="E281" s="13">
        <f>IF(D281="non-peak",Parameters_Base!$B$4,Parameters_Base!$B$5)</f>
        <v>229999.99999999997</v>
      </c>
      <c r="F281" s="13">
        <f>IF(D281="non-peak",Parameters_Base!$C$4,Parameters_Base!$C$5)</f>
        <v>67500</v>
      </c>
      <c r="G281" s="1"/>
      <c r="H281" s="1">
        <v>137</v>
      </c>
      <c r="I281" s="1">
        <v>15</v>
      </c>
      <c r="J281" s="1">
        <v>192</v>
      </c>
      <c r="K281" s="3">
        <v>2</v>
      </c>
      <c r="M281" s="15">
        <f t="shared" si="61"/>
        <v>3449999.9999999995</v>
      </c>
      <c r="N281" s="15">
        <f t="shared" si="62"/>
        <v>12960000</v>
      </c>
      <c r="O281" s="15">
        <f t="shared" si="63"/>
        <v>16410000</v>
      </c>
      <c r="Q281">
        <f>Parameters_Base!$G$5</f>
        <v>13880</v>
      </c>
      <c r="R281">
        <f>Q281*(1+VLOOKUP(K281,Parameters_Base!$I$3:$J$7,2,FALSE))</f>
        <v>18044</v>
      </c>
      <c r="S281" s="14">
        <f>R281*Parameters_Base!$G$2</f>
        <v>23457200</v>
      </c>
      <c r="T281" s="14">
        <f>Parameters_Base!$O$6</f>
        <v>300000</v>
      </c>
      <c r="U281" s="14">
        <f t="shared" si="64"/>
        <v>1500000</v>
      </c>
      <c r="V281" s="14">
        <f>Parameters_Base!$R$10</f>
        <v>3754098.2698005121</v>
      </c>
      <c r="W281" s="14">
        <f>Parameters_Base!$G$7*'Base Scenario'!O281</f>
        <v>4102500</v>
      </c>
      <c r="X281" s="14">
        <f>Parameters_Base!$G$8</f>
        <v>2000000</v>
      </c>
      <c r="Y281" s="15">
        <f t="shared" si="65"/>
        <v>35113798.269800514</v>
      </c>
      <c r="Z281" s="29">
        <f t="shared" si="66"/>
        <v>7022759.6539601032</v>
      </c>
      <c r="AA281" s="29">
        <f t="shared" si="67"/>
        <v>28091038.615840413</v>
      </c>
      <c r="AC281" s="29">
        <f t="shared" si="74"/>
        <v>-3572759.6539601036</v>
      </c>
      <c r="AD281" s="29">
        <f t="shared" si="68"/>
        <v>-15131038.615840413</v>
      </c>
      <c r="AE281" s="29">
        <f t="shared" si="69"/>
        <v>-18703798.269800514</v>
      </c>
      <c r="AF281" s="29"/>
      <c r="AG281" s="29" t="str">
        <f t="shared" si="70"/>
        <v>Loss</v>
      </c>
      <c r="AH281" s="29"/>
      <c r="AI281" s="29" t="str">
        <f t="shared" si="71"/>
        <v>Loss</v>
      </c>
      <c r="AJ281" s="29"/>
      <c r="AL281" s="12">
        <f t="shared" si="72"/>
        <v>-238183.97693067358</v>
      </c>
      <c r="AM281" s="12">
        <f t="shared" si="73"/>
        <v>-78807.492790835488</v>
      </c>
      <c r="AN281" s="12"/>
      <c r="AO281" s="12"/>
    </row>
    <row r="282" spans="1:41" x14ac:dyDescent="0.25">
      <c r="A282" s="6">
        <v>275</v>
      </c>
      <c r="B282" s="1" t="str">
        <f t="shared" si="60"/>
        <v>New York</v>
      </c>
      <c r="C282" s="1" t="s">
        <v>1</v>
      </c>
      <c r="D282" s="1" t="str">
        <f>IF(C282="Q1","non-peak",IF('Base Scenario'!C282="Q4","non-peak","peak"))</f>
        <v>peak</v>
      </c>
      <c r="E282" s="13">
        <f>IF(D282="non-peak",Parameters_Base!$B$4,Parameters_Base!$B$5)</f>
        <v>229999.99999999997</v>
      </c>
      <c r="F282" s="13">
        <f>IF(D282="non-peak",Parameters_Base!$C$4,Parameters_Base!$C$5)</f>
        <v>67500</v>
      </c>
      <c r="G282" s="1"/>
      <c r="H282" s="1">
        <v>138</v>
      </c>
      <c r="I282" s="1">
        <v>18</v>
      </c>
      <c r="J282" s="1">
        <v>181</v>
      </c>
      <c r="K282" s="3">
        <v>-2</v>
      </c>
      <c r="M282" s="15">
        <f t="shared" si="61"/>
        <v>4139999.9999999995</v>
      </c>
      <c r="N282" s="15">
        <f t="shared" si="62"/>
        <v>12217500</v>
      </c>
      <c r="O282" s="15">
        <f t="shared" si="63"/>
        <v>16357500</v>
      </c>
      <c r="Q282">
        <f>Parameters_Base!$G$5</f>
        <v>13880</v>
      </c>
      <c r="R282">
        <f>Q282*(1+VLOOKUP(K282,Parameters_Base!$I$3:$J$7,2,FALSE))</f>
        <v>9716</v>
      </c>
      <c r="S282" s="14">
        <f>R282*Parameters_Base!$G$2</f>
        <v>12630800</v>
      </c>
      <c r="T282" s="14">
        <f>Parameters_Base!$O$6</f>
        <v>300000</v>
      </c>
      <c r="U282" s="14">
        <f t="shared" si="64"/>
        <v>2500000</v>
      </c>
      <c r="V282" s="14">
        <f>Parameters_Base!$R$10</f>
        <v>3754098.2698005121</v>
      </c>
      <c r="W282" s="14">
        <f>Parameters_Base!$G$7*'Base Scenario'!O282</f>
        <v>4089375</v>
      </c>
      <c r="X282" s="14">
        <f>Parameters_Base!$G$8</f>
        <v>2000000</v>
      </c>
      <c r="Y282" s="15">
        <f t="shared" si="65"/>
        <v>25274273.269800514</v>
      </c>
      <c r="Z282" s="29">
        <f t="shared" si="66"/>
        <v>5054854.6539601032</v>
      </c>
      <c r="AA282" s="29">
        <f t="shared" si="67"/>
        <v>20219418.615840413</v>
      </c>
      <c r="AC282" s="29">
        <f t="shared" si="74"/>
        <v>-914854.65396010363</v>
      </c>
      <c r="AD282" s="29">
        <f t="shared" si="68"/>
        <v>-8001918.6158404127</v>
      </c>
      <c r="AE282" s="29">
        <f t="shared" si="69"/>
        <v>-8916773.269800514</v>
      </c>
      <c r="AF282" s="29"/>
      <c r="AG282" s="29" t="str">
        <f t="shared" si="70"/>
        <v>Loss</v>
      </c>
      <c r="AH282" s="29"/>
      <c r="AI282" s="29" t="str">
        <f t="shared" si="71"/>
        <v>Loss</v>
      </c>
      <c r="AJ282" s="29"/>
      <c r="AL282" s="12">
        <f t="shared" si="72"/>
        <v>-50825.258553339088</v>
      </c>
      <c r="AM282" s="12">
        <f t="shared" si="73"/>
        <v>-44209.495115140402</v>
      </c>
      <c r="AN282" s="12"/>
      <c r="AO282" s="12"/>
    </row>
    <row r="283" spans="1:41" x14ac:dyDescent="0.25">
      <c r="A283" s="6">
        <v>276</v>
      </c>
      <c r="B283" s="1" t="str">
        <f t="shared" si="60"/>
        <v>Mumbai</v>
      </c>
      <c r="C283" s="1" t="s">
        <v>1</v>
      </c>
      <c r="D283" s="1" t="str">
        <f>IF(C283="Q1","non-peak",IF('Base Scenario'!C283="Q4","non-peak","peak"))</f>
        <v>peak</v>
      </c>
      <c r="E283" s="13">
        <f>IF(D283="non-peak",Parameters_Base!$B$4,Parameters_Base!$B$5)</f>
        <v>229999.99999999997</v>
      </c>
      <c r="F283" s="13">
        <f>IF(D283="non-peak",Parameters_Base!$C$4,Parameters_Base!$C$5)</f>
        <v>67500</v>
      </c>
      <c r="G283" s="1"/>
      <c r="H283" s="1">
        <v>138</v>
      </c>
      <c r="I283" s="1">
        <v>17</v>
      </c>
      <c r="J283" s="1">
        <v>226</v>
      </c>
      <c r="K283" s="3">
        <v>1</v>
      </c>
      <c r="M283" s="15">
        <f t="shared" si="61"/>
        <v>3909999.9999999995</v>
      </c>
      <c r="N283" s="15">
        <f t="shared" si="62"/>
        <v>15255000</v>
      </c>
      <c r="O283" s="15">
        <f t="shared" si="63"/>
        <v>19165000</v>
      </c>
      <c r="Q283">
        <f>Parameters_Base!$G$5</f>
        <v>13880</v>
      </c>
      <c r="R283">
        <f>Q283*(1+VLOOKUP(K283,Parameters_Base!$I$3:$J$7,2,FALSE))</f>
        <v>15961.999999999998</v>
      </c>
      <c r="S283" s="14">
        <f>R283*Parameters_Base!$G$2</f>
        <v>20750599.999999996</v>
      </c>
      <c r="T283" s="14">
        <f>Parameters_Base!$O$6</f>
        <v>300000</v>
      </c>
      <c r="U283" s="14">
        <f t="shared" si="64"/>
        <v>1500000</v>
      </c>
      <c r="V283" s="14">
        <f>Parameters_Base!$R$10</f>
        <v>3754098.2698005121</v>
      </c>
      <c r="W283" s="14">
        <f>Parameters_Base!$G$7*'Base Scenario'!O283</f>
        <v>4791250</v>
      </c>
      <c r="X283" s="14">
        <f>Parameters_Base!$G$8</f>
        <v>2000000</v>
      </c>
      <c r="Y283" s="15">
        <f t="shared" si="65"/>
        <v>33095948.269800507</v>
      </c>
      <c r="Z283" s="29">
        <f t="shared" si="66"/>
        <v>6619189.6539601013</v>
      </c>
      <c r="AA283" s="29">
        <f t="shared" si="67"/>
        <v>26476758.615840405</v>
      </c>
      <c r="AC283" s="29">
        <f t="shared" si="74"/>
        <v>-2709189.6539601018</v>
      </c>
      <c r="AD283" s="29">
        <f t="shared" si="68"/>
        <v>-11221758.615840405</v>
      </c>
      <c r="AE283" s="29">
        <f t="shared" si="69"/>
        <v>-13930948.269800507</v>
      </c>
      <c r="AF283" s="29"/>
      <c r="AG283" s="29" t="str">
        <f t="shared" si="70"/>
        <v>Loss</v>
      </c>
      <c r="AH283" s="29"/>
      <c r="AI283" s="29" t="str">
        <f t="shared" si="71"/>
        <v>Loss</v>
      </c>
      <c r="AJ283" s="29"/>
      <c r="AL283" s="12">
        <f t="shared" si="72"/>
        <v>-159364.09729177068</v>
      </c>
      <c r="AM283" s="12">
        <f t="shared" si="73"/>
        <v>-49653.799185134536</v>
      </c>
      <c r="AN283" s="12"/>
      <c r="AO283" s="12"/>
    </row>
    <row r="284" spans="1:41" x14ac:dyDescent="0.25">
      <c r="A284" s="6">
        <v>277</v>
      </c>
      <c r="B284" s="1" t="str">
        <f t="shared" si="60"/>
        <v>New York</v>
      </c>
      <c r="C284" s="1" t="s">
        <v>1</v>
      </c>
      <c r="D284" s="1" t="str">
        <f>IF(C284="Q1","non-peak",IF('Base Scenario'!C284="Q4","non-peak","peak"))</f>
        <v>peak</v>
      </c>
      <c r="E284" s="13">
        <f>IF(D284="non-peak",Parameters_Base!$B$4,Parameters_Base!$B$5)</f>
        <v>229999.99999999997</v>
      </c>
      <c r="F284" s="13">
        <f>IF(D284="non-peak",Parameters_Base!$C$4,Parameters_Base!$C$5)</f>
        <v>67500</v>
      </c>
      <c r="G284" s="1"/>
      <c r="H284" s="1">
        <v>139</v>
      </c>
      <c r="I284" s="1">
        <v>29</v>
      </c>
      <c r="J284" s="1">
        <v>225</v>
      </c>
      <c r="K284" s="3">
        <v>-1</v>
      </c>
      <c r="M284" s="15">
        <f t="shared" si="61"/>
        <v>6669999.9999999991</v>
      </c>
      <c r="N284" s="15">
        <f t="shared" si="62"/>
        <v>15187500</v>
      </c>
      <c r="O284" s="15">
        <f t="shared" si="63"/>
        <v>21857500</v>
      </c>
      <c r="Q284">
        <f>Parameters_Base!$G$5</f>
        <v>13880</v>
      </c>
      <c r="R284">
        <f>Q284*(1+VLOOKUP(K284,Parameters_Base!$I$3:$J$7,2,FALSE))</f>
        <v>11798</v>
      </c>
      <c r="S284" s="14">
        <f>R284*Parameters_Base!$G$2</f>
        <v>15337400</v>
      </c>
      <c r="T284" s="14">
        <f>Parameters_Base!$O$6</f>
        <v>300000</v>
      </c>
      <c r="U284" s="14">
        <f t="shared" si="64"/>
        <v>2500000</v>
      </c>
      <c r="V284" s="14">
        <f>Parameters_Base!$R$10</f>
        <v>3754098.2698005121</v>
      </c>
      <c r="W284" s="14">
        <f>Parameters_Base!$G$7*'Base Scenario'!O284</f>
        <v>5464375</v>
      </c>
      <c r="X284" s="14">
        <f>Parameters_Base!$G$8</f>
        <v>2000000</v>
      </c>
      <c r="Y284" s="15">
        <f t="shared" si="65"/>
        <v>29355873.269800514</v>
      </c>
      <c r="Z284" s="29">
        <f t="shared" si="66"/>
        <v>5871174.6539601032</v>
      </c>
      <c r="AA284" s="29">
        <f t="shared" si="67"/>
        <v>23484698.615840413</v>
      </c>
      <c r="AC284" s="29">
        <f t="shared" si="74"/>
        <v>798825.3460398959</v>
      </c>
      <c r="AD284" s="29">
        <f t="shared" si="68"/>
        <v>-8297198.6158404127</v>
      </c>
      <c r="AE284" s="29">
        <f t="shared" si="69"/>
        <v>-7498373.269800514</v>
      </c>
      <c r="AF284" s="29"/>
      <c r="AG284" s="29" t="str">
        <f t="shared" si="70"/>
        <v>Profit</v>
      </c>
      <c r="AH284" s="29"/>
      <c r="AI284" s="29" t="str">
        <f t="shared" si="71"/>
        <v>Loss</v>
      </c>
      <c r="AJ284" s="29"/>
      <c r="AL284" s="12">
        <f t="shared" si="72"/>
        <v>27545.701587582618</v>
      </c>
      <c r="AM284" s="12">
        <f t="shared" si="73"/>
        <v>-36876.438292624058</v>
      </c>
      <c r="AN284" s="12"/>
      <c r="AO284" s="12"/>
    </row>
    <row r="285" spans="1:41" x14ac:dyDescent="0.25">
      <c r="A285" s="6">
        <v>278</v>
      </c>
      <c r="B285" s="1" t="str">
        <f t="shared" si="60"/>
        <v>Mumbai</v>
      </c>
      <c r="C285" s="1" t="s">
        <v>1</v>
      </c>
      <c r="D285" s="1" t="str">
        <f>IF(C285="Q1","non-peak",IF('Base Scenario'!C285="Q4","non-peak","peak"))</f>
        <v>peak</v>
      </c>
      <c r="E285" s="13">
        <f>IF(D285="non-peak",Parameters_Base!$B$4,Parameters_Base!$B$5)</f>
        <v>229999.99999999997</v>
      </c>
      <c r="F285" s="13">
        <f>IF(D285="non-peak",Parameters_Base!$C$4,Parameters_Base!$C$5)</f>
        <v>67500</v>
      </c>
      <c r="G285" s="1"/>
      <c r="H285" s="1">
        <v>139</v>
      </c>
      <c r="I285" s="1">
        <v>16</v>
      </c>
      <c r="J285" s="1">
        <v>171</v>
      </c>
      <c r="K285" s="3">
        <v>2</v>
      </c>
      <c r="M285" s="15">
        <f t="shared" si="61"/>
        <v>3679999.9999999995</v>
      </c>
      <c r="N285" s="15">
        <f t="shared" si="62"/>
        <v>11542500</v>
      </c>
      <c r="O285" s="15">
        <f t="shared" si="63"/>
        <v>15222500</v>
      </c>
      <c r="Q285">
        <f>Parameters_Base!$G$5</f>
        <v>13880</v>
      </c>
      <c r="R285">
        <f>Q285*(1+VLOOKUP(K285,Parameters_Base!$I$3:$J$7,2,FALSE))</f>
        <v>18044</v>
      </c>
      <c r="S285" s="14">
        <f>R285*Parameters_Base!$G$2</f>
        <v>23457200</v>
      </c>
      <c r="T285" s="14">
        <f>Parameters_Base!$O$6</f>
        <v>300000</v>
      </c>
      <c r="U285" s="14">
        <f t="shared" si="64"/>
        <v>1500000</v>
      </c>
      <c r="V285" s="14">
        <f>Parameters_Base!$R$10</f>
        <v>3754098.2698005121</v>
      </c>
      <c r="W285" s="14">
        <f>Parameters_Base!$G$7*'Base Scenario'!O285</f>
        <v>3805625</v>
      </c>
      <c r="X285" s="14">
        <f>Parameters_Base!$G$8</f>
        <v>2000000</v>
      </c>
      <c r="Y285" s="15">
        <f t="shared" si="65"/>
        <v>34816923.269800514</v>
      </c>
      <c r="Z285" s="29">
        <f t="shared" si="66"/>
        <v>6963384.6539601032</v>
      </c>
      <c r="AA285" s="29">
        <f t="shared" si="67"/>
        <v>27853538.615840413</v>
      </c>
      <c r="AC285" s="29">
        <f t="shared" si="74"/>
        <v>-3283384.6539601036</v>
      </c>
      <c r="AD285" s="29">
        <f t="shared" si="68"/>
        <v>-16311038.615840413</v>
      </c>
      <c r="AE285" s="29">
        <f t="shared" si="69"/>
        <v>-19594423.269800514</v>
      </c>
      <c r="AF285" s="29"/>
      <c r="AG285" s="29" t="str">
        <f t="shared" si="70"/>
        <v>Loss</v>
      </c>
      <c r="AH285" s="29"/>
      <c r="AI285" s="29" t="str">
        <f t="shared" si="71"/>
        <v>Loss</v>
      </c>
      <c r="AJ285" s="29"/>
      <c r="AL285" s="12">
        <f t="shared" si="72"/>
        <v>-205211.54087250648</v>
      </c>
      <c r="AM285" s="12">
        <f t="shared" si="73"/>
        <v>-95386.190735908851</v>
      </c>
      <c r="AN285" s="12"/>
      <c r="AO285" s="12"/>
    </row>
    <row r="286" spans="1:41" x14ac:dyDescent="0.25">
      <c r="A286" s="6">
        <v>279</v>
      </c>
      <c r="B286" s="1" t="str">
        <f t="shared" si="60"/>
        <v>New York</v>
      </c>
      <c r="C286" s="1" t="s">
        <v>1</v>
      </c>
      <c r="D286" s="1" t="str">
        <f>IF(C286="Q1","non-peak",IF('Base Scenario'!C286="Q4","non-peak","peak"))</f>
        <v>peak</v>
      </c>
      <c r="E286" s="13">
        <f>IF(D286="non-peak",Parameters_Base!$B$4,Parameters_Base!$B$5)</f>
        <v>229999.99999999997</v>
      </c>
      <c r="F286" s="13">
        <f>IF(D286="non-peak",Parameters_Base!$C$4,Parameters_Base!$C$5)</f>
        <v>67500</v>
      </c>
      <c r="G286" s="1"/>
      <c r="H286" s="1">
        <v>140</v>
      </c>
      <c r="I286" s="1">
        <v>24</v>
      </c>
      <c r="J286" s="1">
        <v>166</v>
      </c>
      <c r="K286" s="3">
        <v>0</v>
      </c>
      <c r="M286" s="15">
        <f t="shared" si="61"/>
        <v>5519999.9999999991</v>
      </c>
      <c r="N286" s="15">
        <f t="shared" si="62"/>
        <v>11205000</v>
      </c>
      <c r="O286" s="15">
        <f t="shared" si="63"/>
        <v>16725000</v>
      </c>
      <c r="Q286">
        <f>Parameters_Base!$G$5</f>
        <v>13880</v>
      </c>
      <c r="R286">
        <f>Q286*(1+VLOOKUP(K286,Parameters_Base!$I$3:$J$7,2,FALSE))</f>
        <v>13880</v>
      </c>
      <c r="S286" s="14">
        <f>R286*Parameters_Base!$G$2</f>
        <v>18044000</v>
      </c>
      <c r="T286" s="14">
        <f>Parameters_Base!$O$6</f>
        <v>300000</v>
      </c>
      <c r="U286" s="14">
        <f t="shared" si="64"/>
        <v>2500000</v>
      </c>
      <c r="V286" s="14">
        <f>Parameters_Base!$R$10</f>
        <v>3754098.2698005121</v>
      </c>
      <c r="W286" s="14">
        <f>Parameters_Base!$G$7*'Base Scenario'!O286</f>
        <v>4181250</v>
      </c>
      <c r="X286" s="14">
        <f>Parameters_Base!$G$8</f>
        <v>2000000</v>
      </c>
      <c r="Y286" s="15">
        <f t="shared" si="65"/>
        <v>30779348.269800514</v>
      </c>
      <c r="Z286" s="29">
        <f t="shared" si="66"/>
        <v>6155869.6539601032</v>
      </c>
      <c r="AA286" s="29">
        <f t="shared" si="67"/>
        <v>24623478.615840413</v>
      </c>
      <c r="AC286" s="29">
        <f t="shared" si="74"/>
        <v>-635869.6539601041</v>
      </c>
      <c r="AD286" s="29">
        <f t="shared" si="68"/>
        <v>-13418478.615840413</v>
      </c>
      <c r="AE286" s="29">
        <f t="shared" si="69"/>
        <v>-14054348.269800514</v>
      </c>
      <c r="AF286" s="29"/>
      <c r="AG286" s="29" t="str">
        <f t="shared" si="70"/>
        <v>Loss</v>
      </c>
      <c r="AH286" s="29"/>
      <c r="AI286" s="29" t="str">
        <f t="shared" si="71"/>
        <v>Loss</v>
      </c>
      <c r="AJ286" s="29"/>
      <c r="AL286" s="12">
        <f t="shared" si="72"/>
        <v>-26494.568915004336</v>
      </c>
      <c r="AM286" s="12">
        <f t="shared" si="73"/>
        <v>-80834.208529159107</v>
      </c>
      <c r="AN286" s="12"/>
      <c r="AO286" s="12"/>
    </row>
    <row r="287" spans="1:41" x14ac:dyDescent="0.25">
      <c r="A287" s="6">
        <v>280</v>
      </c>
      <c r="B287" s="1" t="str">
        <f t="shared" si="60"/>
        <v>Mumbai</v>
      </c>
      <c r="C287" s="1" t="s">
        <v>1</v>
      </c>
      <c r="D287" s="1" t="str">
        <f>IF(C287="Q1","non-peak",IF('Base Scenario'!C287="Q4","non-peak","peak"))</f>
        <v>peak</v>
      </c>
      <c r="E287" s="13">
        <f>IF(D287="non-peak",Parameters_Base!$B$4,Parameters_Base!$B$5)</f>
        <v>229999.99999999997</v>
      </c>
      <c r="F287" s="13">
        <f>IF(D287="non-peak",Parameters_Base!$C$4,Parameters_Base!$C$5)</f>
        <v>67500</v>
      </c>
      <c r="G287" s="1"/>
      <c r="H287" s="1">
        <v>140</v>
      </c>
      <c r="I287" s="1">
        <v>17</v>
      </c>
      <c r="J287" s="1">
        <v>223</v>
      </c>
      <c r="K287" s="3">
        <v>2</v>
      </c>
      <c r="M287" s="15">
        <f t="shared" si="61"/>
        <v>3909999.9999999995</v>
      </c>
      <c r="N287" s="15">
        <f t="shared" si="62"/>
        <v>15052500</v>
      </c>
      <c r="O287" s="15">
        <f t="shared" si="63"/>
        <v>18962500</v>
      </c>
      <c r="Q287">
        <f>Parameters_Base!$G$5</f>
        <v>13880</v>
      </c>
      <c r="R287">
        <f>Q287*(1+VLOOKUP(K287,Parameters_Base!$I$3:$J$7,2,FALSE))</f>
        <v>18044</v>
      </c>
      <c r="S287" s="14">
        <f>R287*Parameters_Base!$G$2</f>
        <v>23457200</v>
      </c>
      <c r="T287" s="14">
        <f>Parameters_Base!$O$6</f>
        <v>300000</v>
      </c>
      <c r="U287" s="14">
        <f t="shared" si="64"/>
        <v>1500000</v>
      </c>
      <c r="V287" s="14">
        <f>Parameters_Base!$R$10</f>
        <v>3754098.2698005121</v>
      </c>
      <c r="W287" s="14">
        <f>Parameters_Base!$G$7*'Base Scenario'!O287</f>
        <v>4740625</v>
      </c>
      <c r="X287" s="14">
        <f>Parameters_Base!$G$8</f>
        <v>2000000</v>
      </c>
      <c r="Y287" s="15">
        <f t="shared" si="65"/>
        <v>35751923.269800514</v>
      </c>
      <c r="Z287" s="29">
        <f t="shared" si="66"/>
        <v>7150384.6539601032</v>
      </c>
      <c r="AA287" s="29">
        <f t="shared" si="67"/>
        <v>28601538.615840413</v>
      </c>
      <c r="AC287" s="29">
        <f t="shared" si="74"/>
        <v>-3240384.6539601036</v>
      </c>
      <c r="AD287" s="29">
        <f t="shared" si="68"/>
        <v>-13549038.615840413</v>
      </c>
      <c r="AE287" s="29">
        <f t="shared" si="69"/>
        <v>-16789423.269800514</v>
      </c>
      <c r="AF287" s="29"/>
      <c r="AG287" s="29" t="str">
        <f t="shared" si="70"/>
        <v>Loss</v>
      </c>
      <c r="AH287" s="29"/>
      <c r="AI287" s="29" t="str">
        <f t="shared" si="71"/>
        <v>Loss</v>
      </c>
      <c r="AJ287" s="29"/>
      <c r="AL287" s="12">
        <f t="shared" si="72"/>
        <v>-190610.86199765315</v>
      </c>
      <c r="AM287" s="12">
        <f t="shared" si="73"/>
        <v>-60758.020698835928</v>
      </c>
      <c r="AN287" s="12"/>
      <c r="AO287" s="12"/>
    </row>
    <row r="288" spans="1:41" x14ac:dyDescent="0.25">
      <c r="A288" s="6">
        <v>281</v>
      </c>
      <c r="B288" s="1" t="str">
        <f t="shared" si="60"/>
        <v>New York</v>
      </c>
      <c r="C288" s="1" t="s">
        <v>1</v>
      </c>
      <c r="D288" s="1" t="str">
        <f>IF(C288="Q1","non-peak",IF('Base Scenario'!C288="Q4","non-peak","peak"))</f>
        <v>peak</v>
      </c>
      <c r="E288" s="13">
        <f>IF(D288="non-peak",Parameters_Base!$B$4,Parameters_Base!$B$5)</f>
        <v>229999.99999999997</v>
      </c>
      <c r="F288" s="13">
        <f>IF(D288="non-peak",Parameters_Base!$C$4,Parameters_Base!$C$5)</f>
        <v>67500</v>
      </c>
      <c r="G288" s="1"/>
      <c r="H288" s="1">
        <v>141</v>
      </c>
      <c r="I288" s="1">
        <v>16</v>
      </c>
      <c r="J288" s="1">
        <v>195</v>
      </c>
      <c r="K288" s="3">
        <v>-2</v>
      </c>
      <c r="M288" s="15">
        <f t="shared" si="61"/>
        <v>3679999.9999999995</v>
      </c>
      <c r="N288" s="15">
        <f t="shared" si="62"/>
        <v>13162500</v>
      </c>
      <c r="O288" s="15">
        <f t="shared" si="63"/>
        <v>16842500</v>
      </c>
      <c r="Q288">
        <f>Parameters_Base!$G$5</f>
        <v>13880</v>
      </c>
      <c r="R288">
        <f>Q288*(1+VLOOKUP(K288,Parameters_Base!$I$3:$J$7,2,FALSE))</f>
        <v>9716</v>
      </c>
      <c r="S288" s="14">
        <f>R288*Parameters_Base!$G$2</f>
        <v>12630800</v>
      </c>
      <c r="T288" s="14">
        <f>Parameters_Base!$O$6</f>
        <v>300000</v>
      </c>
      <c r="U288" s="14">
        <f t="shared" si="64"/>
        <v>2500000</v>
      </c>
      <c r="V288" s="14">
        <f>Parameters_Base!$R$10</f>
        <v>3754098.2698005121</v>
      </c>
      <c r="W288" s="14">
        <f>Parameters_Base!$G$7*'Base Scenario'!O288</f>
        <v>4210625</v>
      </c>
      <c r="X288" s="14">
        <f>Parameters_Base!$G$8</f>
        <v>2000000</v>
      </c>
      <c r="Y288" s="15">
        <f t="shared" si="65"/>
        <v>25395523.269800514</v>
      </c>
      <c r="Z288" s="29">
        <f t="shared" si="66"/>
        <v>5079104.6539601032</v>
      </c>
      <c r="AA288" s="29">
        <f t="shared" si="67"/>
        <v>20316418.615840413</v>
      </c>
      <c r="AC288" s="29">
        <f t="shared" si="74"/>
        <v>-1399104.6539601036</v>
      </c>
      <c r="AD288" s="29">
        <f t="shared" si="68"/>
        <v>-7153918.6158404127</v>
      </c>
      <c r="AE288" s="29">
        <f t="shared" si="69"/>
        <v>-8553023.269800514</v>
      </c>
      <c r="AF288" s="29"/>
      <c r="AG288" s="29" t="str">
        <f t="shared" si="70"/>
        <v>Loss</v>
      </c>
      <c r="AH288" s="29"/>
      <c r="AI288" s="29" t="str">
        <f t="shared" si="71"/>
        <v>Loss</v>
      </c>
      <c r="AJ288" s="29"/>
      <c r="AL288" s="12">
        <f t="shared" si="72"/>
        <v>-87444.040872506477</v>
      </c>
      <c r="AM288" s="12">
        <f t="shared" si="73"/>
        <v>-36686.762132514938</v>
      </c>
      <c r="AN288" s="12"/>
      <c r="AO288" s="12"/>
    </row>
    <row r="289" spans="1:41" x14ac:dyDescent="0.25">
      <c r="A289" s="6">
        <v>282</v>
      </c>
      <c r="B289" s="1" t="str">
        <f t="shared" si="60"/>
        <v>Mumbai</v>
      </c>
      <c r="C289" s="1" t="s">
        <v>1</v>
      </c>
      <c r="D289" s="1" t="str">
        <f>IF(C289="Q1","non-peak",IF('Base Scenario'!C289="Q4","non-peak","peak"))</f>
        <v>peak</v>
      </c>
      <c r="E289" s="13">
        <f>IF(D289="non-peak",Parameters_Base!$B$4,Parameters_Base!$B$5)</f>
        <v>229999.99999999997</v>
      </c>
      <c r="F289" s="13">
        <f>IF(D289="non-peak",Parameters_Base!$C$4,Parameters_Base!$C$5)</f>
        <v>67500</v>
      </c>
      <c r="G289" s="1"/>
      <c r="H289" s="1">
        <v>141</v>
      </c>
      <c r="I289" s="1">
        <v>23</v>
      </c>
      <c r="J289" s="1">
        <v>197</v>
      </c>
      <c r="K289" s="3">
        <v>1</v>
      </c>
      <c r="M289" s="15">
        <f t="shared" si="61"/>
        <v>5289999.9999999991</v>
      </c>
      <c r="N289" s="15">
        <f t="shared" si="62"/>
        <v>13297500</v>
      </c>
      <c r="O289" s="15">
        <f t="shared" si="63"/>
        <v>18587500</v>
      </c>
      <c r="Q289">
        <f>Parameters_Base!$G$5</f>
        <v>13880</v>
      </c>
      <c r="R289">
        <f>Q289*(1+VLOOKUP(K289,Parameters_Base!$I$3:$J$7,2,FALSE))</f>
        <v>15961.999999999998</v>
      </c>
      <c r="S289" s="14">
        <f>R289*Parameters_Base!$G$2</f>
        <v>20750599.999999996</v>
      </c>
      <c r="T289" s="14">
        <f>Parameters_Base!$O$6</f>
        <v>300000</v>
      </c>
      <c r="U289" s="14">
        <f t="shared" si="64"/>
        <v>1500000</v>
      </c>
      <c r="V289" s="14">
        <f>Parameters_Base!$R$10</f>
        <v>3754098.2698005121</v>
      </c>
      <c r="W289" s="14">
        <f>Parameters_Base!$G$7*'Base Scenario'!O289</f>
        <v>4646875</v>
      </c>
      <c r="X289" s="14">
        <f>Parameters_Base!$G$8</f>
        <v>2000000</v>
      </c>
      <c r="Y289" s="15">
        <f t="shared" si="65"/>
        <v>32951573.269800507</v>
      </c>
      <c r="Z289" s="29">
        <f t="shared" si="66"/>
        <v>6590314.6539601013</v>
      </c>
      <c r="AA289" s="29">
        <f t="shared" si="67"/>
        <v>26361258.615840405</v>
      </c>
      <c r="AC289" s="29">
        <f t="shared" si="74"/>
        <v>-1300314.6539601022</v>
      </c>
      <c r="AD289" s="29">
        <f t="shared" si="68"/>
        <v>-13063758.615840405</v>
      </c>
      <c r="AE289" s="29">
        <f t="shared" si="69"/>
        <v>-14364073.269800507</v>
      </c>
      <c r="AF289" s="29"/>
      <c r="AG289" s="29" t="str">
        <f t="shared" si="70"/>
        <v>Loss</v>
      </c>
      <c r="AH289" s="29"/>
      <c r="AI289" s="29" t="str">
        <f t="shared" si="71"/>
        <v>Loss</v>
      </c>
      <c r="AJ289" s="29"/>
      <c r="AL289" s="12">
        <f t="shared" si="72"/>
        <v>-56535.41973739575</v>
      </c>
      <c r="AM289" s="12">
        <f t="shared" si="73"/>
        <v>-66313.495511880232</v>
      </c>
      <c r="AN289" s="12"/>
      <c r="AO289" s="12"/>
    </row>
    <row r="290" spans="1:41" x14ac:dyDescent="0.25">
      <c r="A290" s="6">
        <v>283</v>
      </c>
      <c r="B290" s="1" t="str">
        <f t="shared" si="60"/>
        <v>New York</v>
      </c>
      <c r="C290" s="1" t="s">
        <v>1</v>
      </c>
      <c r="D290" s="1" t="str">
        <f>IF(C290="Q1","non-peak",IF('Base Scenario'!C290="Q4","non-peak","peak"))</f>
        <v>peak</v>
      </c>
      <c r="E290" s="13">
        <f>IF(D290="non-peak",Parameters_Base!$B$4,Parameters_Base!$B$5)</f>
        <v>229999.99999999997</v>
      </c>
      <c r="F290" s="13">
        <f>IF(D290="non-peak",Parameters_Base!$C$4,Parameters_Base!$C$5)</f>
        <v>67500</v>
      </c>
      <c r="G290" s="1"/>
      <c r="H290" s="1">
        <v>142</v>
      </c>
      <c r="I290" s="1">
        <v>20</v>
      </c>
      <c r="J290" s="1">
        <v>193</v>
      </c>
      <c r="K290" s="3">
        <v>-2</v>
      </c>
      <c r="M290" s="15">
        <f t="shared" si="61"/>
        <v>4599999.9999999991</v>
      </c>
      <c r="N290" s="15">
        <f t="shared" si="62"/>
        <v>13027500</v>
      </c>
      <c r="O290" s="15">
        <f t="shared" si="63"/>
        <v>17627500</v>
      </c>
      <c r="Q290">
        <f>Parameters_Base!$G$5</f>
        <v>13880</v>
      </c>
      <c r="R290">
        <f>Q290*(1+VLOOKUP(K290,Parameters_Base!$I$3:$J$7,2,FALSE))</f>
        <v>9716</v>
      </c>
      <c r="S290" s="14">
        <f>R290*Parameters_Base!$G$2</f>
        <v>12630800</v>
      </c>
      <c r="T290" s="14">
        <f>Parameters_Base!$O$6</f>
        <v>300000</v>
      </c>
      <c r="U290" s="14">
        <f t="shared" si="64"/>
        <v>2500000</v>
      </c>
      <c r="V290" s="14">
        <f>Parameters_Base!$R$10</f>
        <v>3754098.2698005121</v>
      </c>
      <c r="W290" s="14">
        <f>Parameters_Base!$G$7*'Base Scenario'!O290</f>
        <v>4406875</v>
      </c>
      <c r="X290" s="14">
        <f>Parameters_Base!$G$8</f>
        <v>2000000</v>
      </c>
      <c r="Y290" s="15">
        <f t="shared" si="65"/>
        <v>25591773.269800514</v>
      </c>
      <c r="Z290" s="29">
        <f t="shared" si="66"/>
        <v>5118354.6539601032</v>
      </c>
      <c r="AA290" s="29">
        <f t="shared" si="67"/>
        <v>20473418.615840413</v>
      </c>
      <c r="AC290" s="29">
        <f t="shared" si="74"/>
        <v>-518354.6539601041</v>
      </c>
      <c r="AD290" s="29">
        <f t="shared" si="68"/>
        <v>-7445918.6158404127</v>
      </c>
      <c r="AE290" s="29">
        <f t="shared" si="69"/>
        <v>-7964273.269800514</v>
      </c>
      <c r="AF290" s="29"/>
      <c r="AG290" s="29" t="str">
        <f t="shared" si="70"/>
        <v>Loss</v>
      </c>
      <c r="AH290" s="29"/>
      <c r="AI290" s="29" t="str">
        <f t="shared" si="71"/>
        <v>Loss</v>
      </c>
      <c r="AJ290" s="29"/>
      <c r="AL290" s="12">
        <f t="shared" si="72"/>
        <v>-25917.732698005206</v>
      </c>
      <c r="AM290" s="12">
        <f t="shared" si="73"/>
        <v>-38579.889201245664</v>
      </c>
      <c r="AN290" s="12"/>
      <c r="AO290" s="12"/>
    </row>
    <row r="291" spans="1:41" x14ac:dyDescent="0.25">
      <c r="A291" s="6">
        <v>284</v>
      </c>
      <c r="B291" s="1" t="str">
        <f t="shared" si="60"/>
        <v>Mumbai</v>
      </c>
      <c r="C291" s="1" t="s">
        <v>1</v>
      </c>
      <c r="D291" s="1" t="str">
        <f>IF(C291="Q1","non-peak",IF('Base Scenario'!C291="Q4","non-peak","peak"))</f>
        <v>peak</v>
      </c>
      <c r="E291" s="13">
        <f>IF(D291="non-peak",Parameters_Base!$B$4,Parameters_Base!$B$5)</f>
        <v>229999.99999999997</v>
      </c>
      <c r="F291" s="13">
        <f>IF(D291="non-peak",Parameters_Base!$C$4,Parameters_Base!$C$5)</f>
        <v>67500</v>
      </c>
      <c r="G291" s="1"/>
      <c r="H291" s="1">
        <v>142</v>
      </c>
      <c r="I291" s="1">
        <v>30</v>
      </c>
      <c r="J291" s="1">
        <v>210</v>
      </c>
      <c r="K291" s="3">
        <v>2</v>
      </c>
      <c r="M291" s="15">
        <f t="shared" si="61"/>
        <v>6899999.9999999991</v>
      </c>
      <c r="N291" s="15">
        <f t="shared" si="62"/>
        <v>14175000</v>
      </c>
      <c r="O291" s="15">
        <f t="shared" si="63"/>
        <v>21075000</v>
      </c>
      <c r="Q291">
        <f>Parameters_Base!$G$5</f>
        <v>13880</v>
      </c>
      <c r="R291">
        <f>Q291*(1+VLOOKUP(K291,Parameters_Base!$I$3:$J$7,2,FALSE))</f>
        <v>18044</v>
      </c>
      <c r="S291" s="14">
        <f>R291*Parameters_Base!$G$2</f>
        <v>23457200</v>
      </c>
      <c r="T291" s="14">
        <f>Parameters_Base!$O$6</f>
        <v>300000</v>
      </c>
      <c r="U291" s="14">
        <f t="shared" si="64"/>
        <v>1500000</v>
      </c>
      <c r="V291" s="14">
        <f>Parameters_Base!$R$10</f>
        <v>3754098.2698005121</v>
      </c>
      <c r="W291" s="14">
        <f>Parameters_Base!$G$7*'Base Scenario'!O291</f>
        <v>5268750</v>
      </c>
      <c r="X291" s="14">
        <f>Parameters_Base!$G$8</f>
        <v>2000000</v>
      </c>
      <c r="Y291" s="15">
        <f t="shared" si="65"/>
        <v>36280048.269800514</v>
      </c>
      <c r="Z291" s="29">
        <f t="shared" si="66"/>
        <v>7256009.6539601032</v>
      </c>
      <c r="AA291" s="29">
        <f t="shared" si="67"/>
        <v>29024038.615840413</v>
      </c>
      <c r="AC291" s="29">
        <f t="shared" si="74"/>
        <v>-356009.6539601041</v>
      </c>
      <c r="AD291" s="29">
        <f t="shared" si="68"/>
        <v>-14849038.615840413</v>
      </c>
      <c r="AE291" s="29">
        <f t="shared" si="69"/>
        <v>-15205048.269800514</v>
      </c>
      <c r="AF291" s="29"/>
      <c r="AG291" s="29" t="str">
        <f t="shared" si="70"/>
        <v>Loss</v>
      </c>
      <c r="AH291" s="29"/>
      <c r="AI291" s="29" t="str">
        <f t="shared" si="71"/>
        <v>Loss</v>
      </c>
      <c r="AJ291" s="29"/>
      <c r="AL291" s="12">
        <f t="shared" si="72"/>
        <v>-11866.988465336803</v>
      </c>
      <c r="AM291" s="12">
        <f t="shared" si="73"/>
        <v>-70709.707694478158</v>
      </c>
      <c r="AN291" s="12"/>
      <c r="AO291" s="12"/>
    </row>
    <row r="292" spans="1:41" x14ac:dyDescent="0.25">
      <c r="A292" s="6">
        <v>285</v>
      </c>
      <c r="B292" s="1" t="str">
        <f t="shared" si="60"/>
        <v>New York</v>
      </c>
      <c r="C292" s="1" t="s">
        <v>1</v>
      </c>
      <c r="D292" s="1" t="str">
        <f>IF(C292="Q1","non-peak",IF('Base Scenario'!C292="Q4","non-peak","peak"))</f>
        <v>peak</v>
      </c>
      <c r="E292" s="13">
        <f>IF(D292="non-peak",Parameters_Base!$B$4,Parameters_Base!$B$5)</f>
        <v>229999.99999999997</v>
      </c>
      <c r="F292" s="13">
        <f>IF(D292="non-peak",Parameters_Base!$C$4,Parameters_Base!$C$5)</f>
        <v>67500</v>
      </c>
      <c r="G292" s="1"/>
      <c r="H292" s="1">
        <v>143</v>
      </c>
      <c r="I292" s="1">
        <v>23</v>
      </c>
      <c r="J292" s="1">
        <v>177</v>
      </c>
      <c r="K292" s="3">
        <v>-2</v>
      </c>
      <c r="M292" s="15">
        <f t="shared" si="61"/>
        <v>5289999.9999999991</v>
      </c>
      <c r="N292" s="15">
        <f t="shared" si="62"/>
        <v>11947500</v>
      </c>
      <c r="O292" s="15">
        <f t="shared" si="63"/>
        <v>17237500</v>
      </c>
      <c r="Q292">
        <f>Parameters_Base!$G$5</f>
        <v>13880</v>
      </c>
      <c r="R292">
        <f>Q292*(1+VLOOKUP(K292,Parameters_Base!$I$3:$J$7,2,FALSE))</f>
        <v>9716</v>
      </c>
      <c r="S292" s="14">
        <f>R292*Parameters_Base!$G$2</f>
        <v>12630800</v>
      </c>
      <c r="T292" s="14">
        <f>Parameters_Base!$O$6</f>
        <v>300000</v>
      </c>
      <c r="U292" s="14">
        <f t="shared" si="64"/>
        <v>2500000</v>
      </c>
      <c r="V292" s="14">
        <f>Parameters_Base!$R$10</f>
        <v>3754098.2698005121</v>
      </c>
      <c r="W292" s="14">
        <f>Parameters_Base!$G$7*'Base Scenario'!O292</f>
        <v>4309375</v>
      </c>
      <c r="X292" s="14">
        <f>Parameters_Base!$G$8</f>
        <v>2000000</v>
      </c>
      <c r="Y292" s="15">
        <f t="shared" si="65"/>
        <v>25494273.269800514</v>
      </c>
      <c r="Z292" s="29">
        <f t="shared" si="66"/>
        <v>5098854.6539601032</v>
      </c>
      <c r="AA292" s="29">
        <f t="shared" si="67"/>
        <v>20395418.615840413</v>
      </c>
      <c r="AC292" s="29">
        <f t="shared" si="74"/>
        <v>191145.3460398959</v>
      </c>
      <c r="AD292" s="29">
        <f t="shared" si="68"/>
        <v>-8447918.6158404127</v>
      </c>
      <c r="AE292" s="29">
        <f t="shared" si="69"/>
        <v>-8256773.269800514</v>
      </c>
      <c r="AF292" s="29"/>
      <c r="AG292" s="29" t="str">
        <f t="shared" si="70"/>
        <v>Profit</v>
      </c>
      <c r="AH292" s="29"/>
      <c r="AI292" s="29" t="str">
        <f t="shared" si="71"/>
        <v>Loss</v>
      </c>
      <c r="AJ292" s="29"/>
      <c r="AL292" s="12">
        <f t="shared" si="72"/>
        <v>8310.6672191259095</v>
      </c>
      <c r="AM292" s="12">
        <f t="shared" si="73"/>
        <v>-47728.353761810242</v>
      </c>
      <c r="AN292" s="12"/>
      <c r="AO292" s="12"/>
    </row>
    <row r="293" spans="1:41" x14ac:dyDescent="0.25">
      <c r="A293" s="6">
        <v>286</v>
      </c>
      <c r="B293" s="1" t="str">
        <f t="shared" si="60"/>
        <v>Mumbai</v>
      </c>
      <c r="C293" s="1" t="s">
        <v>1</v>
      </c>
      <c r="D293" s="1" t="str">
        <f>IF(C293="Q1","non-peak",IF('Base Scenario'!C293="Q4","non-peak","peak"))</f>
        <v>peak</v>
      </c>
      <c r="E293" s="13">
        <f>IF(D293="non-peak",Parameters_Base!$B$4,Parameters_Base!$B$5)</f>
        <v>229999.99999999997</v>
      </c>
      <c r="F293" s="13">
        <f>IF(D293="non-peak",Parameters_Base!$C$4,Parameters_Base!$C$5)</f>
        <v>67500</v>
      </c>
      <c r="G293" s="1"/>
      <c r="H293" s="1">
        <v>143</v>
      </c>
      <c r="I293" s="1">
        <v>26</v>
      </c>
      <c r="J293" s="1">
        <v>216</v>
      </c>
      <c r="K293" s="3">
        <v>0</v>
      </c>
      <c r="M293" s="15">
        <f t="shared" si="61"/>
        <v>5979999.9999999991</v>
      </c>
      <c r="N293" s="15">
        <f t="shared" si="62"/>
        <v>14580000</v>
      </c>
      <c r="O293" s="15">
        <f t="shared" si="63"/>
        <v>20560000</v>
      </c>
      <c r="Q293">
        <f>Parameters_Base!$G$5</f>
        <v>13880</v>
      </c>
      <c r="R293">
        <f>Q293*(1+VLOOKUP(K293,Parameters_Base!$I$3:$J$7,2,FALSE))</f>
        <v>13880</v>
      </c>
      <c r="S293" s="14">
        <f>R293*Parameters_Base!$G$2</f>
        <v>18044000</v>
      </c>
      <c r="T293" s="14">
        <f>Parameters_Base!$O$6</f>
        <v>300000</v>
      </c>
      <c r="U293" s="14">
        <f t="shared" si="64"/>
        <v>1500000</v>
      </c>
      <c r="V293" s="14">
        <f>Parameters_Base!$R$10</f>
        <v>3754098.2698005121</v>
      </c>
      <c r="W293" s="14">
        <f>Parameters_Base!$G$7*'Base Scenario'!O293</f>
        <v>5140000</v>
      </c>
      <c r="X293" s="14">
        <f>Parameters_Base!$G$8</f>
        <v>2000000</v>
      </c>
      <c r="Y293" s="15">
        <f t="shared" si="65"/>
        <v>30738098.269800514</v>
      </c>
      <c r="Z293" s="29">
        <f t="shared" si="66"/>
        <v>6147619.6539601032</v>
      </c>
      <c r="AA293" s="29">
        <f t="shared" si="67"/>
        <v>24590478.615840413</v>
      </c>
      <c r="AC293" s="29">
        <f t="shared" si="74"/>
        <v>-167619.6539601041</v>
      </c>
      <c r="AD293" s="29">
        <f t="shared" si="68"/>
        <v>-10010478.615840413</v>
      </c>
      <c r="AE293" s="29">
        <f t="shared" si="69"/>
        <v>-10178098.269800514</v>
      </c>
      <c r="AF293" s="29"/>
      <c r="AG293" s="29" t="str">
        <f t="shared" si="70"/>
        <v>Loss</v>
      </c>
      <c r="AH293" s="29"/>
      <c r="AI293" s="29" t="str">
        <f t="shared" si="71"/>
        <v>Loss</v>
      </c>
      <c r="AJ293" s="29"/>
      <c r="AL293" s="12">
        <f t="shared" si="72"/>
        <v>-6446.909767696312</v>
      </c>
      <c r="AM293" s="12">
        <f t="shared" si="73"/>
        <v>-46344.808406668577</v>
      </c>
      <c r="AN293" s="12"/>
      <c r="AO293" s="12"/>
    </row>
    <row r="294" spans="1:41" x14ac:dyDescent="0.25">
      <c r="A294" s="6">
        <v>287</v>
      </c>
      <c r="B294" s="1" t="str">
        <f t="shared" si="60"/>
        <v>New York</v>
      </c>
      <c r="C294" s="1" t="s">
        <v>1</v>
      </c>
      <c r="D294" s="1" t="str">
        <f>IF(C294="Q1","non-peak",IF('Base Scenario'!C294="Q4","non-peak","peak"))</f>
        <v>peak</v>
      </c>
      <c r="E294" s="13">
        <f>IF(D294="non-peak",Parameters_Base!$B$4,Parameters_Base!$B$5)</f>
        <v>229999.99999999997</v>
      </c>
      <c r="F294" s="13">
        <f>IF(D294="non-peak",Parameters_Base!$C$4,Parameters_Base!$C$5)</f>
        <v>67500</v>
      </c>
      <c r="G294" s="1"/>
      <c r="H294" s="1">
        <v>144</v>
      </c>
      <c r="I294" s="1">
        <v>28</v>
      </c>
      <c r="J294" s="1">
        <v>191</v>
      </c>
      <c r="K294" s="3">
        <v>-1</v>
      </c>
      <c r="M294" s="15">
        <f t="shared" si="61"/>
        <v>6439999.9999999991</v>
      </c>
      <c r="N294" s="15">
        <f t="shared" si="62"/>
        <v>12892500</v>
      </c>
      <c r="O294" s="15">
        <f t="shared" si="63"/>
        <v>19332500</v>
      </c>
      <c r="Q294">
        <f>Parameters_Base!$G$5</f>
        <v>13880</v>
      </c>
      <c r="R294">
        <f>Q294*(1+VLOOKUP(K294,Parameters_Base!$I$3:$J$7,2,FALSE))</f>
        <v>11798</v>
      </c>
      <c r="S294" s="14">
        <f>R294*Parameters_Base!$G$2</f>
        <v>15337400</v>
      </c>
      <c r="T294" s="14">
        <f>Parameters_Base!$O$6</f>
        <v>300000</v>
      </c>
      <c r="U294" s="14">
        <f t="shared" si="64"/>
        <v>2500000</v>
      </c>
      <c r="V294" s="14">
        <f>Parameters_Base!$R$10</f>
        <v>3754098.2698005121</v>
      </c>
      <c r="W294" s="14">
        <f>Parameters_Base!$G$7*'Base Scenario'!O294</f>
        <v>4833125</v>
      </c>
      <c r="X294" s="14">
        <f>Parameters_Base!$G$8</f>
        <v>2000000</v>
      </c>
      <c r="Y294" s="15">
        <f t="shared" si="65"/>
        <v>28724623.269800514</v>
      </c>
      <c r="Z294" s="29">
        <f t="shared" si="66"/>
        <v>5744924.6539601032</v>
      </c>
      <c r="AA294" s="29">
        <f t="shared" si="67"/>
        <v>22979698.615840413</v>
      </c>
      <c r="AC294" s="29">
        <f t="shared" si="74"/>
        <v>695075.3460398959</v>
      </c>
      <c r="AD294" s="29">
        <f t="shared" si="68"/>
        <v>-10087198.615840413</v>
      </c>
      <c r="AE294" s="29">
        <f t="shared" si="69"/>
        <v>-9392123.269800514</v>
      </c>
      <c r="AF294" s="29"/>
      <c r="AG294" s="29" t="str">
        <f t="shared" si="70"/>
        <v>Profit</v>
      </c>
      <c r="AH294" s="29"/>
      <c r="AI294" s="29" t="str">
        <f t="shared" si="71"/>
        <v>Loss</v>
      </c>
      <c r="AJ294" s="29"/>
      <c r="AL294" s="12">
        <f t="shared" si="72"/>
        <v>24824.119501424855</v>
      </c>
      <c r="AM294" s="12">
        <f t="shared" si="73"/>
        <v>-52812.558198117345</v>
      </c>
      <c r="AN294" s="12"/>
      <c r="AO294" s="12"/>
    </row>
    <row r="295" spans="1:41" x14ac:dyDescent="0.25">
      <c r="A295" s="6">
        <v>288</v>
      </c>
      <c r="B295" s="1" t="str">
        <f t="shared" si="60"/>
        <v>Mumbai</v>
      </c>
      <c r="C295" s="1" t="s">
        <v>1</v>
      </c>
      <c r="D295" s="1" t="str">
        <f>IF(C295="Q1","non-peak",IF('Base Scenario'!C295="Q4","non-peak","peak"))</f>
        <v>peak</v>
      </c>
      <c r="E295" s="13">
        <f>IF(D295="non-peak",Parameters_Base!$B$4,Parameters_Base!$B$5)</f>
        <v>229999.99999999997</v>
      </c>
      <c r="F295" s="13">
        <f>IF(D295="non-peak",Parameters_Base!$C$4,Parameters_Base!$C$5)</f>
        <v>67500</v>
      </c>
      <c r="G295" s="1"/>
      <c r="H295" s="1">
        <v>144</v>
      </c>
      <c r="I295" s="1">
        <v>26</v>
      </c>
      <c r="J295" s="1">
        <v>204</v>
      </c>
      <c r="K295" s="3">
        <v>2</v>
      </c>
      <c r="M295" s="15">
        <f t="shared" si="61"/>
        <v>5979999.9999999991</v>
      </c>
      <c r="N295" s="15">
        <f t="shared" si="62"/>
        <v>13770000</v>
      </c>
      <c r="O295" s="15">
        <f t="shared" si="63"/>
        <v>19750000</v>
      </c>
      <c r="Q295">
        <f>Parameters_Base!$G$5</f>
        <v>13880</v>
      </c>
      <c r="R295">
        <f>Q295*(1+VLOOKUP(K295,Parameters_Base!$I$3:$J$7,2,FALSE))</f>
        <v>18044</v>
      </c>
      <c r="S295" s="14">
        <f>R295*Parameters_Base!$G$2</f>
        <v>23457200</v>
      </c>
      <c r="T295" s="14">
        <f>Parameters_Base!$O$6</f>
        <v>300000</v>
      </c>
      <c r="U295" s="14">
        <f t="shared" si="64"/>
        <v>1500000</v>
      </c>
      <c r="V295" s="14">
        <f>Parameters_Base!$R$10</f>
        <v>3754098.2698005121</v>
      </c>
      <c r="W295" s="14">
        <f>Parameters_Base!$G$7*'Base Scenario'!O295</f>
        <v>4937500</v>
      </c>
      <c r="X295" s="14">
        <f>Parameters_Base!$G$8</f>
        <v>2000000</v>
      </c>
      <c r="Y295" s="15">
        <f t="shared" si="65"/>
        <v>35948798.269800514</v>
      </c>
      <c r="Z295" s="29">
        <f t="shared" si="66"/>
        <v>7189759.6539601032</v>
      </c>
      <c r="AA295" s="29">
        <f t="shared" si="67"/>
        <v>28759038.615840413</v>
      </c>
      <c r="AC295" s="29">
        <f t="shared" si="74"/>
        <v>-1209759.6539601041</v>
      </c>
      <c r="AD295" s="29">
        <f t="shared" si="68"/>
        <v>-14989038.615840413</v>
      </c>
      <c r="AE295" s="29">
        <f t="shared" si="69"/>
        <v>-16198798.269800514</v>
      </c>
      <c r="AF295" s="29"/>
      <c r="AG295" s="29" t="str">
        <f t="shared" si="70"/>
        <v>Loss</v>
      </c>
      <c r="AH295" s="29"/>
      <c r="AI295" s="29" t="str">
        <f t="shared" si="71"/>
        <v>Loss</v>
      </c>
      <c r="AJ295" s="29"/>
      <c r="AL295" s="12">
        <f t="shared" si="72"/>
        <v>-46529.217460004002</v>
      </c>
      <c r="AM295" s="12">
        <f t="shared" si="73"/>
        <v>-73475.679489413786</v>
      </c>
      <c r="AN295" s="12"/>
      <c r="AO295" s="12"/>
    </row>
    <row r="296" spans="1:41" x14ac:dyDescent="0.25">
      <c r="A296" s="6">
        <v>289</v>
      </c>
      <c r="B296" s="1" t="str">
        <f t="shared" si="60"/>
        <v>New York</v>
      </c>
      <c r="C296" s="1" t="s">
        <v>1</v>
      </c>
      <c r="D296" s="1" t="str">
        <f>IF(C296="Q1","non-peak",IF('Base Scenario'!C296="Q4","non-peak","peak"))</f>
        <v>peak</v>
      </c>
      <c r="E296" s="13">
        <f>IF(D296="non-peak",Parameters_Base!$B$4,Parameters_Base!$B$5)</f>
        <v>229999.99999999997</v>
      </c>
      <c r="F296" s="13">
        <f>IF(D296="non-peak",Parameters_Base!$C$4,Parameters_Base!$C$5)</f>
        <v>67500</v>
      </c>
      <c r="G296" s="1"/>
      <c r="H296" s="1">
        <v>145</v>
      </c>
      <c r="I296" s="1">
        <v>23</v>
      </c>
      <c r="J296" s="1">
        <v>210</v>
      </c>
      <c r="K296" s="3">
        <v>0</v>
      </c>
      <c r="M296" s="15">
        <f t="shared" si="61"/>
        <v>5289999.9999999991</v>
      </c>
      <c r="N296" s="15">
        <f t="shared" si="62"/>
        <v>14175000</v>
      </c>
      <c r="O296" s="15">
        <f t="shared" si="63"/>
        <v>19465000</v>
      </c>
      <c r="Q296">
        <f>Parameters_Base!$G$5</f>
        <v>13880</v>
      </c>
      <c r="R296">
        <f>Q296*(1+VLOOKUP(K296,Parameters_Base!$I$3:$J$7,2,FALSE))</f>
        <v>13880</v>
      </c>
      <c r="S296" s="14">
        <f>R296*Parameters_Base!$G$2</f>
        <v>18044000</v>
      </c>
      <c r="T296" s="14">
        <f>Parameters_Base!$O$6</f>
        <v>300000</v>
      </c>
      <c r="U296" s="14">
        <f t="shared" si="64"/>
        <v>2500000</v>
      </c>
      <c r="V296" s="14">
        <f>Parameters_Base!$R$10</f>
        <v>3754098.2698005121</v>
      </c>
      <c r="W296" s="14">
        <f>Parameters_Base!$G$7*'Base Scenario'!O296</f>
        <v>4866250</v>
      </c>
      <c r="X296" s="14">
        <f>Parameters_Base!$G$8</f>
        <v>2000000</v>
      </c>
      <c r="Y296" s="15">
        <f t="shared" si="65"/>
        <v>31464348.269800514</v>
      </c>
      <c r="Z296" s="29">
        <f t="shared" si="66"/>
        <v>6292869.6539601032</v>
      </c>
      <c r="AA296" s="29">
        <f t="shared" si="67"/>
        <v>25171478.615840413</v>
      </c>
      <c r="AC296" s="29">
        <f t="shared" si="74"/>
        <v>-1002869.6539601041</v>
      </c>
      <c r="AD296" s="29">
        <f t="shared" si="68"/>
        <v>-10996478.615840413</v>
      </c>
      <c r="AE296" s="29">
        <f t="shared" si="69"/>
        <v>-11999348.269800514</v>
      </c>
      <c r="AF296" s="29"/>
      <c r="AG296" s="29" t="str">
        <f t="shared" si="70"/>
        <v>Loss</v>
      </c>
      <c r="AH296" s="29"/>
      <c r="AI296" s="29" t="str">
        <f t="shared" si="71"/>
        <v>Loss</v>
      </c>
      <c r="AJ296" s="29"/>
      <c r="AL296" s="12">
        <f t="shared" si="72"/>
        <v>-43603.028433048006</v>
      </c>
      <c r="AM296" s="12">
        <f t="shared" si="73"/>
        <v>-52364.183884954349</v>
      </c>
      <c r="AN296" s="12"/>
      <c r="AO296" s="12"/>
    </row>
    <row r="297" spans="1:41" x14ac:dyDescent="0.25">
      <c r="A297" s="6">
        <v>290</v>
      </c>
      <c r="B297" s="1" t="str">
        <f t="shared" si="60"/>
        <v>Mumbai</v>
      </c>
      <c r="C297" s="1" t="s">
        <v>1</v>
      </c>
      <c r="D297" s="1" t="str">
        <f>IF(C297="Q1","non-peak",IF('Base Scenario'!C297="Q4","non-peak","peak"))</f>
        <v>peak</v>
      </c>
      <c r="E297" s="13">
        <f>IF(D297="non-peak",Parameters_Base!$B$4,Parameters_Base!$B$5)</f>
        <v>229999.99999999997</v>
      </c>
      <c r="F297" s="13">
        <f>IF(D297="non-peak",Parameters_Base!$C$4,Parameters_Base!$C$5)</f>
        <v>67500</v>
      </c>
      <c r="G297" s="1"/>
      <c r="H297" s="1">
        <v>145</v>
      </c>
      <c r="I297" s="1">
        <v>24</v>
      </c>
      <c r="J297" s="1">
        <v>215</v>
      </c>
      <c r="K297" s="3">
        <v>2</v>
      </c>
      <c r="M297" s="15">
        <f t="shared" si="61"/>
        <v>5519999.9999999991</v>
      </c>
      <c r="N297" s="15">
        <f t="shared" si="62"/>
        <v>14512500</v>
      </c>
      <c r="O297" s="15">
        <f t="shared" si="63"/>
        <v>20032500</v>
      </c>
      <c r="Q297">
        <f>Parameters_Base!$G$5</f>
        <v>13880</v>
      </c>
      <c r="R297">
        <f>Q297*(1+VLOOKUP(K297,Parameters_Base!$I$3:$J$7,2,FALSE))</f>
        <v>18044</v>
      </c>
      <c r="S297" s="14">
        <f>R297*Parameters_Base!$G$2</f>
        <v>23457200</v>
      </c>
      <c r="T297" s="14">
        <f>Parameters_Base!$O$6</f>
        <v>300000</v>
      </c>
      <c r="U297" s="14">
        <f t="shared" si="64"/>
        <v>1500000</v>
      </c>
      <c r="V297" s="14">
        <f>Parameters_Base!$R$10</f>
        <v>3754098.2698005121</v>
      </c>
      <c r="W297" s="14">
        <f>Parameters_Base!$G$7*'Base Scenario'!O297</f>
        <v>5008125</v>
      </c>
      <c r="X297" s="14">
        <f>Parameters_Base!$G$8</f>
        <v>2000000</v>
      </c>
      <c r="Y297" s="15">
        <f t="shared" si="65"/>
        <v>36019423.269800514</v>
      </c>
      <c r="Z297" s="29">
        <f t="shared" si="66"/>
        <v>7203884.6539601032</v>
      </c>
      <c r="AA297" s="29">
        <f t="shared" si="67"/>
        <v>28815538.615840413</v>
      </c>
      <c r="AC297" s="29">
        <f t="shared" si="74"/>
        <v>-1683884.6539601041</v>
      </c>
      <c r="AD297" s="29">
        <f t="shared" si="68"/>
        <v>-14303038.615840413</v>
      </c>
      <c r="AE297" s="29">
        <f t="shared" si="69"/>
        <v>-15986923.269800514</v>
      </c>
      <c r="AF297" s="29"/>
      <c r="AG297" s="29" t="str">
        <f t="shared" si="70"/>
        <v>Loss</v>
      </c>
      <c r="AH297" s="29"/>
      <c r="AI297" s="29" t="str">
        <f t="shared" si="71"/>
        <v>Loss</v>
      </c>
      <c r="AJ297" s="29"/>
      <c r="AL297" s="12">
        <f t="shared" si="72"/>
        <v>-70161.860581671004</v>
      </c>
      <c r="AM297" s="12">
        <f t="shared" si="73"/>
        <v>-66525.76100390889</v>
      </c>
      <c r="AN297" s="12"/>
      <c r="AO297" s="12"/>
    </row>
    <row r="298" spans="1:41" x14ac:dyDescent="0.25">
      <c r="A298" s="6">
        <v>291</v>
      </c>
      <c r="B298" s="1" t="str">
        <f t="shared" si="60"/>
        <v>New York</v>
      </c>
      <c r="C298" s="1" t="s">
        <v>1</v>
      </c>
      <c r="D298" s="1" t="str">
        <f>IF(C298="Q1","non-peak",IF('Base Scenario'!C298="Q4","non-peak","peak"))</f>
        <v>peak</v>
      </c>
      <c r="E298" s="13">
        <f>IF(D298="non-peak",Parameters_Base!$B$4,Parameters_Base!$B$5)</f>
        <v>229999.99999999997</v>
      </c>
      <c r="F298" s="13">
        <f>IF(D298="non-peak",Parameters_Base!$C$4,Parameters_Base!$C$5)</f>
        <v>67500</v>
      </c>
      <c r="G298" s="1"/>
      <c r="H298" s="1">
        <v>146</v>
      </c>
      <c r="I298" s="1">
        <v>21</v>
      </c>
      <c r="J298" s="1">
        <v>222</v>
      </c>
      <c r="K298" s="3">
        <v>-2</v>
      </c>
      <c r="M298" s="15">
        <f t="shared" si="61"/>
        <v>4829999.9999999991</v>
      </c>
      <c r="N298" s="15">
        <f t="shared" si="62"/>
        <v>14985000</v>
      </c>
      <c r="O298" s="15">
        <f t="shared" si="63"/>
        <v>19815000</v>
      </c>
      <c r="Q298">
        <f>Parameters_Base!$G$5</f>
        <v>13880</v>
      </c>
      <c r="R298">
        <f>Q298*(1+VLOOKUP(K298,Parameters_Base!$I$3:$J$7,2,FALSE))</f>
        <v>9716</v>
      </c>
      <c r="S298" s="14">
        <f>R298*Parameters_Base!$G$2</f>
        <v>12630800</v>
      </c>
      <c r="T298" s="14">
        <f>Parameters_Base!$O$6</f>
        <v>300000</v>
      </c>
      <c r="U298" s="14">
        <f t="shared" si="64"/>
        <v>2500000</v>
      </c>
      <c r="V298" s="14">
        <f>Parameters_Base!$R$10</f>
        <v>3754098.2698005121</v>
      </c>
      <c r="W298" s="14">
        <f>Parameters_Base!$G$7*'Base Scenario'!O298</f>
        <v>4953750</v>
      </c>
      <c r="X298" s="14">
        <f>Parameters_Base!$G$8</f>
        <v>2000000</v>
      </c>
      <c r="Y298" s="15">
        <f t="shared" si="65"/>
        <v>26138648.269800514</v>
      </c>
      <c r="Z298" s="29">
        <f t="shared" si="66"/>
        <v>5227729.6539601032</v>
      </c>
      <c r="AA298" s="29">
        <f t="shared" si="67"/>
        <v>20910918.615840413</v>
      </c>
      <c r="AC298" s="29">
        <f t="shared" si="74"/>
        <v>-397729.6539601041</v>
      </c>
      <c r="AD298" s="29">
        <f t="shared" si="68"/>
        <v>-5925918.6158404127</v>
      </c>
      <c r="AE298" s="29">
        <f t="shared" si="69"/>
        <v>-6323648.269800514</v>
      </c>
      <c r="AF298" s="29"/>
      <c r="AG298" s="29" t="str">
        <f t="shared" si="70"/>
        <v>Loss</v>
      </c>
      <c r="AH298" s="29"/>
      <c r="AI298" s="29" t="str">
        <f t="shared" si="71"/>
        <v>Loss</v>
      </c>
      <c r="AJ298" s="29"/>
      <c r="AL298" s="12">
        <f t="shared" si="72"/>
        <v>-18939.507331433528</v>
      </c>
      <c r="AM298" s="12">
        <f t="shared" si="73"/>
        <v>-26693.327098380236</v>
      </c>
      <c r="AN298" s="12"/>
      <c r="AO298" s="12"/>
    </row>
    <row r="299" spans="1:41" x14ac:dyDescent="0.25">
      <c r="A299" s="6">
        <v>292</v>
      </c>
      <c r="B299" s="1" t="str">
        <f t="shared" si="60"/>
        <v>Mumbai</v>
      </c>
      <c r="C299" s="1" t="s">
        <v>1</v>
      </c>
      <c r="D299" s="1" t="str">
        <f>IF(C299="Q1","non-peak",IF('Base Scenario'!C299="Q4","non-peak","peak"))</f>
        <v>peak</v>
      </c>
      <c r="E299" s="13">
        <f>IF(D299="non-peak",Parameters_Base!$B$4,Parameters_Base!$B$5)</f>
        <v>229999.99999999997</v>
      </c>
      <c r="F299" s="13">
        <f>IF(D299="non-peak",Parameters_Base!$C$4,Parameters_Base!$C$5)</f>
        <v>67500</v>
      </c>
      <c r="G299" s="1"/>
      <c r="H299" s="1">
        <v>146</v>
      </c>
      <c r="I299" s="1">
        <v>28</v>
      </c>
      <c r="J299" s="1">
        <v>159</v>
      </c>
      <c r="K299" s="3">
        <v>1</v>
      </c>
      <c r="M299" s="15">
        <f t="shared" si="61"/>
        <v>6439999.9999999991</v>
      </c>
      <c r="N299" s="15">
        <f t="shared" si="62"/>
        <v>10732500</v>
      </c>
      <c r="O299" s="15">
        <f t="shared" si="63"/>
        <v>17172500</v>
      </c>
      <c r="Q299">
        <f>Parameters_Base!$G$5</f>
        <v>13880</v>
      </c>
      <c r="R299">
        <f>Q299*(1+VLOOKUP(K299,Parameters_Base!$I$3:$J$7,2,FALSE))</f>
        <v>15961.999999999998</v>
      </c>
      <c r="S299" s="14">
        <f>R299*Parameters_Base!$G$2</f>
        <v>20750599.999999996</v>
      </c>
      <c r="T299" s="14">
        <f>Parameters_Base!$O$6</f>
        <v>300000</v>
      </c>
      <c r="U299" s="14">
        <f t="shared" si="64"/>
        <v>1500000</v>
      </c>
      <c r="V299" s="14">
        <f>Parameters_Base!$R$10</f>
        <v>3754098.2698005121</v>
      </c>
      <c r="W299" s="14">
        <f>Parameters_Base!$G$7*'Base Scenario'!O299</f>
        <v>4293125</v>
      </c>
      <c r="X299" s="14">
        <f>Parameters_Base!$G$8</f>
        <v>2000000</v>
      </c>
      <c r="Y299" s="15">
        <f t="shared" si="65"/>
        <v>32597823.269800507</v>
      </c>
      <c r="Z299" s="29">
        <f t="shared" si="66"/>
        <v>6519564.6539601013</v>
      </c>
      <c r="AA299" s="29">
        <f t="shared" si="67"/>
        <v>26078258.615840405</v>
      </c>
      <c r="AC299" s="29">
        <f t="shared" si="74"/>
        <v>-79564.653960102238</v>
      </c>
      <c r="AD299" s="29">
        <f t="shared" si="68"/>
        <v>-15345758.615840405</v>
      </c>
      <c r="AE299" s="29">
        <f t="shared" si="69"/>
        <v>-15425323.269800507</v>
      </c>
      <c r="AF299" s="29"/>
      <c r="AG299" s="29" t="str">
        <f t="shared" si="70"/>
        <v>Loss</v>
      </c>
      <c r="AH299" s="29"/>
      <c r="AI299" s="29" t="str">
        <f t="shared" si="71"/>
        <v>Loss</v>
      </c>
      <c r="AJ299" s="29"/>
      <c r="AL299" s="12">
        <f t="shared" si="72"/>
        <v>-2841.5947842893656</v>
      </c>
      <c r="AM299" s="12">
        <f t="shared" si="73"/>
        <v>-96514.205131071736</v>
      </c>
      <c r="AN299" s="12"/>
      <c r="AO299" s="12"/>
    </row>
    <row r="300" spans="1:41" x14ac:dyDescent="0.25">
      <c r="A300" s="6">
        <v>293</v>
      </c>
      <c r="B300" s="1" t="str">
        <f t="shared" si="60"/>
        <v>New York</v>
      </c>
      <c r="C300" s="1" t="s">
        <v>1</v>
      </c>
      <c r="D300" s="1" t="str">
        <f>IF(C300="Q1","non-peak",IF('Base Scenario'!C300="Q4","non-peak","peak"))</f>
        <v>peak</v>
      </c>
      <c r="E300" s="13">
        <f>IF(D300="non-peak",Parameters_Base!$B$4,Parameters_Base!$B$5)</f>
        <v>229999.99999999997</v>
      </c>
      <c r="F300" s="13">
        <f>IF(D300="non-peak",Parameters_Base!$C$4,Parameters_Base!$C$5)</f>
        <v>67500</v>
      </c>
      <c r="G300" s="1"/>
      <c r="H300" s="1">
        <v>147</v>
      </c>
      <c r="I300" s="1">
        <v>23</v>
      </c>
      <c r="J300" s="1">
        <v>201</v>
      </c>
      <c r="K300" s="3">
        <v>-1</v>
      </c>
      <c r="M300" s="15">
        <f t="shared" si="61"/>
        <v>5289999.9999999991</v>
      </c>
      <c r="N300" s="15">
        <f t="shared" si="62"/>
        <v>13567500</v>
      </c>
      <c r="O300" s="15">
        <f t="shared" si="63"/>
        <v>18857500</v>
      </c>
      <c r="Q300">
        <f>Parameters_Base!$G$5</f>
        <v>13880</v>
      </c>
      <c r="R300">
        <f>Q300*(1+VLOOKUP(K300,Parameters_Base!$I$3:$J$7,2,FALSE))</f>
        <v>11798</v>
      </c>
      <c r="S300" s="14">
        <f>R300*Parameters_Base!$G$2</f>
        <v>15337400</v>
      </c>
      <c r="T300" s="14">
        <f>Parameters_Base!$O$6</f>
        <v>300000</v>
      </c>
      <c r="U300" s="14">
        <f t="shared" si="64"/>
        <v>2500000</v>
      </c>
      <c r="V300" s="14">
        <f>Parameters_Base!$R$10</f>
        <v>3754098.2698005121</v>
      </c>
      <c r="W300" s="14">
        <f>Parameters_Base!$G$7*'Base Scenario'!O300</f>
        <v>4714375</v>
      </c>
      <c r="X300" s="14">
        <f>Parameters_Base!$G$8</f>
        <v>2000000</v>
      </c>
      <c r="Y300" s="15">
        <f t="shared" si="65"/>
        <v>28605873.269800514</v>
      </c>
      <c r="Z300" s="29">
        <f t="shared" si="66"/>
        <v>5721174.6539601032</v>
      </c>
      <c r="AA300" s="29">
        <f t="shared" si="67"/>
        <v>22884698.615840413</v>
      </c>
      <c r="AC300" s="29">
        <f t="shared" si="74"/>
        <v>-431174.6539601041</v>
      </c>
      <c r="AD300" s="29">
        <f t="shared" si="68"/>
        <v>-9317198.6158404127</v>
      </c>
      <c r="AE300" s="29">
        <f t="shared" si="69"/>
        <v>-9748373.269800514</v>
      </c>
      <c r="AF300" s="29"/>
      <c r="AG300" s="29" t="str">
        <f t="shared" si="70"/>
        <v>Loss</v>
      </c>
      <c r="AH300" s="29"/>
      <c r="AI300" s="29" t="str">
        <f t="shared" si="71"/>
        <v>Loss</v>
      </c>
      <c r="AJ300" s="29"/>
      <c r="AL300" s="12">
        <f t="shared" si="72"/>
        <v>-18746.724085221918</v>
      </c>
      <c r="AM300" s="12">
        <f t="shared" si="73"/>
        <v>-46354.221969355283</v>
      </c>
      <c r="AN300" s="12"/>
      <c r="AO300" s="12"/>
    </row>
    <row r="301" spans="1:41" x14ac:dyDescent="0.25">
      <c r="A301" s="6">
        <v>294</v>
      </c>
      <c r="B301" s="1" t="str">
        <f t="shared" si="60"/>
        <v>Mumbai</v>
      </c>
      <c r="C301" s="1" t="s">
        <v>1</v>
      </c>
      <c r="D301" s="1" t="str">
        <f>IF(C301="Q1","non-peak",IF('Base Scenario'!C301="Q4","non-peak","peak"))</f>
        <v>peak</v>
      </c>
      <c r="E301" s="13">
        <f>IF(D301="non-peak",Parameters_Base!$B$4,Parameters_Base!$B$5)</f>
        <v>229999.99999999997</v>
      </c>
      <c r="F301" s="13">
        <f>IF(D301="non-peak",Parameters_Base!$C$4,Parameters_Base!$C$5)</f>
        <v>67500</v>
      </c>
      <c r="G301" s="1"/>
      <c r="H301" s="1">
        <v>147</v>
      </c>
      <c r="I301" s="1">
        <v>20</v>
      </c>
      <c r="J301" s="1">
        <v>238</v>
      </c>
      <c r="K301" s="3">
        <v>0</v>
      </c>
      <c r="M301" s="15">
        <f t="shared" si="61"/>
        <v>4599999.9999999991</v>
      </c>
      <c r="N301" s="15">
        <f t="shared" si="62"/>
        <v>16065000</v>
      </c>
      <c r="O301" s="15">
        <f t="shared" si="63"/>
        <v>20665000</v>
      </c>
      <c r="Q301">
        <f>Parameters_Base!$G$5</f>
        <v>13880</v>
      </c>
      <c r="R301">
        <f>Q301*(1+VLOOKUP(K301,Parameters_Base!$I$3:$J$7,2,FALSE))</f>
        <v>13880</v>
      </c>
      <c r="S301" s="14">
        <f>R301*Parameters_Base!$G$2</f>
        <v>18044000</v>
      </c>
      <c r="T301" s="14">
        <f>Parameters_Base!$O$6</f>
        <v>300000</v>
      </c>
      <c r="U301" s="14">
        <f t="shared" si="64"/>
        <v>1500000</v>
      </c>
      <c r="V301" s="14">
        <f>Parameters_Base!$R$10</f>
        <v>3754098.2698005121</v>
      </c>
      <c r="W301" s="14">
        <f>Parameters_Base!$G$7*'Base Scenario'!O301</f>
        <v>5166250</v>
      </c>
      <c r="X301" s="14">
        <f>Parameters_Base!$G$8</f>
        <v>2000000</v>
      </c>
      <c r="Y301" s="15">
        <f t="shared" si="65"/>
        <v>30764348.269800514</v>
      </c>
      <c r="Z301" s="29">
        <f t="shared" si="66"/>
        <v>6152869.6539601032</v>
      </c>
      <c r="AA301" s="29">
        <f t="shared" si="67"/>
        <v>24611478.615840413</v>
      </c>
      <c r="AC301" s="29">
        <f t="shared" si="74"/>
        <v>-1552869.6539601041</v>
      </c>
      <c r="AD301" s="29">
        <f t="shared" si="68"/>
        <v>-8546478.6158404127</v>
      </c>
      <c r="AE301" s="29">
        <f t="shared" si="69"/>
        <v>-10099348.269800514</v>
      </c>
      <c r="AF301" s="29"/>
      <c r="AG301" s="29" t="str">
        <f t="shared" si="70"/>
        <v>Loss</v>
      </c>
      <c r="AH301" s="29"/>
      <c r="AI301" s="29" t="str">
        <f t="shared" si="71"/>
        <v>Loss</v>
      </c>
      <c r="AJ301" s="29"/>
      <c r="AL301" s="12">
        <f t="shared" si="72"/>
        <v>-77643.482698005202</v>
      </c>
      <c r="AM301" s="12">
        <f t="shared" si="73"/>
        <v>-35909.57401613619</v>
      </c>
      <c r="AN301" s="12"/>
      <c r="AO301" s="12"/>
    </row>
    <row r="302" spans="1:41" x14ac:dyDescent="0.25">
      <c r="A302" s="6">
        <v>295</v>
      </c>
      <c r="B302" s="1" t="str">
        <f t="shared" si="60"/>
        <v>New York</v>
      </c>
      <c r="C302" s="1" t="s">
        <v>1</v>
      </c>
      <c r="D302" s="1" t="str">
        <f>IF(C302="Q1","non-peak",IF('Base Scenario'!C302="Q4","non-peak","peak"))</f>
        <v>peak</v>
      </c>
      <c r="E302" s="13">
        <f>IF(D302="non-peak",Parameters_Base!$B$4,Parameters_Base!$B$5)</f>
        <v>229999.99999999997</v>
      </c>
      <c r="F302" s="13">
        <f>IF(D302="non-peak",Parameters_Base!$C$4,Parameters_Base!$C$5)</f>
        <v>67500</v>
      </c>
      <c r="G302" s="1"/>
      <c r="H302" s="1">
        <v>148</v>
      </c>
      <c r="I302" s="1">
        <v>25</v>
      </c>
      <c r="J302" s="1">
        <v>175</v>
      </c>
      <c r="K302" s="3">
        <v>-2</v>
      </c>
      <c r="M302" s="15">
        <f t="shared" si="61"/>
        <v>5749999.9999999991</v>
      </c>
      <c r="N302" s="15">
        <f t="shared" si="62"/>
        <v>11812500</v>
      </c>
      <c r="O302" s="15">
        <f t="shared" si="63"/>
        <v>17562500</v>
      </c>
      <c r="Q302">
        <f>Parameters_Base!$G$5</f>
        <v>13880</v>
      </c>
      <c r="R302">
        <f>Q302*(1+VLOOKUP(K302,Parameters_Base!$I$3:$J$7,2,FALSE))</f>
        <v>9716</v>
      </c>
      <c r="S302" s="14">
        <f>R302*Parameters_Base!$G$2</f>
        <v>12630800</v>
      </c>
      <c r="T302" s="14">
        <f>Parameters_Base!$O$6</f>
        <v>300000</v>
      </c>
      <c r="U302" s="14">
        <f t="shared" si="64"/>
        <v>2500000</v>
      </c>
      <c r="V302" s="14">
        <f>Parameters_Base!$R$10</f>
        <v>3754098.2698005121</v>
      </c>
      <c r="W302" s="14">
        <f>Parameters_Base!$G$7*'Base Scenario'!O302</f>
        <v>4390625</v>
      </c>
      <c r="X302" s="14">
        <f>Parameters_Base!$G$8</f>
        <v>2000000</v>
      </c>
      <c r="Y302" s="15">
        <f t="shared" si="65"/>
        <v>25575523.269800514</v>
      </c>
      <c r="Z302" s="29">
        <f t="shared" si="66"/>
        <v>5115104.6539601032</v>
      </c>
      <c r="AA302" s="29">
        <f t="shared" si="67"/>
        <v>20460418.615840413</v>
      </c>
      <c r="AC302" s="29">
        <f t="shared" si="74"/>
        <v>634895.3460398959</v>
      </c>
      <c r="AD302" s="29">
        <f t="shared" si="68"/>
        <v>-8647918.6158404127</v>
      </c>
      <c r="AE302" s="29">
        <f t="shared" si="69"/>
        <v>-8013023.269800514</v>
      </c>
      <c r="AF302" s="29"/>
      <c r="AG302" s="29" t="str">
        <f t="shared" si="70"/>
        <v>Profit</v>
      </c>
      <c r="AH302" s="29"/>
      <c r="AI302" s="29" t="str">
        <f t="shared" si="71"/>
        <v>Loss</v>
      </c>
      <c r="AJ302" s="29"/>
      <c r="AL302" s="12">
        <f t="shared" si="72"/>
        <v>25395.813841595835</v>
      </c>
      <c r="AM302" s="12">
        <f t="shared" si="73"/>
        <v>-49416.677804802355</v>
      </c>
      <c r="AN302" s="12"/>
      <c r="AO302" s="12"/>
    </row>
    <row r="303" spans="1:41" x14ac:dyDescent="0.25">
      <c r="A303" s="6">
        <v>296</v>
      </c>
      <c r="B303" s="1" t="str">
        <f t="shared" si="60"/>
        <v>Mumbai</v>
      </c>
      <c r="C303" s="1" t="s">
        <v>1</v>
      </c>
      <c r="D303" s="1" t="str">
        <f>IF(C303="Q1","non-peak",IF('Base Scenario'!C303="Q4","non-peak","peak"))</f>
        <v>peak</v>
      </c>
      <c r="E303" s="13">
        <f>IF(D303="non-peak",Parameters_Base!$B$4,Parameters_Base!$B$5)</f>
        <v>229999.99999999997</v>
      </c>
      <c r="F303" s="13">
        <f>IF(D303="non-peak",Parameters_Base!$C$4,Parameters_Base!$C$5)</f>
        <v>67500</v>
      </c>
      <c r="G303" s="1"/>
      <c r="H303" s="1">
        <v>148</v>
      </c>
      <c r="I303" s="1">
        <v>22</v>
      </c>
      <c r="J303" s="1">
        <v>182</v>
      </c>
      <c r="K303" s="3">
        <v>2</v>
      </c>
      <c r="M303" s="15">
        <f t="shared" si="61"/>
        <v>5059999.9999999991</v>
      </c>
      <c r="N303" s="15">
        <f t="shared" si="62"/>
        <v>12285000</v>
      </c>
      <c r="O303" s="15">
        <f t="shared" si="63"/>
        <v>17345000</v>
      </c>
      <c r="Q303">
        <f>Parameters_Base!$G$5</f>
        <v>13880</v>
      </c>
      <c r="R303">
        <f>Q303*(1+VLOOKUP(K303,Parameters_Base!$I$3:$J$7,2,FALSE))</f>
        <v>18044</v>
      </c>
      <c r="S303" s="14">
        <f>R303*Parameters_Base!$G$2</f>
        <v>23457200</v>
      </c>
      <c r="T303" s="14">
        <f>Parameters_Base!$O$6</f>
        <v>300000</v>
      </c>
      <c r="U303" s="14">
        <f t="shared" si="64"/>
        <v>1500000</v>
      </c>
      <c r="V303" s="14">
        <f>Parameters_Base!$R$10</f>
        <v>3754098.2698005121</v>
      </c>
      <c r="W303" s="14">
        <f>Parameters_Base!$G$7*'Base Scenario'!O303</f>
        <v>4336250</v>
      </c>
      <c r="X303" s="14">
        <f>Parameters_Base!$G$8</f>
        <v>2000000</v>
      </c>
      <c r="Y303" s="15">
        <f t="shared" si="65"/>
        <v>35347548.269800514</v>
      </c>
      <c r="Z303" s="29">
        <f t="shared" si="66"/>
        <v>7069509.6539601032</v>
      </c>
      <c r="AA303" s="29">
        <f t="shared" si="67"/>
        <v>28278038.615840413</v>
      </c>
      <c r="AC303" s="29">
        <f t="shared" si="74"/>
        <v>-2009509.6539601041</v>
      </c>
      <c r="AD303" s="29">
        <f t="shared" si="68"/>
        <v>-15993038.615840413</v>
      </c>
      <c r="AE303" s="29">
        <f t="shared" si="69"/>
        <v>-18002548.269800514</v>
      </c>
      <c r="AF303" s="29"/>
      <c r="AG303" s="29" t="str">
        <f t="shared" si="70"/>
        <v>Loss</v>
      </c>
      <c r="AH303" s="29"/>
      <c r="AI303" s="29" t="str">
        <f t="shared" si="71"/>
        <v>Loss</v>
      </c>
      <c r="AJ303" s="29"/>
      <c r="AL303" s="12">
        <f t="shared" si="72"/>
        <v>-91341.347907277464</v>
      </c>
      <c r="AM303" s="12">
        <f t="shared" si="73"/>
        <v>-87873.838548573694</v>
      </c>
      <c r="AN303" s="12"/>
      <c r="AO303" s="12"/>
    </row>
    <row r="304" spans="1:41" x14ac:dyDescent="0.25">
      <c r="A304" s="6">
        <v>297</v>
      </c>
      <c r="B304" s="1" t="str">
        <f t="shared" si="60"/>
        <v>New York</v>
      </c>
      <c r="C304" s="1" t="s">
        <v>1</v>
      </c>
      <c r="D304" s="1" t="str">
        <f>IF(C304="Q1","non-peak",IF('Base Scenario'!C304="Q4","non-peak","peak"))</f>
        <v>peak</v>
      </c>
      <c r="E304" s="13">
        <f>IF(D304="non-peak",Parameters_Base!$B$4,Parameters_Base!$B$5)</f>
        <v>229999.99999999997</v>
      </c>
      <c r="F304" s="13">
        <f>IF(D304="non-peak",Parameters_Base!$C$4,Parameters_Base!$C$5)</f>
        <v>67500</v>
      </c>
      <c r="G304" s="1"/>
      <c r="H304" s="1">
        <v>149</v>
      </c>
      <c r="I304" s="1">
        <v>23</v>
      </c>
      <c r="J304" s="1">
        <v>207</v>
      </c>
      <c r="K304" s="3">
        <v>-1</v>
      </c>
      <c r="M304" s="15">
        <f t="shared" si="61"/>
        <v>5289999.9999999991</v>
      </c>
      <c r="N304" s="15">
        <f t="shared" si="62"/>
        <v>13972500</v>
      </c>
      <c r="O304" s="15">
        <f t="shared" si="63"/>
        <v>19262500</v>
      </c>
      <c r="Q304">
        <f>Parameters_Base!$G$5</f>
        <v>13880</v>
      </c>
      <c r="R304">
        <f>Q304*(1+VLOOKUP(K304,Parameters_Base!$I$3:$J$7,2,FALSE))</f>
        <v>11798</v>
      </c>
      <c r="S304" s="14">
        <f>R304*Parameters_Base!$G$2</f>
        <v>15337400</v>
      </c>
      <c r="T304" s="14">
        <f>Parameters_Base!$O$6</f>
        <v>300000</v>
      </c>
      <c r="U304" s="14">
        <f t="shared" si="64"/>
        <v>2500000</v>
      </c>
      <c r="V304" s="14">
        <f>Parameters_Base!$R$10</f>
        <v>3754098.2698005121</v>
      </c>
      <c r="W304" s="14">
        <f>Parameters_Base!$G$7*'Base Scenario'!O304</f>
        <v>4815625</v>
      </c>
      <c r="X304" s="14">
        <f>Parameters_Base!$G$8</f>
        <v>2000000</v>
      </c>
      <c r="Y304" s="15">
        <f t="shared" si="65"/>
        <v>28707123.269800514</v>
      </c>
      <c r="Z304" s="29">
        <f t="shared" si="66"/>
        <v>5741424.6539601032</v>
      </c>
      <c r="AA304" s="29">
        <f t="shared" si="67"/>
        <v>22965698.615840413</v>
      </c>
      <c r="AC304" s="29">
        <f t="shared" si="74"/>
        <v>-451424.6539601041</v>
      </c>
      <c r="AD304" s="29">
        <f t="shared" si="68"/>
        <v>-8993198.6158404127</v>
      </c>
      <c r="AE304" s="29">
        <f t="shared" si="69"/>
        <v>-9444623.269800514</v>
      </c>
      <c r="AF304" s="29"/>
      <c r="AG304" s="29" t="str">
        <f t="shared" si="70"/>
        <v>Loss</v>
      </c>
      <c r="AH304" s="29"/>
      <c r="AI304" s="29" t="str">
        <f t="shared" si="71"/>
        <v>Loss</v>
      </c>
      <c r="AJ304" s="29"/>
      <c r="AL304" s="12">
        <f t="shared" si="72"/>
        <v>-19627.158867830614</v>
      </c>
      <c r="AM304" s="12">
        <f t="shared" si="73"/>
        <v>-43445.403941258031</v>
      </c>
      <c r="AN304" s="12"/>
      <c r="AO304" s="12"/>
    </row>
    <row r="305" spans="1:41" x14ac:dyDescent="0.25">
      <c r="A305" s="6">
        <v>298</v>
      </c>
      <c r="B305" s="1" t="str">
        <f t="shared" si="60"/>
        <v>Mumbai</v>
      </c>
      <c r="C305" s="1" t="s">
        <v>1</v>
      </c>
      <c r="D305" s="1" t="str">
        <f>IF(C305="Q1","non-peak",IF('Base Scenario'!C305="Q4","non-peak","peak"))</f>
        <v>peak</v>
      </c>
      <c r="E305" s="13">
        <f>IF(D305="non-peak",Parameters_Base!$B$4,Parameters_Base!$B$5)</f>
        <v>229999.99999999997</v>
      </c>
      <c r="F305" s="13">
        <f>IF(D305="non-peak",Parameters_Base!$C$4,Parameters_Base!$C$5)</f>
        <v>67500</v>
      </c>
      <c r="G305" s="1"/>
      <c r="H305" s="1">
        <v>149</v>
      </c>
      <c r="I305" s="1">
        <v>27</v>
      </c>
      <c r="J305" s="1">
        <v>216</v>
      </c>
      <c r="K305" s="3">
        <v>0</v>
      </c>
      <c r="M305" s="15">
        <f t="shared" si="61"/>
        <v>6209999.9999999991</v>
      </c>
      <c r="N305" s="15">
        <f t="shared" si="62"/>
        <v>14580000</v>
      </c>
      <c r="O305" s="15">
        <f t="shared" si="63"/>
        <v>20790000</v>
      </c>
      <c r="Q305">
        <f>Parameters_Base!$G$5</f>
        <v>13880</v>
      </c>
      <c r="R305">
        <f>Q305*(1+VLOOKUP(K305,Parameters_Base!$I$3:$J$7,2,FALSE))</f>
        <v>13880</v>
      </c>
      <c r="S305" s="14">
        <f>R305*Parameters_Base!$G$2</f>
        <v>18044000</v>
      </c>
      <c r="T305" s="14">
        <f>Parameters_Base!$O$6</f>
        <v>300000</v>
      </c>
      <c r="U305" s="14">
        <f t="shared" si="64"/>
        <v>1500000</v>
      </c>
      <c r="V305" s="14">
        <f>Parameters_Base!$R$10</f>
        <v>3754098.2698005121</v>
      </c>
      <c r="W305" s="14">
        <f>Parameters_Base!$G$7*'Base Scenario'!O305</f>
        <v>5197500</v>
      </c>
      <c r="X305" s="14">
        <f>Parameters_Base!$G$8</f>
        <v>2000000</v>
      </c>
      <c r="Y305" s="15">
        <f t="shared" si="65"/>
        <v>30795598.269800514</v>
      </c>
      <c r="Z305" s="29">
        <f t="shared" si="66"/>
        <v>6159119.6539601032</v>
      </c>
      <c r="AA305" s="29">
        <f t="shared" si="67"/>
        <v>24636478.615840413</v>
      </c>
      <c r="AC305" s="29">
        <f t="shared" si="74"/>
        <v>50880.3460398959</v>
      </c>
      <c r="AD305" s="29">
        <f t="shared" si="68"/>
        <v>-10056478.615840413</v>
      </c>
      <c r="AE305" s="29">
        <f t="shared" si="69"/>
        <v>-10005598.269800514</v>
      </c>
      <c r="AF305" s="29"/>
      <c r="AG305" s="29" t="str">
        <f t="shared" si="70"/>
        <v>Profit</v>
      </c>
      <c r="AH305" s="29"/>
      <c r="AI305" s="29" t="str">
        <f t="shared" si="71"/>
        <v>Loss</v>
      </c>
      <c r="AJ305" s="29"/>
      <c r="AL305" s="12">
        <f t="shared" si="72"/>
        <v>1884.4572607368852</v>
      </c>
      <c r="AM305" s="12">
        <f t="shared" si="73"/>
        <v>-46557.77136963154</v>
      </c>
      <c r="AN305" s="12"/>
      <c r="AO305" s="12"/>
    </row>
    <row r="306" spans="1:41" x14ac:dyDescent="0.25">
      <c r="A306" s="6">
        <v>299</v>
      </c>
      <c r="B306" s="1" t="str">
        <f t="shared" si="60"/>
        <v>New York</v>
      </c>
      <c r="C306" s="1" t="s">
        <v>1</v>
      </c>
      <c r="D306" s="1" t="str">
        <f>IF(C306="Q1","non-peak",IF('Base Scenario'!C306="Q4","non-peak","peak"))</f>
        <v>peak</v>
      </c>
      <c r="E306" s="13">
        <f>IF(D306="non-peak",Parameters_Base!$B$4,Parameters_Base!$B$5)</f>
        <v>229999.99999999997</v>
      </c>
      <c r="F306" s="13">
        <f>IF(D306="non-peak",Parameters_Base!$C$4,Parameters_Base!$C$5)</f>
        <v>67500</v>
      </c>
      <c r="G306" s="1"/>
      <c r="H306" s="1">
        <v>150</v>
      </c>
      <c r="I306" s="1">
        <v>29</v>
      </c>
      <c r="J306" s="1">
        <v>207</v>
      </c>
      <c r="K306" s="3">
        <v>-1</v>
      </c>
      <c r="M306" s="15">
        <f t="shared" si="61"/>
        <v>6669999.9999999991</v>
      </c>
      <c r="N306" s="15">
        <f t="shared" si="62"/>
        <v>13972500</v>
      </c>
      <c r="O306" s="15">
        <f t="shared" si="63"/>
        <v>20642500</v>
      </c>
      <c r="Q306">
        <f>Parameters_Base!$G$5</f>
        <v>13880</v>
      </c>
      <c r="R306">
        <f>Q306*(1+VLOOKUP(K306,Parameters_Base!$I$3:$J$7,2,FALSE))</f>
        <v>11798</v>
      </c>
      <c r="S306" s="14">
        <f>R306*Parameters_Base!$G$2</f>
        <v>15337400</v>
      </c>
      <c r="T306" s="14">
        <f>Parameters_Base!$O$6</f>
        <v>300000</v>
      </c>
      <c r="U306" s="14">
        <f t="shared" si="64"/>
        <v>2500000</v>
      </c>
      <c r="V306" s="14">
        <f>Parameters_Base!$R$10</f>
        <v>3754098.2698005121</v>
      </c>
      <c r="W306" s="14">
        <f>Parameters_Base!$G$7*'Base Scenario'!O306</f>
        <v>5160625</v>
      </c>
      <c r="X306" s="14">
        <f>Parameters_Base!$G$8</f>
        <v>2000000</v>
      </c>
      <c r="Y306" s="15">
        <f t="shared" si="65"/>
        <v>29052123.269800514</v>
      </c>
      <c r="Z306" s="29">
        <f t="shared" si="66"/>
        <v>5810424.6539601032</v>
      </c>
      <c r="AA306" s="29">
        <f t="shared" si="67"/>
        <v>23241698.615840413</v>
      </c>
      <c r="AC306" s="29">
        <f t="shared" si="74"/>
        <v>859575.3460398959</v>
      </c>
      <c r="AD306" s="29">
        <f t="shared" si="68"/>
        <v>-9269198.6158404127</v>
      </c>
      <c r="AE306" s="29">
        <f t="shared" si="69"/>
        <v>-8409623.269800514</v>
      </c>
      <c r="AF306" s="29"/>
      <c r="AG306" s="29" t="str">
        <f t="shared" si="70"/>
        <v>Profit</v>
      </c>
      <c r="AH306" s="29"/>
      <c r="AI306" s="29" t="str">
        <f t="shared" si="71"/>
        <v>Loss</v>
      </c>
      <c r="AJ306" s="29"/>
      <c r="AL306" s="12">
        <f t="shared" si="72"/>
        <v>29640.529173789513</v>
      </c>
      <c r="AM306" s="12">
        <f t="shared" si="73"/>
        <v>-44778.737274591367</v>
      </c>
      <c r="AN306" s="12"/>
      <c r="AO306" s="12"/>
    </row>
    <row r="307" spans="1:41" x14ac:dyDescent="0.25">
      <c r="A307" s="6">
        <v>300</v>
      </c>
      <c r="B307" s="1" t="str">
        <f t="shared" si="60"/>
        <v>Mumbai</v>
      </c>
      <c r="C307" s="1" t="s">
        <v>1</v>
      </c>
      <c r="D307" s="1" t="str">
        <f>IF(C307="Q1","non-peak",IF('Base Scenario'!C307="Q4","non-peak","peak"))</f>
        <v>peak</v>
      </c>
      <c r="E307" s="13">
        <f>IF(D307="non-peak",Parameters_Base!$B$4,Parameters_Base!$B$5)</f>
        <v>229999.99999999997</v>
      </c>
      <c r="F307" s="13">
        <f>IF(D307="non-peak",Parameters_Base!$C$4,Parameters_Base!$C$5)</f>
        <v>67500</v>
      </c>
      <c r="G307" s="1"/>
      <c r="H307" s="1">
        <v>150</v>
      </c>
      <c r="I307" s="1">
        <v>20</v>
      </c>
      <c r="J307" s="1">
        <v>206</v>
      </c>
      <c r="K307" s="3">
        <v>1</v>
      </c>
      <c r="M307" s="15">
        <f t="shared" si="61"/>
        <v>4599999.9999999991</v>
      </c>
      <c r="N307" s="15">
        <f t="shared" si="62"/>
        <v>13905000</v>
      </c>
      <c r="O307" s="15">
        <f t="shared" si="63"/>
        <v>18505000</v>
      </c>
      <c r="Q307">
        <f>Parameters_Base!$G$5</f>
        <v>13880</v>
      </c>
      <c r="R307">
        <f>Q307*(1+VLOOKUP(K307,Parameters_Base!$I$3:$J$7,2,FALSE))</f>
        <v>15961.999999999998</v>
      </c>
      <c r="S307" s="14">
        <f>R307*Parameters_Base!$G$2</f>
        <v>20750599.999999996</v>
      </c>
      <c r="T307" s="14">
        <f>Parameters_Base!$O$6</f>
        <v>300000</v>
      </c>
      <c r="U307" s="14">
        <f t="shared" si="64"/>
        <v>1500000</v>
      </c>
      <c r="V307" s="14">
        <f>Parameters_Base!$R$10</f>
        <v>3754098.2698005121</v>
      </c>
      <c r="W307" s="14">
        <f>Parameters_Base!$G$7*'Base Scenario'!O307</f>
        <v>4626250</v>
      </c>
      <c r="X307" s="14">
        <f>Parameters_Base!$G$8</f>
        <v>2000000</v>
      </c>
      <c r="Y307" s="15">
        <f t="shared" si="65"/>
        <v>32930948.269800507</v>
      </c>
      <c r="Z307" s="29">
        <f t="shared" si="66"/>
        <v>6586189.6539601013</v>
      </c>
      <c r="AA307" s="29">
        <f t="shared" si="67"/>
        <v>26344758.615840405</v>
      </c>
      <c r="AC307" s="29">
        <f t="shared" si="74"/>
        <v>-1986189.6539601022</v>
      </c>
      <c r="AD307" s="29">
        <f t="shared" si="68"/>
        <v>-12439758.615840405</v>
      </c>
      <c r="AE307" s="29">
        <f t="shared" si="69"/>
        <v>-14425948.269800507</v>
      </c>
      <c r="AF307" s="29"/>
      <c r="AG307" s="29" t="str">
        <f t="shared" si="70"/>
        <v>Loss</v>
      </c>
      <c r="AH307" s="29"/>
      <c r="AI307" s="29" t="str">
        <f t="shared" si="71"/>
        <v>Loss</v>
      </c>
      <c r="AJ307" s="29"/>
      <c r="AL307" s="12">
        <f t="shared" si="72"/>
        <v>-99309.482698005115</v>
      </c>
      <c r="AM307" s="12">
        <f t="shared" si="73"/>
        <v>-60387.177746798086</v>
      </c>
      <c r="AN307" s="12"/>
      <c r="AO307" s="12"/>
    </row>
    <row r="308" spans="1:41" x14ac:dyDescent="0.25">
      <c r="A308" s="6">
        <v>301</v>
      </c>
      <c r="B308" s="1" t="str">
        <f t="shared" si="60"/>
        <v>New York</v>
      </c>
      <c r="C308" s="1" t="s">
        <v>1</v>
      </c>
      <c r="D308" s="1" t="str">
        <f>IF(C308="Q1","non-peak",IF('Base Scenario'!C308="Q4","non-peak","peak"))</f>
        <v>peak</v>
      </c>
      <c r="E308" s="13">
        <f>IF(D308="non-peak",Parameters_Base!$B$4,Parameters_Base!$B$5)</f>
        <v>229999.99999999997</v>
      </c>
      <c r="F308" s="13">
        <f>IF(D308="non-peak",Parameters_Base!$C$4,Parameters_Base!$C$5)</f>
        <v>67500</v>
      </c>
      <c r="G308" s="1"/>
      <c r="H308" s="1">
        <v>151</v>
      </c>
      <c r="I308" s="1">
        <v>18</v>
      </c>
      <c r="J308" s="1">
        <v>165</v>
      </c>
      <c r="K308" s="3">
        <v>0</v>
      </c>
      <c r="M308" s="15">
        <f t="shared" si="61"/>
        <v>4139999.9999999995</v>
      </c>
      <c r="N308" s="15">
        <f t="shared" si="62"/>
        <v>11137500</v>
      </c>
      <c r="O308" s="15">
        <f t="shared" si="63"/>
        <v>15277500</v>
      </c>
      <c r="Q308">
        <f>Parameters_Base!$G$5</f>
        <v>13880</v>
      </c>
      <c r="R308">
        <f>Q308*(1+VLOOKUP(K308,Parameters_Base!$I$3:$J$7,2,FALSE))</f>
        <v>13880</v>
      </c>
      <c r="S308" s="14">
        <f>R308*Parameters_Base!$G$2</f>
        <v>18044000</v>
      </c>
      <c r="T308" s="14">
        <f>Parameters_Base!$O$6</f>
        <v>300000</v>
      </c>
      <c r="U308" s="14">
        <f t="shared" si="64"/>
        <v>2500000</v>
      </c>
      <c r="V308" s="14">
        <f>Parameters_Base!$R$10</f>
        <v>3754098.2698005121</v>
      </c>
      <c r="W308" s="14">
        <f>Parameters_Base!$G$7*'Base Scenario'!O308</f>
        <v>3819375</v>
      </c>
      <c r="X308" s="14">
        <f>Parameters_Base!$G$8</f>
        <v>2000000</v>
      </c>
      <c r="Y308" s="15">
        <f t="shared" si="65"/>
        <v>30417473.269800514</v>
      </c>
      <c r="Z308" s="29">
        <f t="shared" si="66"/>
        <v>6083494.6539601032</v>
      </c>
      <c r="AA308" s="29">
        <f t="shared" si="67"/>
        <v>24333978.615840413</v>
      </c>
      <c r="AC308" s="29">
        <f t="shared" si="74"/>
        <v>-1943494.6539601036</v>
      </c>
      <c r="AD308" s="29">
        <f t="shared" si="68"/>
        <v>-13196478.615840413</v>
      </c>
      <c r="AE308" s="29">
        <f t="shared" si="69"/>
        <v>-15139973.269800514</v>
      </c>
      <c r="AF308" s="29"/>
      <c r="AG308" s="29" t="str">
        <f t="shared" si="70"/>
        <v>Loss</v>
      </c>
      <c r="AH308" s="29"/>
      <c r="AI308" s="29" t="str">
        <f t="shared" si="71"/>
        <v>Loss</v>
      </c>
      <c r="AJ308" s="29"/>
      <c r="AL308" s="12">
        <f t="shared" si="72"/>
        <v>-107971.92522000575</v>
      </c>
      <c r="AM308" s="12">
        <f t="shared" si="73"/>
        <v>-79978.658277820679</v>
      </c>
      <c r="AN308" s="12"/>
      <c r="AO308" s="12"/>
    </row>
    <row r="309" spans="1:41" x14ac:dyDescent="0.25">
      <c r="A309" s="6">
        <v>302</v>
      </c>
      <c r="B309" s="1" t="str">
        <f t="shared" si="60"/>
        <v>Mumbai</v>
      </c>
      <c r="C309" s="1" t="s">
        <v>1</v>
      </c>
      <c r="D309" s="1" t="str">
        <f>IF(C309="Q1","non-peak",IF('Base Scenario'!C309="Q4","non-peak","peak"))</f>
        <v>peak</v>
      </c>
      <c r="E309" s="13">
        <f>IF(D309="non-peak",Parameters_Base!$B$4,Parameters_Base!$B$5)</f>
        <v>229999.99999999997</v>
      </c>
      <c r="F309" s="13">
        <f>IF(D309="non-peak",Parameters_Base!$C$4,Parameters_Base!$C$5)</f>
        <v>67500</v>
      </c>
      <c r="G309" s="1"/>
      <c r="H309" s="1">
        <v>151</v>
      </c>
      <c r="I309" s="1">
        <v>25</v>
      </c>
      <c r="J309" s="1">
        <v>237</v>
      </c>
      <c r="K309" s="3">
        <v>0</v>
      </c>
      <c r="M309" s="15">
        <f t="shared" si="61"/>
        <v>5749999.9999999991</v>
      </c>
      <c r="N309" s="15">
        <f t="shared" si="62"/>
        <v>15997500</v>
      </c>
      <c r="O309" s="15">
        <f t="shared" si="63"/>
        <v>21747500</v>
      </c>
      <c r="Q309">
        <f>Parameters_Base!$G$5</f>
        <v>13880</v>
      </c>
      <c r="R309">
        <f>Q309*(1+VLOOKUP(K309,Parameters_Base!$I$3:$J$7,2,FALSE))</f>
        <v>13880</v>
      </c>
      <c r="S309" s="14">
        <f>R309*Parameters_Base!$G$2</f>
        <v>18044000</v>
      </c>
      <c r="T309" s="14">
        <f>Parameters_Base!$O$6</f>
        <v>300000</v>
      </c>
      <c r="U309" s="14">
        <f t="shared" si="64"/>
        <v>1500000</v>
      </c>
      <c r="V309" s="14">
        <f>Parameters_Base!$R$10</f>
        <v>3754098.2698005121</v>
      </c>
      <c r="W309" s="14">
        <f>Parameters_Base!$G$7*'Base Scenario'!O309</f>
        <v>5436875</v>
      </c>
      <c r="X309" s="14">
        <f>Parameters_Base!$G$8</f>
        <v>2000000</v>
      </c>
      <c r="Y309" s="15">
        <f t="shared" si="65"/>
        <v>31034973.269800514</v>
      </c>
      <c r="Z309" s="29">
        <f t="shared" si="66"/>
        <v>6206994.6539601032</v>
      </c>
      <c r="AA309" s="29">
        <f t="shared" si="67"/>
        <v>24827978.615840413</v>
      </c>
      <c r="AC309" s="29">
        <f t="shared" si="74"/>
        <v>-456994.6539601041</v>
      </c>
      <c r="AD309" s="29">
        <f t="shared" si="68"/>
        <v>-8830478.6158404127</v>
      </c>
      <c r="AE309" s="29">
        <f t="shared" si="69"/>
        <v>-9287473.269800514</v>
      </c>
      <c r="AF309" s="29"/>
      <c r="AG309" s="29" t="str">
        <f t="shared" si="70"/>
        <v>Loss</v>
      </c>
      <c r="AH309" s="29"/>
      <c r="AI309" s="29" t="str">
        <f t="shared" si="71"/>
        <v>Loss</v>
      </c>
      <c r="AJ309" s="29"/>
      <c r="AL309" s="12">
        <f t="shared" si="72"/>
        <v>-18279.786158404164</v>
      </c>
      <c r="AM309" s="12">
        <f t="shared" si="73"/>
        <v>-37259.403442364608</v>
      </c>
      <c r="AN309" s="12"/>
      <c r="AO309" s="12"/>
    </row>
    <row r="310" spans="1:41" x14ac:dyDescent="0.25">
      <c r="A310" s="6">
        <v>303</v>
      </c>
      <c r="B310" s="1" t="str">
        <f t="shared" si="60"/>
        <v>New York</v>
      </c>
      <c r="C310" s="1" t="s">
        <v>1</v>
      </c>
      <c r="D310" s="1" t="str">
        <f>IF(C310="Q1","non-peak",IF('Base Scenario'!C310="Q4","non-peak","peak"))</f>
        <v>peak</v>
      </c>
      <c r="E310" s="13">
        <f>IF(D310="non-peak",Parameters_Base!$B$4,Parameters_Base!$B$5)</f>
        <v>229999.99999999997</v>
      </c>
      <c r="F310" s="13">
        <f>IF(D310="non-peak",Parameters_Base!$C$4,Parameters_Base!$C$5)</f>
        <v>67500</v>
      </c>
      <c r="G310" s="1"/>
      <c r="H310" s="1">
        <v>152</v>
      </c>
      <c r="I310" s="1">
        <v>18</v>
      </c>
      <c r="J310" s="1">
        <v>233</v>
      </c>
      <c r="K310" s="3">
        <v>0</v>
      </c>
      <c r="M310" s="15">
        <f t="shared" si="61"/>
        <v>4139999.9999999995</v>
      </c>
      <c r="N310" s="15">
        <f t="shared" si="62"/>
        <v>15727500</v>
      </c>
      <c r="O310" s="15">
        <f t="shared" si="63"/>
        <v>19867500</v>
      </c>
      <c r="Q310">
        <f>Parameters_Base!$G$5</f>
        <v>13880</v>
      </c>
      <c r="R310">
        <f>Q310*(1+VLOOKUP(K310,Parameters_Base!$I$3:$J$7,2,FALSE))</f>
        <v>13880</v>
      </c>
      <c r="S310" s="14">
        <f>R310*Parameters_Base!$G$2</f>
        <v>18044000</v>
      </c>
      <c r="T310" s="14">
        <f>Parameters_Base!$O$6</f>
        <v>300000</v>
      </c>
      <c r="U310" s="14">
        <f t="shared" si="64"/>
        <v>2500000</v>
      </c>
      <c r="V310" s="14">
        <f>Parameters_Base!$R$10</f>
        <v>3754098.2698005121</v>
      </c>
      <c r="W310" s="14">
        <f>Parameters_Base!$G$7*'Base Scenario'!O310</f>
        <v>4966875</v>
      </c>
      <c r="X310" s="14">
        <f>Parameters_Base!$G$8</f>
        <v>2000000</v>
      </c>
      <c r="Y310" s="15">
        <f t="shared" si="65"/>
        <v>31564973.269800514</v>
      </c>
      <c r="Z310" s="29">
        <f t="shared" si="66"/>
        <v>6312994.6539601032</v>
      </c>
      <c r="AA310" s="29">
        <f t="shared" si="67"/>
        <v>25251978.615840413</v>
      </c>
      <c r="AC310" s="29">
        <f t="shared" si="74"/>
        <v>-2172994.6539601036</v>
      </c>
      <c r="AD310" s="29">
        <f t="shared" si="68"/>
        <v>-9524478.6158404127</v>
      </c>
      <c r="AE310" s="29">
        <f t="shared" si="69"/>
        <v>-11697473.269800514</v>
      </c>
      <c r="AF310" s="29"/>
      <c r="AG310" s="29" t="str">
        <f t="shared" si="70"/>
        <v>Loss</v>
      </c>
      <c r="AH310" s="29"/>
      <c r="AI310" s="29" t="str">
        <f t="shared" si="71"/>
        <v>Loss</v>
      </c>
      <c r="AJ310" s="29"/>
      <c r="AL310" s="12">
        <f t="shared" si="72"/>
        <v>-120721.92522000575</v>
      </c>
      <c r="AM310" s="12">
        <f t="shared" si="73"/>
        <v>-40877.590625924517</v>
      </c>
      <c r="AN310" s="12"/>
      <c r="AO310" s="12"/>
    </row>
    <row r="311" spans="1:41" x14ac:dyDescent="0.25">
      <c r="A311" s="6">
        <v>304</v>
      </c>
      <c r="B311" s="1" t="str">
        <f t="shared" si="60"/>
        <v>Mumbai</v>
      </c>
      <c r="C311" s="1" t="s">
        <v>1</v>
      </c>
      <c r="D311" s="1" t="str">
        <f>IF(C311="Q1","non-peak",IF('Base Scenario'!C311="Q4","non-peak","peak"))</f>
        <v>peak</v>
      </c>
      <c r="E311" s="13">
        <f>IF(D311="non-peak",Parameters_Base!$B$4,Parameters_Base!$B$5)</f>
        <v>229999.99999999997</v>
      </c>
      <c r="F311" s="13">
        <f>IF(D311="non-peak",Parameters_Base!$C$4,Parameters_Base!$C$5)</f>
        <v>67500</v>
      </c>
      <c r="G311" s="1"/>
      <c r="H311" s="1">
        <v>152</v>
      </c>
      <c r="I311" s="1">
        <v>21</v>
      </c>
      <c r="J311" s="1">
        <v>197</v>
      </c>
      <c r="K311" s="3">
        <v>2</v>
      </c>
      <c r="M311" s="15">
        <f t="shared" si="61"/>
        <v>4829999.9999999991</v>
      </c>
      <c r="N311" s="15">
        <f t="shared" si="62"/>
        <v>13297500</v>
      </c>
      <c r="O311" s="15">
        <f t="shared" si="63"/>
        <v>18127500</v>
      </c>
      <c r="Q311">
        <f>Parameters_Base!$G$5</f>
        <v>13880</v>
      </c>
      <c r="R311">
        <f>Q311*(1+VLOOKUP(K311,Parameters_Base!$I$3:$J$7,2,FALSE))</f>
        <v>18044</v>
      </c>
      <c r="S311" s="14">
        <f>R311*Parameters_Base!$G$2</f>
        <v>23457200</v>
      </c>
      <c r="T311" s="14">
        <f>Parameters_Base!$O$6</f>
        <v>300000</v>
      </c>
      <c r="U311" s="14">
        <f t="shared" si="64"/>
        <v>1500000</v>
      </c>
      <c r="V311" s="14">
        <f>Parameters_Base!$R$10</f>
        <v>3754098.2698005121</v>
      </c>
      <c r="W311" s="14">
        <f>Parameters_Base!$G$7*'Base Scenario'!O311</f>
        <v>4531875</v>
      </c>
      <c r="X311" s="14">
        <f>Parameters_Base!$G$8</f>
        <v>2000000</v>
      </c>
      <c r="Y311" s="15">
        <f t="shared" si="65"/>
        <v>35543173.269800514</v>
      </c>
      <c r="Z311" s="29">
        <f t="shared" si="66"/>
        <v>7108634.6539601032</v>
      </c>
      <c r="AA311" s="29">
        <f t="shared" si="67"/>
        <v>28434538.615840413</v>
      </c>
      <c r="AC311" s="29">
        <f t="shared" si="74"/>
        <v>-2278634.6539601041</v>
      </c>
      <c r="AD311" s="29">
        <f t="shared" si="68"/>
        <v>-15137038.615840413</v>
      </c>
      <c r="AE311" s="29">
        <f t="shared" si="69"/>
        <v>-17415673.269800514</v>
      </c>
      <c r="AF311" s="29"/>
      <c r="AG311" s="29" t="str">
        <f t="shared" si="70"/>
        <v>Loss</v>
      </c>
      <c r="AH311" s="29"/>
      <c r="AI311" s="29" t="str">
        <f t="shared" si="71"/>
        <v>Loss</v>
      </c>
      <c r="AJ311" s="29"/>
      <c r="AL311" s="12">
        <f t="shared" si="72"/>
        <v>-108506.41209333829</v>
      </c>
      <c r="AM311" s="12">
        <f t="shared" si="73"/>
        <v>-76837.759471271129</v>
      </c>
      <c r="AN311" s="12"/>
      <c r="AO311" s="12"/>
    </row>
    <row r="312" spans="1:41" x14ac:dyDescent="0.25">
      <c r="A312" s="6">
        <v>305</v>
      </c>
      <c r="B312" s="1" t="str">
        <f t="shared" si="60"/>
        <v>New York</v>
      </c>
      <c r="C312" s="1" t="s">
        <v>1</v>
      </c>
      <c r="D312" s="1" t="str">
        <f>IF(C312="Q1","non-peak",IF('Base Scenario'!C312="Q4","non-peak","peak"))</f>
        <v>peak</v>
      </c>
      <c r="E312" s="13">
        <f>IF(D312="non-peak",Parameters_Base!$B$4,Parameters_Base!$B$5)</f>
        <v>229999.99999999997</v>
      </c>
      <c r="F312" s="13">
        <f>IF(D312="non-peak",Parameters_Base!$C$4,Parameters_Base!$C$5)</f>
        <v>67500</v>
      </c>
      <c r="G312" s="1"/>
      <c r="H312" s="1">
        <v>153</v>
      </c>
      <c r="I312" s="1">
        <v>29</v>
      </c>
      <c r="J312" s="1">
        <v>205</v>
      </c>
      <c r="K312" s="3">
        <v>-1</v>
      </c>
      <c r="M312" s="15">
        <f t="shared" si="61"/>
        <v>6669999.9999999991</v>
      </c>
      <c r="N312" s="15">
        <f t="shared" si="62"/>
        <v>13837500</v>
      </c>
      <c r="O312" s="15">
        <f t="shared" si="63"/>
        <v>20507500</v>
      </c>
      <c r="Q312">
        <f>Parameters_Base!$G$5</f>
        <v>13880</v>
      </c>
      <c r="R312">
        <f>Q312*(1+VLOOKUP(K312,Parameters_Base!$I$3:$J$7,2,FALSE))</f>
        <v>11798</v>
      </c>
      <c r="S312" s="14">
        <f>R312*Parameters_Base!$G$2</f>
        <v>15337400</v>
      </c>
      <c r="T312" s="14">
        <f>Parameters_Base!$O$6</f>
        <v>300000</v>
      </c>
      <c r="U312" s="14">
        <f t="shared" si="64"/>
        <v>2500000</v>
      </c>
      <c r="V312" s="14">
        <f>Parameters_Base!$R$10</f>
        <v>3754098.2698005121</v>
      </c>
      <c r="W312" s="14">
        <f>Parameters_Base!$G$7*'Base Scenario'!O312</f>
        <v>5126875</v>
      </c>
      <c r="X312" s="14">
        <f>Parameters_Base!$G$8</f>
        <v>2000000</v>
      </c>
      <c r="Y312" s="15">
        <f t="shared" si="65"/>
        <v>29018373.269800514</v>
      </c>
      <c r="Z312" s="29">
        <f t="shared" si="66"/>
        <v>5803674.6539601032</v>
      </c>
      <c r="AA312" s="29">
        <f t="shared" si="67"/>
        <v>23214698.615840413</v>
      </c>
      <c r="AC312" s="29">
        <f t="shared" si="74"/>
        <v>866325.3460398959</v>
      </c>
      <c r="AD312" s="29">
        <f t="shared" si="68"/>
        <v>-9377198.6158404127</v>
      </c>
      <c r="AE312" s="29">
        <f t="shared" si="69"/>
        <v>-8510873.269800514</v>
      </c>
      <c r="AF312" s="29"/>
      <c r="AG312" s="29" t="str">
        <f t="shared" si="70"/>
        <v>Profit</v>
      </c>
      <c r="AH312" s="29"/>
      <c r="AI312" s="29" t="str">
        <f t="shared" si="71"/>
        <v>Loss</v>
      </c>
      <c r="AJ312" s="29"/>
      <c r="AL312" s="12">
        <f t="shared" si="72"/>
        <v>29873.287794479169</v>
      </c>
      <c r="AM312" s="12">
        <f t="shared" si="73"/>
        <v>-45742.43227239226</v>
      </c>
      <c r="AN312" s="12"/>
      <c r="AO312" s="12"/>
    </row>
    <row r="313" spans="1:41" x14ac:dyDescent="0.25">
      <c r="A313" s="6">
        <v>306</v>
      </c>
      <c r="B313" s="1" t="str">
        <f t="shared" si="60"/>
        <v>Mumbai</v>
      </c>
      <c r="C313" s="1" t="s">
        <v>1</v>
      </c>
      <c r="D313" s="1" t="str">
        <f>IF(C313="Q1","non-peak",IF('Base Scenario'!C313="Q4","non-peak","peak"))</f>
        <v>peak</v>
      </c>
      <c r="E313" s="13">
        <f>IF(D313="non-peak",Parameters_Base!$B$4,Parameters_Base!$B$5)</f>
        <v>229999.99999999997</v>
      </c>
      <c r="F313" s="13">
        <f>IF(D313="non-peak",Parameters_Base!$C$4,Parameters_Base!$C$5)</f>
        <v>67500</v>
      </c>
      <c r="G313" s="1"/>
      <c r="H313" s="1">
        <v>153</v>
      </c>
      <c r="I313" s="1">
        <v>28</v>
      </c>
      <c r="J313" s="1">
        <v>195</v>
      </c>
      <c r="K313" s="3">
        <v>0</v>
      </c>
      <c r="M313" s="15">
        <f t="shared" si="61"/>
        <v>6439999.9999999991</v>
      </c>
      <c r="N313" s="15">
        <f t="shared" si="62"/>
        <v>13162500</v>
      </c>
      <c r="O313" s="15">
        <f t="shared" si="63"/>
        <v>19602500</v>
      </c>
      <c r="Q313">
        <f>Parameters_Base!$G$5</f>
        <v>13880</v>
      </c>
      <c r="R313">
        <f>Q313*(1+VLOOKUP(K313,Parameters_Base!$I$3:$J$7,2,FALSE))</f>
        <v>13880</v>
      </c>
      <c r="S313" s="14">
        <f>R313*Parameters_Base!$G$2</f>
        <v>18044000</v>
      </c>
      <c r="T313" s="14">
        <f>Parameters_Base!$O$6</f>
        <v>300000</v>
      </c>
      <c r="U313" s="14">
        <f t="shared" si="64"/>
        <v>1500000</v>
      </c>
      <c r="V313" s="14">
        <f>Parameters_Base!$R$10</f>
        <v>3754098.2698005121</v>
      </c>
      <c r="W313" s="14">
        <f>Parameters_Base!$G$7*'Base Scenario'!O313</f>
        <v>4900625</v>
      </c>
      <c r="X313" s="14">
        <f>Parameters_Base!$G$8</f>
        <v>2000000</v>
      </c>
      <c r="Y313" s="15">
        <f t="shared" si="65"/>
        <v>30498723.269800514</v>
      </c>
      <c r="Z313" s="29">
        <f t="shared" si="66"/>
        <v>6099744.6539601032</v>
      </c>
      <c r="AA313" s="29">
        <f t="shared" si="67"/>
        <v>24398978.615840413</v>
      </c>
      <c r="AC313" s="29">
        <f t="shared" si="74"/>
        <v>340255.3460398959</v>
      </c>
      <c r="AD313" s="29">
        <f t="shared" si="68"/>
        <v>-11236478.615840413</v>
      </c>
      <c r="AE313" s="29">
        <f t="shared" si="69"/>
        <v>-10896223.269800514</v>
      </c>
      <c r="AF313" s="29"/>
      <c r="AG313" s="29" t="str">
        <f t="shared" si="70"/>
        <v>Profit</v>
      </c>
      <c r="AH313" s="29"/>
      <c r="AI313" s="29" t="str">
        <f t="shared" si="71"/>
        <v>Loss</v>
      </c>
      <c r="AJ313" s="29"/>
      <c r="AL313" s="12">
        <f t="shared" si="72"/>
        <v>12151.976644281996</v>
      </c>
      <c r="AM313" s="12">
        <f t="shared" si="73"/>
        <v>-57622.967260720063</v>
      </c>
      <c r="AN313" s="12"/>
      <c r="AO313" s="12"/>
    </row>
    <row r="314" spans="1:41" x14ac:dyDescent="0.25">
      <c r="A314" s="6">
        <v>307</v>
      </c>
      <c r="B314" s="1" t="str">
        <f t="shared" si="60"/>
        <v>New York</v>
      </c>
      <c r="C314" s="1" t="s">
        <v>1</v>
      </c>
      <c r="D314" s="1" t="str">
        <f>IF(C314="Q1","non-peak",IF('Base Scenario'!C314="Q4","non-peak","peak"))</f>
        <v>peak</v>
      </c>
      <c r="E314" s="13">
        <f>IF(D314="non-peak",Parameters_Base!$B$4,Parameters_Base!$B$5)</f>
        <v>229999.99999999997</v>
      </c>
      <c r="F314" s="13">
        <f>IF(D314="non-peak",Parameters_Base!$C$4,Parameters_Base!$C$5)</f>
        <v>67500</v>
      </c>
      <c r="G314" s="1"/>
      <c r="H314" s="1">
        <v>154</v>
      </c>
      <c r="I314" s="1">
        <v>18</v>
      </c>
      <c r="J314" s="1">
        <v>214</v>
      </c>
      <c r="K314" s="3">
        <v>-2</v>
      </c>
      <c r="M314" s="15">
        <f t="shared" si="61"/>
        <v>4139999.9999999995</v>
      </c>
      <c r="N314" s="15">
        <f t="shared" si="62"/>
        <v>14445000</v>
      </c>
      <c r="O314" s="15">
        <f t="shared" si="63"/>
        <v>18585000</v>
      </c>
      <c r="Q314">
        <f>Parameters_Base!$G$5</f>
        <v>13880</v>
      </c>
      <c r="R314">
        <f>Q314*(1+VLOOKUP(K314,Parameters_Base!$I$3:$J$7,2,FALSE))</f>
        <v>9716</v>
      </c>
      <c r="S314" s="14">
        <f>R314*Parameters_Base!$G$2</f>
        <v>12630800</v>
      </c>
      <c r="T314" s="14">
        <f>Parameters_Base!$O$6</f>
        <v>300000</v>
      </c>
      <c r="U314" s="14">
        <f t="shared" si="64"/>
        <v>2500000</v>
      </c>
      <c r="V314" s="14">
        <f>Parameters_Base!$R$10</f>
        <v>3754098.2698005121</v>
      </c>
      <c r="W314" s="14">
        <f>Parameters_Base!$G$7*'Base Scenario'!O314</f>
        <v>4646250</v>
      </c>
      <c r="X314" s="14">
        <f>Parameters_Base!$G$8</f>
        <v>2000000</v>
      </c>
      <c r="Y314" s="15">
        <f t="shared" si="65"/>
        <v>25831148.269800514</v>
      </c>
      <c r="Z314" s="29">
        <f t="shared" si="66"/>
        <v>5166229.6539601032</v>
      </c>
      <c r="AA314" s="29">
        <f t="shared" si="67"/>
        <v>20664918.615840413</v>
      </c>
      <c r="AC314" s="29">
        <f t="shared" si="74"/>
        <v>-1026229.6539601036</v>
      </c>
      <c r="AD314" s="29">
        <f t="shared" si="68"/>
        <v>-6219918.6158404127</v>
      </c>
      <c r="AE314" s="29">
        <f t="shared" si="69"/>
        <v>-7246148.269800514</v>
      </c>
      <c r="AF314" s="29"/>
      <c r="AG314" s="29" t="str">
        <f t="shared" si="70"/>
        <v>Loss</v>
      </c>
      <c r="AH314" s="29"/>
      <c r="AI314" s="29" t="str">
        <f t="shared" si="71"/>
        <v>Loss</v>
      </c>
      <c r="AJ314" s="29"/>
      <c r="AL314" s="12">
        <f t="shared" si="72"/>
        <v>-57012.758553339088</v>
      </c>
      <c r="AM314" s="12">
        <f t="shared" si="73"/>
        <v>-29065.040260936508</v>
      </c>
      <c r="AN314" s="12"/>
      <c r="AO314" s="12"/>
    </row>
    <row r="315" spans="1:41" x14ac:dyDescent="0.25">
      <c r="A315" s="6">
        <v>308</v>
      </c>
      <c r="B315" s="1" t="str">
        <f t="shared" si="60"/>
        <v>Mumbai</v>
      </c>
      <c r="C315" s="1" t="s">
        <v>1</v>
      </c>
      <c r="D315" s="1" t="str">
        <f>IF(C315="Q1","non-peak",IF('Base Scenario'!C315="Q4","non-peak","peak"))</f>
        <v>peak</v>
      </c>
      <c r="E315" s="13">
        <f>IF(D315="non-peak",Parameters_Base!$B$4,Parameters_Base!$B$5)</f>
        <v>229999.99999999997</v>
      </c>
      <c r="F315" s="13">
        <f>IF(D315="non-peak",Parameters_Base!$C$4,Parameters_Base!$C$5)</f>
        <v>67500</v>
      </c>
      <c r="G315" s="1"/>
      <c r="H315" s="1">
        <v>154</v>
      </c>
      <c r="I315" s="1">
        <v>16</v>
      </c>
      <c r="J315" s="1">
        <v>197</v>
      </c>
      <c r="K315" s="3">
        <v>1</v>
      </c>
      <c r="M315" s="15">
        <f t="shared" si="61"/>
        <v>3679999.9999999995</v>
      </c>
      <c r="N315" s="15">
        <f t="shared" si="62"/>
        <v>13297500</v>
      </c>
      <c r="O315" s="15">
        <f t="shared" si="63"/>
        <v>16977500</v>
      </c>
      <c r="Q315">
        <f>Parameters_Base!$G$5</f>
        <v>13880</v>
      </c>
      <c r="R315">
        <f>Q315*(1+VLOOKUP(K315,Parameters_Base!$I$3:$J$7,2,FALSE))</f>
        <v>15961.999999999998</v>
      </c>
      <c r="S315" s="14">
        <f>R315*Parameters_Base!$G$2</f>
        <v>20750599.999999996</v>
      </c>
      <c r="T315" s="14">
        <f>Parameters_Base!$O$6</f>
        <v>300000</v>
      </c>
      <c r="U315" s="14">
        <f t="shared" si="64"/>
        <v>1500000</v>
      </c>
      <c r="V315" s="14">
        <f>Parameters_Base!$R$10</f>
        <v>3754098.2698005121</v>
      </c>
      <c r="W315" s="14">
        <f>Parameters_Base!$G$7*'Base Scenario'!O315</f>
        <v>4244375</v>
      </c>
      <c r="X315" s="14">
        <f>Parameters_Base!$G$8</f>
        <v>2000000</v>
      </c>
      <c r="Y315" s="15">
        <f t="shared" si="65"/>
        <v>32549073.269800507</v>
      </c>
      <c r="Z315" s="29">
        <f t="shared" si="66"/>
        <v>6509814.6539601013</v>
      </c>
      <c r="AA315" s="29">
        <f t="shared" si="67"/>
        <v>26039258.615840405</v>
      </c>
      <c r="AC315" s="29">
        <f t="shared" si="74"/>
        <v>-2829814.6539601018</v>
      </c>
      <c r="AD315" s="29">
        <f t="shared" si="68"/>
        <v>-12741758.615840405</v>
      </c>
      <c r="AE315" s="29">
        <f t="shared" si="69"/>
        <v>-15571573.269800507</v>
      </c>
      <c r="AF315" s="29"/>
      <c r="AG315" s="29" t="str">
        <f t="shared" si="70"/>
        <v>Loss</v>
      </c>
      <c r="AH315" s="29"/>
      <c r="AI315" s="29" t="str">
        <f t="shared" si="71"/>
        <v>Loss</v>
      </c>
      <c r="AJ315" s="29"/>
      <c r="AL315" s="12">
        <f t="shared" si="72"/>
        <v>-176863.41587250636</v>
      </c>
      <c r="AM315" s="12">
        <f t="shared" si="73"/>
        <v>-64678.97774538277</v>
      </c>
      <c r="AN315" s="12"/>
      <c r="AO315" s="12"/>
    </row>
    <row r="316" spans="1:41" x14ac:dyDescent="0.25">
      <c r="A316" s="6">
        <v>309</v>
      </c>
      <c r="B316" s="1" t="str">
        <f t="shared" si="60"/>
        <v>New York</v>
      </c>
      <c r="C316" s="1" t="s">
        <v>1</v>
      </c>
      <c r="D316" s="1" t="str">
        <f>IF(C316="Q1","non-peak",IF('Base Scenario'!C316="Q4","non-peak","peak"))</f>
        <v>peak</v>
      </c>
      <c r="E316" s="13">
        <f>IF(D316="non-peak",Parameters_Base!$B$4,Parameters_Base!$B$5)</f>
        <v>229999.99999999997</v>
      </c>
      <c r="F316" s="13">
        <f>IF(D316="non-peak",Parameters_Base!$C$4,Parameters_Base!$C$5)</f>
        <v>67500</v>
      </c>
      <c r="G316" s="1"/>
      <c r="H316" s="1">
        <v>155</v>
      </c>
      <c r="I316" s="1">
        <v>19</v>
      </c>
      <c r="J316" s="1">
        <v>168</v>
      </c>
      <c r="K316" s="3">
        <v>-1</v>
      </c>
      <c r="M316" s="15">
        <f t="shared" si="61"/>
        <v>4369999.9999999991</v>
      </c>
      <c r="N316" s="15">
        <f t="shared" si="62"/>
        <v>11340000</v>
      </c>
      <c r="O316" s="15">
        <f t="shared" si="63"/>
        <v>15710000</v>
      </c>
      <c r="Q316">
        <f>Parameters_Base!$G$5</f>
        <v>13880</v>
      </c>
      <c r="R316">
        <f>Q316*(1+VLOOKUP(K316,Parameters_Base!$I$3:$J$7,2,FALSE))</f>
        <v>11798</v>
      </c>
      <c r="S316" s="14">
        <f>R316*Parameters_Base!$G$2</f>
        <v>15337400</v>
      </c>
      <c r="T316" s="14">
        <f>Parameters_Base!$O$6</f>
        <v>300000</v>
      </c>
      <c r="U316" s="14">
        <f t="shared" si="64"/>
        <v>2500000</v>
      </c>
      <c r="V316" s="14">
        <f>Parameters_Base!$R$10</f>
        <v>3754098.2698005121</v>
      </c>
      <c r="W316" s="14">
        <f>Parameters_Base!$G$7*'Base Scenario'!O316</f>
        <v>3927500</v>
      </c>
      <c r="X316" s="14">
        <f>Parameters_Base!$G$8</f>
        <v>2000000</v>
      </c>
      <c r="Y316" s="15">
        <f t="shared" si="65"/>
        <v>27818998.269800514</v>
      </c>
      <c r="Z316" s="29">
        <f t="shared" si="66"/>
        <v>5563799.6539601032</v>
      </c>
      <c r="AA316" s="29">
        <f t="shared" si="67"/>
        <v>22255198.615840413</v>
      </c>
      <c r="AC316" s="29">
        <f t="shared" si="74"/>
        <v>-1193799.6539601041</v>
      </c>
      <c r="AD316" s="29">
        <f t="shared" si="68"/>
        <v>-10915198.615840413</v>
      </c>
      <c r="AE316" s="29">
        <f t="shared" si="69"/>
        <v>-12108998.269800514</v>
      </c>
      <c r="AF316" s="29"/>
      <c r="AG316" s="29" t="str">
        <f t="shared" si="70"/>
        <v>Loss</v>
      </c>
      <c r="AH316" s="29"/>
      <c r="AI316" s="29" t="str">
        <f t="shared" si="71"/>
        <v>Loss</v>
      </c>
      <c r="AJ316" s="29"/>
      <c r="AL316" s="12">
        <f t="shared" si="72"/>
        <v>-62831.560734742321</v>
      </c>
      <c r="AM316" s="12">
        <f t="shared" si="73"/>
        <v>-64971.420332383408</v>
      </c>
      <c r="AN316" s="12"/>
      <c r="AO316" s="12"/>
    </row>
    <row r="317" spans="1:41" x14ac:dyDescent="0.25">
      <c r="A317" s="6">
        <v>310</v>
      </c>
      <c r="B317" s="1" t="str">
        <f t="shared" si="60"/>
        <v>Mumbai</v>
      </c>
      <c r="C317" s="1" t="s">
        <v>1</v>
      </c>
      <c r="D317" s="1" t="str">
        <f>IF(C317="Q1","non-peak",IF('Base Scenario'!C317="Q4","non-peak","peak"))</f>
        <v>peak</v>
      </c>
      <c r="E317" s="13">
        <f>IF(D317="non-peak",Parameters_Base!$B$4,Parameters_Base!$B$5)</f>
        <v>229999.99999999997</v>
      </c>
      <c r="F317" s="13">
        <f>IF(D317="non-peak",Parameters_Base!$C$4,Parameters_Base!$C$5)</f>
        <v>67500</v>
      </c>
      <c r="G317" s="1"/>
      <c r="H317" s="1">
        <v>155</v>
      </c>
      <c r="I317" s="1">
        <v>26</v>
      </c>
      <c r="J317" s="1">
        <v>234</v>
      </c>
      <c r="K317" s="3">
        <v>2</v>
      </c>
      <c r="M317" s="15">
        <f t="shared" si="61"/>
        <v>5979999.9999999991</v>
      </c>
      <c r="N317" s="15">
        <f t="shared" si="62"/>
        <v>15795000</v>
      </c>
      <c r="O317" s="15">
        <f t="shared" si="63"/>
        <v>21775000</v>
      </c>
      <c r="Q317">
        <f>Parameters_Base!$G$5</f>
        <v>13880</v>
      </c>
      <c r="R317">
        <f>Q317*(1+VLOOKUP(K317,Parameters_Base!$I$3:$J$7,2,FALSE))</f>
        <v>18044</v>
      </c>
      <c r="S317" s="14">
        <f>R317*Parameters_Base!$G$2</f>
        <v>23457200</v>
      </c>
      <c r="T317" s="14">
        <f>Parameters_Base!$O$6</f>
        <v>300000</v>
      </c>
      <c r="U317" s="14">
        <f t="shared" si="64"/>
        <v>1500000</v>
      </c>
      <c r="V317" s="14">
        <f>Parameters_Base!$R$10</f>
        <v>3754098.2698005121</v>
      </c>
      <c r="W317" s="14">
        <f>Parameters_Base!$G$7*'Base Scenario'!O317</f>
        <v>5443750</v>
      </c>
      <c r="X317" s="14">
        <f>Parameters_Base!$G$8</f>
        <v>2000000</v>
      </c>
      <c r="Y317" s="15">
        <f t="shared" si="65"/>
        <v>36455048.269800514</v>
      </c>
      <c r="Z317" s="29">
        <f t="shared" si="66"/>
        <v>7291009.6539601032</v>
      </c>
      <c r="AA317" s="29">
        <f t="shared" si="67"/>
        <v>29164038.615840413</v>
      </c>
      <c r="AC317" s="29">
        <f t="shared" si="74"/>
        <v>-1311009.6539601041</v>
      </c>
      <c r="AD317" s="29">
        <f t="shared" si="68"/>
        <v>-13369038.615840413</v>
      </c>
      <c r="AE317" s="29">
        <f t="shared" si="69"/>
        <v>-14680048.269800514</v>
      </c>
      <c r="AF317" s="29"/>
      <c r="AG317" s="29" t="str">
        <f t="shared" si="70"/>
        <v>Loss</v>
      </c>
      <c r="AH317" s="29"/>
      <c r="AI317" s="29" t="str">
        <f t="shared" si="71"/>
        <v>Loss</v>
      </c>
      <c r="AJ317" s="29"/>
      <c r="AL317" s="12">
        <f t="shared" si="72"/>
        <v>-50423.448229234775</v>
      </c>
      <c r="AM317" s="12">
        <f t="shared" si="73"/>
        <v>-57132.643657437664</v>
      </c>
      <c r="AN317" s="12"/>
      <c r="AO317" s="12"/>
    </row>
    <row r="318" spans="1:41" x14ac:dyDescent="0.25">
      <c r="A318" s="6">
        <v>311</v>
      </c>
      <c r="B318" s="1" t="str">
        <f t="shared" si="60"/>
        <v>New York</v>
      </c>
      <c r="C318" s="1" t="s">
        <v>1</v>
      </c>
      <c r="D318" s="1" t="str">
        <f>IF(C318="Q1","non-peak",IF('Base Scenario'!C318="Q4","non-peak","peak"))</f>
        <v>peak</v>
      </c>
      <c r="E318" s="13">
        <f>IF(D318="non-peak",Parameters_Base!$B$4,Parameters_Base!$B$5)</f>
        <v>229999.99999999997</v>
      </c>
      <c r="F318" s="13">
        <f>IF(D318="non-peak",Parameters_Base!$C$4,Parameters_Base!$C$5)</f>
        <v>67500</v>
      </c>
      <c r="G318" s="1"/>
      <c r="H318" s="1">
        <v>156</v>
      </c>
      <c r="I318" s="1">
        <v>28</v>
      </c>
      <c r="J318" s="1">
        <v>221</v>
      </c>
      <c r="K318" s="3">
        <v>-1</v>
      </c>
      <c r="M318" s="15">
        <f t="shared" si="61"/>
        <v>6439999.9999999991</v>
      </c>
      <c r="N318" s="15">
        <f t="shared" si="62"/>
        <v>14917500</v>
      </c>
      <c r="O318" s="15">
        <f t="shared" si="63"/>
        <v>21357500</v>
      </c>
      <c r="Q318">
        <f>Parameters_Base!$G$5</f>
        <v>13880</v>
      </c>
      <c r="R318">
        <f>Q318*(1+VLOOKUP(K318,Parameters_Base!$I$3:$J$7,2,FALSE))</f>
        <v>11798</v>
      </c>
      <c r="S318" s="14">
        <f>R318*Parameters_Base!$G$2</f>
        <v>15337400</v>
      </c>
      <c r="T318" s="14">
        <f>Parameters_Base!$O$6</f>
        <v>300000</v>
      </c>
      <c r="U318" s="14">
        <f t="shared" si="64"/>
        <v>2500000</v>
      </c>
      <c r="V318" s="14">
        <f>Parameters_Base!$R$10</f>
        <v>3754098.2698005121</v>
      </c>
      <c r="W318" s="14">
        <f>Parameters_Base!$G$7*'Base Scenario'!O318</f>
        <v>5339375</v>
      </c>
      <c r="X318" s="14">
        <f>Parameters_Base!$G$8</f>
        <v>2000000</v>
      </c>
      <c r="Y318" s="15">
        <f t="shared" si="65"/>
        <v>29230873.269800514</v>
      </c>
      <c r="Z318" s="29">
        <f t="shared" si="66"/>
        <v>5846174.6539601032</v>
      </c>
      <c r="AA318" s="29">
        <f t="shared" si="67"/>
        <v>23384698.615840413</v>
      </c>
      <c r="AC318" s="29">
        <f t="shared" si="74"/>
        <v>593825.3460398959</v>
      </c>
      <c r="AD318" s="29">
        <f t="shared" si="68"/>
        <v>-8467198.6158404127</v>
      </c>
      <c r="AE318" s="29">
        <f t="shared" si="69"/>
        <v>-7873373.269800514</v>
      </c>
      <c r="AF318" s="29"/>
      <c r="AG318" s="29" t="str">
        <f t="shared" si="70"/>
        <v>Profit</v>
      </c>
      <c r="AH318" s="29"/>
      <c r="AI318" s="29" t="str">
        <f t="shared" si="71"/>
        <v>Loss</v>
      </c>
      <c r="AJ318" s="29"/>
      <c r="AL318" s="12">
        <f t="shared" si="72"/>
        <v>21208.048072853424</v>
      </c>
      <c r="AM318" s="12">
        <f t="shared" si="73"/>
        <v>-38313.11590878015</v>
      </c>
      <c r="AN318" s="12"/>
      <c r="AO318" s="12"/>
    </row>
    <row r="319" spans="1:41" x14ac:dyDescent="0.25">
      <c r="A319" s="6">
        <v>312</v>
      </c>
      <c r="B319" s="1" t="str">
        <f t="shared" si="60"/>
        <v>Mumbai</v>
      </c>
      <c r="C319" s="1" t="s">
        <v>1</v>
      </c>
      <c r="D319" s="1" t="str">
        <f>IF(C319="Q1","non-peak",IF('Base Scenario'!C319="Q4","non-peak","peak"))</f>
        <v>peak</v>
      </c>
      <c r="E319" s="13">
        <f>IF(D319="non-peak",Parameters_Base!$B$4,Parameters_Base!$B$5)</f>
        <v>229999.99999999997</v>
      </c>
      <c r="F319" s="13">
        <f>IF(D319="non-peak",Parameters_Base!$C$4,Parameters_Base!$C$5)</f>
        <v>67500</v>
      </c>
      <c r="G319" s="1"/>
      <c r="H319" s="1">
        <v>156</v>
      </c>
      <c r="I319" s="1">
        <v>20</v>
      </c>
      <c r="J319" s="1">
        <v>233</v>
      </c>
      <c r="K319" s="3">
        <v>2</v>
      </c>
      <c r="M319" s="15">
        <f t="shared" si="61"/>
        <v>4599999.9999999991</v>
      </c>
      <c r="N319" s="15">
        <f t="shared" si="62"/>
        <v>15727500</v>
      </c>
      <c r="O319" s="15">
        <f t="shared" si="63"/>
        <v>20327500</v>
      </c>
      <c r="Q319">
        <f>Parameters_Base!$G$5</f>
        <v>13880</v>
      </c>
      <c r="R319">
        <f>Q319*(1+VLOOKUP(K319,Parameters_Base!$I$3:$J$7,2,FALSE))</f>
        <v>18044</v>
      </c>
      <c r="S319" s="14">
        <f>R319*Parameters_Base!$G$2</f>
        <v>23457200</v>
      </c>
      <c r="T319" s="14">
        <f>Parameters_Base!$O$6</f>
        <v>300000</v>
      </c>
      <c r="U319" s="14">
        <f t="shared" si="64"/>
        <v>1500000</v>
      </c>
      <c r="V319" s="14">
        <f>Parameters_Base!$R$10</f>
        <v>3754098.2698005121</v>
      </c>
      <c r="W319" s="14">
        <f>Parameters_Base!$G$7*'Base Scenario'!O319</f>
        <v>5081875</v>
      </c>
      <c r="X319" s="14">
        <f>Parameters_Base!$G$8</f>
        <v>2000000</v>
      </c>
      <c r="Y319" s="15">
        <f t="shared" si="65"/>
        <v>36093173.269800514</v>
      </c>
      <c r="Z319" s="29">
        <f t="shared" si="66"/>
        <v>7218634.6539601032</v>
      </c>
      <c r="AA319" s="29">
        <f t="shared" si="67"/>
        <v>28874538.615840413</v>
      </c>
      <c r="AC319" s="29">
        <f t="shared" si="74"/>
        <v>-2618634.6539601041</v>
      </c>
      <c r="AD319" s="29">
        <f t="shared" si="68"/>
        <v>-13147038.615840413</v>
      </c>
      <c r="AE319" s="29">
        <f t="shared" si="69"/>
        <v>-15765673.269800514</v>
      </c>
      <c r="AF319" s="29"/>
      <c r="AG319" s="29" t="str">
        <f t="shared" si="70"/>
        <v>Loss</v>
      </c>
      <c r="AH319" s="29"/>
      <c r="AI319" s="29" t="str">
        <f t="shared" si="71"/>
        <v>Loss</v>
      </c>
      <c r="AJ319" s="29"/>
      <c r="AL319" s="12">
        <f t="shared" si="72"/>
        <v>-130931.7326980052</v>
      </c>
      <c r="AM319" s="12">
        <f t="shared" si="73"/>
        <v>-56425.058437083317</v>
      </c>
      <c r="AN319" s="12"/>
      <c r="AO319" s="12"/>
    </row>
    <row r="320" spans="1:41" x14ac:dyDescent="0.25">
      <c r="A320" s="6">
        <v>313</v>
      </c>
      <c r="B320" s="1" t="str">
        <f t="shared" si="60"/>
        <v>New York</v>
      </c>
      <c r="C320" s="1" t="s">
        <v>1</v>
      </c>
      <c r="D320" s="1" t="str">
        <f>IF(C320="Q1","non-peak",IF('Base Scenario'!C320="Q4","non-peak","peak"))</f>
        <v>peak</v>
      </c>
      <c r="E320" s="13">
        <f>IF(D320="non-peak",Parameters_Base!$B$4,Parameters_Base!$B$5)</f>
        <v>229999.99999999997</v>
      </c>
      <c r="F320" s="13">
        <f>IF(D320="non-peak",Parameters_Base!$C$4,Parameters_Base!$C$5)</f>
        <v>67500</v>
      </c>
      <c r="G320" s="1"/>
      <c r="H320" s="1">
        <v>157</v>
      </c>
      <c r="I320" s="1">
        <v>19</v>
      </c>
      <c r="J320" s="1">
        <v>164</v>
      </c>
      <c r="K320" s="3">
        <v>-2</v>
      </c>
      <c r="M320" s="15">
        <f t="shared" si="61"/>
        <v>4369999.9999999991</v>
      </c>
      <c r="N320" s="15">
        <f t="shared" si="62"/>
        <v>11070000</v>
      </c>
      <c r="O320" s="15">
        <f t="shared" si="63"/>
        <v>15440000</v>
      </c>
      <c r="Q320">
        <f>Parameters_Base!$G$5</f>
        <v>13880</v>
      </c>
      <c r="R320">
        <f>Q320*(1+VLOOKUP(K320,Parameters_Base!$I$3:$J$7,2,FALSE))</f>
        <v>9716</v>
      </c>
      <c r="S320" s="14">
        <f>R320*Parameters_Base!$G$2</f>
        <v>12630800</v>
      </c>
      <c r="T320" s="14">
        <f>Parameters_Base!$O$6</f>
        <v>300000</v>
      </c>
      <c r="U320" s="14">
        <f t="shared" si="64"/>
        <v>2500000</v>
      </c>
      <c r="V320" s="14">
        <f>Parameters_Base!$R$10</f>
        <v>3754098.2698005121</v>
      </c>
      <c r="W320" s="14">
        <f>Parameters_Base!$G$7*'Base Scenario'!O320</f>
        <v>3860000</v>
      </c>
      <c r="X320" s="14">
        <f>Parameters_Base!$G$8</f>
        <v>2000000</v>
      </c>
      <c r="Y320" s="15">
        <f t="shared" si="65"/>
        <v>25044898.269800514</v>
      </c>
      <c r="Z320" s="29">
        <f t="shared" si="66"/>
        <v>5008979.6539601032</v>
      </c>
      <c r="AA320" s="29">
        <f t="shared" si="67"/>
        <v>20035918.615840413</v>
      </c>
      <c r="AC320" s="29">
        <f t="shared" si="74"/>
        <v>-638979.6539601041</v>
      </c>
      <c r="AD320" s="29">
        <f t="shared" si="68"/>
        <v>-8965918.6158404127</v>
      </c>
      <c r="AE320" s="29">
        <f t="shared" si="69"/>
        <v>-9604898.269800514</v>
      </c>
      <c r="AF320" s="29"/>
      <c r="AG320" s="29" t="str">
        <f t="shared" si="70"/>
        <v>Loss</v>
      </c>
      <c r="AH320" s="29"/>
      <c r="AI320" s="29" t="str">
        <f t="shared" si="71"/>
        <v>Loss</v>
      </c>
      <c r="AJ320" s="29"/>
      <c r="AL320" s="12">
        <f t="shared" si="72"/>
        <v>-33630.508103163374</v>
      </c>
      <c r="AM320" s="12">
        <f t="shared" si="73"/>
        <v>-54670.235462441538</v>
      </c>
      <c r="AN320" s="12"/>
      <c r="AO320" s="12"/>
    </row>
    <row r="321" spans="1:41" x14ac:dyDescent="0.25">
      <c r="A321" s="6">
        <v>314</v>
      </c>
      <c r="B321" s="1" t="str">
        <f t="shared" si="60"/>
        <v>Mumbai</v>
      </c>
      <c r="C321" s="1" t="s">
        <v>1</v>
      </c>
      <c r="D321" s="1" t="str">
        <f>IF(C321="Q1","non-peak",IF('Base Scenario'!C321="Q4","non-peak","peak"))</f>
        <v>peak</v>
      </c>
      <c r="E321" s="13">
        <f>IF(D321="non-peak",Parameters_Base!$B$4,Parameters_Base!$B$5)</f>
        <v>229999.99999999997</v>
      </c>
      <c r="F321" s="13">
        <f>IF(D321="non-peak",Parameters_Base!$C$4,Parameters_Base!$C$5)</f>
        <v>67500</v>
      </c>
      <c r="G321" s="1"/>
      <c r="H321" s="1">
        <v>157</v>
      </c>
      <c r="I321" s="1">
        <v>30</v>
      </c>
      <c r="J321" s="1">
        <v>224</v>
      </c>
      <c r="K321" s="3">
        <v>2</v>
      </c>
      <c r="M321" s="15">
        <f t="shared" si="61"/>
        <v>6899999.9999999991</v>
      </c>
      <c r="N321" s="15">
        <f t="shared" si="62"/>
        <v>15120000</v>
      </c>
      <c r="O321" s="15">
        <f t="shared" si="63"/>
        <v>22020000</v>
      </c>
      <c r="Q321">
        <f>Parameters_Base!$G$5</f>
        <v>13880</v>
      </c>
      <c r="R321">
        <f>Q321*(1+VLOOKUP(K321,Parameters_Base!$I$3:$J$7,2,FALSE))</f>
        <v>18044</v>
      </c>
      <c r="S321" s="14">
        <f>R321*Parameters_Base!$G$2</f>
        <v>23457200</v>
      </c>
      <c r="T321" s="14">
        <f>Parameters_Base!$O$6</f>
        <v>300000</v>
      </c>
      <c r="U321" s="14">
        <f t="shared" si="64"/>
        <v>1500000</v>
      </c>
      <c r="V321" s="14">
        <f>Parameters_Base!$R$10</f>
        <v>3754098.2698005121</v>
      </c>
      <c r="W321" s="14">
        <f>Parameters_Base!$G$7*'Base Scenario'!O321</f>
        <v>5505000</v>
      </c>
      <c r="X321" s="14">
        <f>Parameters_Base!$G$8</f>
        <v>2000000</v>
      </c>
      <c r="Y321" s="15">
        <f t="shared" si="65"/>
        <v>36516298.269800514</v>
      </c>
      <c r="Z321" s="29">
        <f t="shared" si="66"/>
        <v>7303259.6539601032</v>
      </c>
      <c r="AA321" s="29">
        <f t="shared" si="67"/>
        <v>29213038.615840413</v>
      </c>
      <c r="AC321" s="29">
        <f t="shared" si="74"/>
        <v>-403259.6539601041</v>
      </c>
      <c r="AD321" s="29">
        <f t="shared" si="68"/>
        <v>-14093038.615840413</v>
      </c>
      <c r="AE321" s="29">
        <f t="shared" si="69"/>
        <v>-14496298.269800514</v>
      </c>
      <c r="AF321" s="29"/>
      <c r="AG321" s="29" t="str">
        <f t="shared" si="70"/>
        <v>Loss</v>
      </c>
      <c r="AH321" s="29"/>
      <c r="AI321" s="29" t="str">
        <f t="shared" si="71"/>
        <v>Loss</v>
      </c>
      <c r="AJ321" s="29"/>
      <c r="AL321" s="12">
        <f t="shared" si="72"/>
        <v>-13441.988465336803</v>
      </c>
      <c r="AM321" s="12">
        <f t="shared" si="73"/>
        <v>-62915.35096357327</v>
      </c>
      <c r="AN321" s="12"/>
      <c r="AO321" s="12"/>
    </row>
    <row r="322" spans="1:41" x14ac:dyDescent="0.25">
      <c r="A322" s="6">
        <v>315</v>
      </c>
      <c r="B322" s="1" t="str">
        <f t="shared" si="60"/>
        <v>New York</v>
      </c>
      <c r="C322" s="1" t="s">
        <v>1</v>
      </c>
      <c r="D322" s="1" t="str">
        <f>IF(C322="Q1","non-peak",IF('Base Scenario'!C322="Q4","non-peak","peak"))</f>
        <v>peak</v>
      </c>
      <c r="E322" s="13">
        <f>IF(D322="non-peak",Parameters_Base!$B$4,Parameters_Base!$B$5)</f>
        <v>229999.99999999997</v>
      </c>
      <c r="F322" s="13">
        <f>IF(D322="non-peak",Parameters_Base!$C$4,Parameters_Base!$C$5)</f>
        <v>67500</v>
      </c>
      <c r="G322" s="1"/>
      <c r="H322" s="1">
        <v>158</v>
      </c>
      <c r="I322" s="1">
        <v>20</v>
      </c>
      <c r="J322" s="1">
        <v>219</v>
      </c>
      <c r="K322" s="3">
        <v>-1</v>
      </c>
      <c r="M322" s="15">
        <f t="shared" si="61"/>
        <v>4599999.9999999991</v>
      </c>
      <c r="N322" s="15">
        <f t="shared" si="62"/>
        <v>14782500</v>
      </c>
      <c r="O322" s="15">
        <f t="shared" si="63"/>
        <v>19382500</v>
      </c>
      <c r="Q322">
        <f>Parameters_Base!$G$5</f>
        <v>13880</v>
      </c>
      <c r="R322">
        <f>Q322*(1+VLOOKUP(K322,Parameters_Base!$I$3:$J$7,2,FALSE))</f>
        <v>11798</v>
      </c>
      <c r="S322" s="14">
        <f>R322*Parameters_Base!$G$2</f>
        <v>15337400</v>
      </c>
      <c r="T322" s="14">
        <f>Parameters_Base!$O$6</f>
        <v>300000</v>
      </c>
      <c r="U322" s="14">
        <f t="shared" si="64"/>
        <v>2500000</v>
      </c>
      <c r="V322" s="14">
        <f>Parameters_Base!$R$10</f>
        <v>3754098.2698005121</v>
      </c>
      <c r="W322" s="14">
        <f>Parameters_Base!$G$7*'Base Scenario'!O322</f>
        <v>4845625</v>
      </c>
      <c r="X322" s="14">
        <f>Parameters_Base!$G$8</f>
        <v>2000000</v>
      </c>
      <c r="Y322" s="15">
        <f t="shared" si="65"/>
        <v>28737123.269800514</v>
      </c>
      <c r="Z322" s="29">
        <f t="shared" si="66"/>
        <v>5747424.6539601032</v>
      </c>
      <c r="AA322" s="29">
        <f t="shared" si="67"/>
        <v>22989698.615840413</v>
      </c>
      <c r="AC322" s="29">
        <f t="shared" si="74"/>
        <v>-1147424.6539601041</v>
      </c>
      <c r="AD322" s="29">
        <f t="shared" si="68"/>
        <v>-8207198.6158404127</v>
      </c>
      <c r="AE322" s="29">
        <f t="shared" si="69"/>
        <v>-9354623.269800514</v>
      </c>
      <c r="AF322" s="29"/>
      <c r="AG322" s="29" t="str">
        <f t="shared" si="70"/>
        <v>Loss</v>
      </c>
      <c r="AH322" s="29"/>
      <c r="AI322" s="29" t="str">
        <f t="shared" si="71"/>
        <v>Loss</v>
      </c>
      <c r="AJ322" s="29"/>
      <c r="AL322" s="12">
        <f t="shared" si="72"/>
        <v>-57371.232698005202</v>
      </c>
      <c r="AM322" s="12">
        <f t="shared" si="73"/>
        <v>-37475.792766394581</v>
      </c>
      <c r="AN322" s="12"/>
      <c r="AO322" s="12"/>
    </row>
    <row r="323" spans="1:41" x14ac:dyDescent="0.25">
      <c r="A323" s="6">
        <v>316</v>
      </c>
      <c r="B323" s="1" t="str">
        <f t="shared" si="60"/>
        <v>Mumbai</v>
      </c>
      <c r="C323" s="1" t="s">
        <v>1</v>
      </c>
      <c r="D323" s="1" t="str">
        <f>IF(C323="Q1","non-peak",IF('Base Scenario'!C323="Q4","non-peak","peak"))</f>
        <v>peak</v>
      </c>
      <c r="E323" s="13">
        <f>IF(D323="non-peak",Parameters_Base!$B$4,Parameters_Base!$B$5)</f>
        <v>229999.99999999997</v>
      </c>
      <c r="F323" s="13">
        <f>IF(D323="non-peak",Parameters_Base!$C$4,Parameters_Base!$C$5)</f>
        <v>67500</v>
      </c>
      <c r="G323" s="1"/>
      <c r="H323" s="1">
        <v>158</v>
      </c>
      <c r="I323" s="1">
        <v>26</v>
      </c>
      <c r="J323" s="1">
        <v>217</v>
      </c>
      <c r="K323" s="3">
        <v>2</v>
      </c>
      <c r="M323" s="15">
        <f t="shared" si="61"/>
        <v>5979999.9999999991</v>
      </c>
      <c r="N323" s="15">
        <f t="shared" si="62"/>
        <v>14647500</v>
      </c>
      <c r="O323" s="15">
        <f t="shared" si="63"/>
        <v>20627500</v>
      </c>
      <c r="Q323">
        <f>Parameters_Base!$G$5</f>
        <v>13880</v>
      </c>
      <c r="R323">
        <f>Q323*(1+VLOOKUP(K323,Parameters_Base!$I$3:$J$7,2,FALSE))</f>
        <v>18044</v>
      </c>
      <c r="S323" s="14">
        <f>R323*Parameters_Base!$G$2</f>
        <v>23457200</v>
      </c>
      <c r="T323" s="14">
        <f>Parameters_Base!$O$6</f>
        <v>300000</v>
      </c>
      <c r="U323" s="14">
        <f t="shared" si="64"/>
        <v>1500000</v>
      </c>
      <c r="V323" s="14">
        <f>Parameters_Base!$R$10</f>
        <v>3754098.2698005121</v>
      </c>
      <c r="W323" s="14">
        <f>Parameters_Base!$G$7*'Base Scenario'!O323</f>
        <v>5156875</v>
      </c>
      <c r="X323" s="14">
        <f>Parameters_Base!$G$8</f>
        <v>2000000</v>
      </c>
      <c r="Y323" s="15">
        <f t="shared" si="65"/>
        <v>36168173.269800514</v>
      </c>
      <c r="Z323" s="29">
        <f t="shared" si="66"/>
        <v>7233634.6539601032</v>
      </c>
      <c r="AA323" s="29">
        <f t="shared" si="67"/>
        <v>28934538.615840413</v>
      </c>
      <c r="AC323" s="29">
        <f t="shared" si="74"/>
        <v>-1253634.6539601041</v>
      </c>
      <c r="AD323" s="29">
        <f t="shared" si="68"/>
        <v>-14287038.615840413</v>
      </c>
      <c r="AE323" s="29">
        <f t="shared" si="69"/>
        <v>-15540673.269800514</v>
      </c>
      <c r="AF323" s="29"/>
      <c r="AG323" s="29" t="str">
        <f t="shared" si="70"/>
        <v>Loss</v>
      </c>
      <c r="AH323" s="29"/>
      <c r="AI323" s="29" t="str">
        <f t="shared" si="71"/>
        <v>Loss</v>
      </c>
      <c r="AJ323" s="29"/>
      <c r="AL323" s="12">
        <f t="shared" si="72"/>
        <v>-48216.717460004002</v>
      </c>
      <c r="AM323" s="12">
        <f t="shared" si="73"/>
        <v>-65838.887630600977</v>
      </c>
      <c r="AN323" s="12"/>
      <c r="AO323" s="12"/>
    </row>
    <row r="324" spans="1:41" x14ac:dyDescent="0.25">
      <c r="A324" s="6">
        <v>317</v>
      </c>
      <c r="B324" s="1" t="str">
        <f t="shared" si="60"/>
        <v>New York</v>
      </c>
      <c r="C324" s="1" t="s">
        <v>1</v>
      </c>
      <c r="D324" s="1" t="str">
        <f>IF(C324="Q1","non-peak",IF('Base Scenario'!C324="Q4","non-peak","peak"))</f>
        <v>peak</v>
      </c>
      <c r="E324" s="13">
        <f>IF(D324="non-peak",Parameters_Base!$B$4,Parameters_Base!$B$5)</f>
        <v>229999.99999999997</v>
      </c>
      <c r="F324" s="13">
        <f>IF(D324="non-peak",Parameters_Base!$C$4,Parameters_Base!$C$5)</f>
        <v>67500</v>
      </c>
      <c r="G324" s="1"/>
      <c r="H324" s="1">
        <v>159</v>
      </c>
      <c r="I324" s="1">
        <v>18</v>
      </c>
      <c r="J324" s="1">
        <v>207</v>
      </c>
      <c r="K324" s="3">
        <v>-2</v>
      </c>
      <c r="M324" s="15">
        <f t="shared" si="61"/>
        <v>4139999.9999999995</v>
      </c>
      <c r="N324" s="15">
        <f t="shared" si="62"/>
        <v>13972500</v>
      </c>
      <c r="O324" s="15">
        <f t="shared" si="63"/>
        <v>18112500</v>
      </c>
      <c r="Q324">
        <f>Parameters_Base!$G$5</f>
        <v>13880</v>
      </c>
      <c r="R324">
        <f>Q324*(1+VLOOKUP(K324,Parameters_Base!$I$3:$J$7,2,FALSE))</f>
        <v>9716</v>
      </c>
      <c r="S324" s="14">
        <f>R324*Parameters_Base!$G$2</f>
        <v>12630800</v>
      </c>
      <c r="T324" s="14">
        <f>Parameters_Base!$O$6</f>
        <v>300000</v>
      </c>
      <c r="U324" s="14">
        <f t="shared" si="64"/>
        <v>2500000</v>
      </c>
      <c r="V324" s="14">
        <f>Parameters_Base!$R$10</f>
        <v>3754098.2698005121</v>
      </c>
      <c r="W324" s="14">
        <f>Parameters_Base!$G$7*'Base Scenario'!O324</f>
        <v>4528125</v>
      </c>
      <c r="X324" s="14">
        <f>Parameters_Base!$G$8</f>
        <v>2000000</v>
      </c>
      <c r="Y324" s="15">
        <f t="shared" si="65"/>
        <v>25713023.269800514</v>
      </c>
      <c r="Z324" s="29">
        <f t="shared" si="66"/>
        <v>5142604.6539601032</v>
      </c>
      <c r="AA324" s="29">
        <f t="shared" si="67"/>
        <v>20570418.615840413</v>
      </c>
      <c r="AC324" s="29">
        <f t="shared" si="74"/>
        <v>-1002604.6539601036</v>
      </c>
      <c r="AD324" s="29">
        <f t="shared" si="68"/>
        <v>-6597918.6158404127</v>
      </c>
      <c r="AE324" s="29">
        <f t="shared" si="69"/>
        <v>-7600523.269800514</v>
      </c>
      <c r="AF324" s="29"/>
      <c r="AG324" s="29" t="str">
        <f t="shared" si="70"/>
        <v>Loss</v>
      </c>
      <c r="AH324" s="29"/>
      <c r="AI324" s="29" t="str">
        <f t="shared" si="71"/>
        <v>Loss</v>
      </c>
      <c r="AJ324" s="29"/>
      <c r="AL324" s="12">
        <f t="shared" si="72"/>
        <v>-55700.258553339088</v>
      </c>
      <c r="AM324" s="12">
        <f t="shared" si="73"/>
        <v>-31874.002975074458</v>
      </c>
      <c r="AN324" s="12"/>
      <c r="AO324" s="12"/>
    </row>
    <row r="325" spans="1:41" x14ac:dyDescent="0.25">
      <c r="A325" s="6">
        <v>318</v>
      </c>
      <c r="B325" s="1" t="str">
        <f t="shared" si="60"/>
        <v>Mumbai</v>
      </c>
      <c r="C325" s="1" t="s">
        <v>1</v>
      </c>
      <c r="D325" s="1" t="str">
        <f>IF(C325="Q1","non-peak",IF('Base Scenario'!C325="Q4","non-peak","peak"))</f>
        <v>peak</v>
      </c>
      <c r="E325" s="13">
        <f>IF(D325="non-peak",Parameters_Base!$B$4,Parameters_Base!$B$5)</f>
        <v>229999.99999999997</v>
      </c>
      <c r="F325" s="13">
        <f>IF(D325="non-peak",Parameters_Base!$C$4,Parameters_Base!$C$5)</f>
        <v>67500</v>
      </c>
      <c r="G325" s="1"/>
      <c r="H325" s="1">
        <v>159</v>
      </c>
      <c r="I325" s="1">
        <v>27</v>
      </c>
      <c r="J325" s="1">
        <v>228</v>
      </c>
      <c r="K325" s="3">
        <v>1</v>
      </c>
      <c r="M325" s="15">
        <f t="shared" si="61"/>
        <v>6209999.9999999991</v>
      </c>
      <c r="N325" s="15">
        <f t="shared" si="62"/>
        <v>15390000</v>
      </c>
      <c r="O325" s="15">
        <f t="shared" si="63"/>
        <v>21600000</v>
      </c>
      <c r="Q325">
        <f>Parameters_Base!$G$5</f>
        <v>13880</v>
      </c>
      <c r="R325">
        <f>Q325*(1+VLOOKUP(K325,Parameters_Base!$I$3:$J$7,2,FALSE))</f>
        <v>15961.999999999998</v>
      </c>
      <c r="S325" s="14">
        <f>R325*Parameters_Base!$G$2</f>
        <v>20750599.999999996</v>
      </c>
      <c r="T325" s="14">
        <f>Parameters_Base!$O$6</f>
        <v>300000</v>
      </c>
      <c r="U325" s="14">
        <f t="shared" si="64"/>
        <v>1500000</v>
      </c>
      <c r="V325" s="14">
        <f>Parameters_Base!$R$10</f>
        <v>3754098.2698005121</v>
      </c>
      <c r="W325" s="14">
        <f>Parameters_Base!$G$7*'Base Scenario'!O325</f>
        <v>5400000</v>
      </c>
      <c r="X325" s="14">
        <f>Parameters_Base!$G$8</f>
        <v>2000000</v>
      </c>
      <c r="Y325" s="15">
        <f t="shared" si="65"/>
        <v>33704698.269800507</v>
      </c>
      <c r="Z325" s="29">
        <f t="shared" si="66"/>
        <v>6740939.6539601013</v>
      </c>
      <c r="AA325" s="29">
        <f t="shared" si="67"/>
        <v>26963758.615840405</v>
      </c>
      <c r="AC325" s="29">
        <f t="shared" si="74"/>
        <v>-530939.65396010224</v>
      </c>
      <c r="AD325" s="29">
        <f t="shared" si="68"/>
        <v>-11573758.615840405</v>
      </c>
      <c r="AE325" s="29">
        <f t="shared" si="69"/>
        <v>-12104698.269800507</v>
      </c>
      <c r="AF325" s="29"/>
      <c r="AG325" s="29" t="str">
        <f t="shared" si="70"/>
        <v>Loss</v>
      </c>
      <c r="AH325" s="29"/>
      <c r="AI325" s="29" t="str">
        <f t="shared" si="71"/>
        <v>Loss</v>
      </c>
      <c r="AJ325" s="29"/>
      <c r="AL325" s="12">
        <f t="shared" si="72"/>
        <v>-19664.431628151935</v>
      </c>
      <c r="AM325" s="12">
        <f t="shared" si="73"/>
        <v>-50762.099192282476</v>
      </c>
      <c r="AN325" s="12"/>
      <c r="AO325" s="12"/>
    </row>
    <row r="326" spans="1:41" x14ac:dyDescent="0.25">
      <c r="A326" s="6">
        <v>319</v>
      </c>
      <c r="B326" s="1" t="str">
        <f t="shared" si="60"/>
        <v>New York</v>
      </c>
      <c r="C326" s="1" t="s">
        <v>1</v>
      </c>
      <c r="D326" s="1" t="str">
        <f>IF(C326="Q1","non-peak",IF('Base Scenario'!C326="Q4","non-peak","peak"))</f>
        <v>peak</v>
      </c>
      <c r="E326" s="13">
        <f>IF(D326="non-peak",Parameters_Base!$B$4,Parameters_Base!$B$5)</f>
        <v>229999.99999999997</v>
      </c>
      <c r="F326" s="13">
        <f>IF(D326="non-peak",Parameters_Base!$C$4,Parameters_Base!$C$5)</f>
        <v>67500</v>
      </c>
      <c r="G326" s="1"/>
      <c r="H326" s="1">
        <v>160</v>
      </c>
      <c r="I326" s="1">
        <v>29</v>
      </c>
      <c r="J326" s="1">
        <v>172</v>
      </c>
      <c r="K326" s="3">
        <v>-2</v>
      </c>
      <c r="M326" s="15">
        <f t="shared" si="61"/>
        <v>6669999.9999999991</v>
      </c>
      <c r="N326" s="15">
        <f t="shared" si="62"/>
        <v>11610000</v>
      </c>
      <c r="O326" s="15">
        <f t="shared" si="63"/>
        <v>18280000</v>
      </c>
      <c r="Q326">
        <f>Parameters_Base!$G$5</f>
        <v>13880</v>
      </c>
      <c r="R326">
        <f>Q326*(1+VLOOKUP(K326,Parameters_Base!$I$3:$J$7,2,FALSE))</f>
        <v>9716</v>
      </c>
      <c r="S326" s="14">
        <f>R326*Parameters_Base!$G$2</f>
        <v>12630800</v>
      </c>
      <c r="T326" s="14">
        <f>Parameters_Base!$O$6</f>
        <v>300000</v>
      </c>
      <c r="U326" s="14">
        <f t="shared" si="64"/>
        <v>2500000</v>
      </c>
      <c r="V326" s="14">
        <f>Parameters_Base!$R$10</f>
        <v>3754098.2698005121</v>
      </c>
      <c r="W326" s="14">
        <f>Parameters_Base!$G$7*'Base Scenario'!O326</f>
        <v>4570000</v>
      </c>
      <c r="X326" s="14">
        <f>Parameters_Base!$G$8</f>
        <v>2000000</v>
      </c>
      <c r="Y326" s="15">
        <f t="shared" si="65"/>
        <v>25754898.269800514</v>
      </c>
      <c r="Z326" s="29">
        <f t="shared" si="66"/>
        <v>5150979.6539601032</v>
      </c>
      <c r="AA326" s="29">
        <f t="shared" si="67"/>
        <v>20603918.615840413</v>
      </c>
      <c r="AC326" s="29">
        <f t="shared" si="74"/>
        <v>1519020.3460398959</v>
      </c>
      <c r="AD326" s="29">
        <f t="shared" si="68"/>
        <v>-8993918.6158404127</v>
      </c>
      <c r="AE326" s="29">
        <f t="shared" si="69"/>
        <v>-7474898.269800514</v>
      </c>
      <c r="AF326" s="29"/>
      <c r="AG326" s="29" t="str">
        <f t="shared" si="70"/>
        <v>Profit</v>
      </c>
      <c r="AH326" s="29"/>
      <c r="AI326" s="29" t="str">
        <f t="shared" si="71"/>
        <v>Loss</v>
      </c>
      <c r="AJ326" s="29"/>
      <c r="AL326" s="12">
        <f t="shared" si="72"/>
        <v>52380.011932410205</v>
      </c>
      <c r="AM326" s="12">
        <f t="shared" si="73"/>
        <v>-52290.224510700071</v>
      </c>
      <c r="AN326" s="12"/>
      <c r="AO326" s="12"/>
    </row>
    <row r="327" spans="1:41" x14ac:dyDescent="0.25">
      <c r="A327" s="6">
        <v>320</v>
      </c>
      <c r="B327" s="1" t="str">
        <f t="shared" si="60"/>
        <v>Mumbai</v>
      </c>
      <c r="C327" s="1" t="s">
        <v>1</v>
      </c>
      <c r="D327" s="1" t="str">
        <f>IF(C327="Q1","non-peak",IF('Base Scenario'!C327="Q4","non-peak","peak"))</f>
        <v>peak</v>
      </c>
      <c r="E327" s="13">
        <f>IF(D327="non-peak",Parameters_Base!$B$4,Parameters_Base!$B$5)</f>
        <v>229999.99999999997</v>
      </c>
      <c r="F327" s="13">
        <f>IF(D327="non-peak",Parameters_Base!$C$4,Parameters_Base!$C$5)</f>
        <v>67500</v>
      </c>
      <c r="G327" s="1"/>
      <c r="H327" s="1">
        <v>160</v>
      </c>
      <c r="I327" s="1">
        <v>20</v>
      </c>
      <c r="J327" s="1">
        <v>206</v>
      </c>
      <c r="K327" s="3">
        <v>0</v>
      </c>
      <c r="M327" s="15">
        <f t="shared" si="61"/>
        <v>4599999.9999999991</v>
      </c>
      <c r="N327" s="15">
        <f t="shared" si="62"/>
        <v>13905000</v>
      </c>
      <c r="O327" s="15">
        <f t="shared" si="63"/>
        <v>18505000</v>
      </c>
      <c r="Q327">
        <f>Parameters_Base!$G$5</f>
        <v>13880</v>
      </c>
      <c r="R327">
        <f>Q327*(1+VLOOKUP(K327,Parameters_Base!$I$3:$J$7,2,FALSE))</f>
        <v>13880</v>
      </c>
      <c r="S327" s="14">
        <f>R327*Parameters_Base!$G$2</f>
        <v>18044000</v>
      </c>
      <c r="T327" s="14">
        <f>Parameters_Base!$O$6</f>
        <v>300000</v>
      </c>
      <c r="U327" s="14">
        <f t="shared" si="64"/>
        <v>1500000</v>
      </c>
      <c r="V327" s="14">
        <f>Parameters_Base!$R$10</f>
        <v>3754098.2698005121</v>
      </c>
      <c r="W327" s="14">
        <f>Parameters_Base!$G$7*'Base Scenario'!O327</f>
        <v>4626250</v>
      </c>
      <c r="X327" s="14">
        <f>Parameters_Base!$G$8</f>
        <v>2000000</v>
      </c>
      <c r="Y327" s="15">
        <f t="shared" si="65"/>
        <v>30224348.269800514</v>
      </c>
      <c r="Z327" s="29">
        <f t="shared" si="66"/>
        <v>6044869.6539601032</v>
      </c>
      <c r="AA327" s="29">
        <f t="shared" si="67"/>
        <v>24179478.615840413</v>
      </c>
      <c r="AC327" s="29">
        <f t="shared" si="74"/>
        <v>-1444869.6539601041</v>
      </c>
      <c r="AD327" s="29">
        <f t="shared" si="68"/>
        <v>-10274478.615840413</v>
      </c>
      <c r="AE327" s="29">
        <f t="shared" si="69"/>
        <v>-11719348.269800514</v>
      </c>
      <c r="AF327" s="29"/>
      <c r="AG327" s="29" t="str">
        <f t="shared" si="70"/>
        <v>Loss</v>
      </c>
      <c r="AH327" s="29"/>
      <c r="AI327" s="29" t="str">
        <f t="shared" si="71"/>
        <v>Loss</v>
      </c>
      <c r="AJ327" s="29"/>
      <c r="AL327" s="12">
        <f t="shared" si="72"/>
        <v>-72243.482698005202</v>
      </c>
      <c r="AM327" s="12">
        <f t="shared" si="73"/>
        <v>-49876.109785633074</v>
      </c>
      <c r="AN327" s="12"/>
      <c r="AO327" s="12"/>
    </row>
    <row r="328" spans="1:41" x14ac:dyDescent="0.25">
      <c r="A328" s="6">
        <v>321</v>
      </c>
      <c r="B328" s="1" t="str">
        <f t="shared" si="60"/>
        <v>New York</v>
      </c>
      <c r="C328" s="1" t="s">
        <v>1</v>
      </c>
      <c r="D328" s="1" t="str">
        <f>IF(C328="Q1","non-peak",IF('Base Scenario'!C328="Q4","non-peak","peak"))</f>
        <v>peak</v>
      </c>
      <c r="E328" s="13">
        <f>IF(D328="non-peak",Parameters_Base!$B$4,Parameters_Base!$B$5)</f>
        <v>229999.99999999997</v>
      </c>
      <c r="F328" s="13">
        <f>IF(D328="non-peak",Parameters_Base!$C$4,Parameters_Base!$C$5)</f>
        <v>67500</v>
      </c>
      <c r="G328" s="1"/>
      <c r="H328" s="1">
        <v>161</v>
      </c>
      <c r="I328" s="1">
        <v>28</v>
      </c>
      <c r="J328" s="1">
        <v>160</v>
      </c>
      <c r="K328" s="3">
        <v>-2</v>
      </c>
      <c r="M328" s="15">
        <f t="shared" si="61"/>
        <v>6439999.9999999991</v>
      </c>
      <c r="N328" s="15">
        <f t="shared" si="62"/>
        <v>10800000</v>
      </c>
      <c r="O328" s="15">
        <f t="shared" si="63"/>
        <v>17240000</v>
      </c>
      <c r="Q328">
        <f>Parameters_Base!$G$5</f>
        <v>13880</v>
      </c>
      <c r="R328">
        <f>Q328*(1+VLOOKUP(K328,Parameters_Base!$I$3:$J$7,2,FALSE))</f>
        <v>9716</v>
      </c>
      <c r="S328" s="14">
        <f>R328*Parameters_Base!$G$2</f>
        <v>12630800</v>
      </c>
      <c r="T328" s="14">
        <f>Parameters_Base!$O$6</f>
        <v>300000</v>
      </c>
      <c r="U328" s="14">
        <f t="shared" si="64"/>
        <v>2500000</v>
      </c>
      <c r="V328" s="14">
        <f>Parameters_Base!$R$10</f>
        <v>3754098.2698005121</v>
      </c>
      <c r="W328" s="14">
        <f>Parameters_Base!$G$7*'Base Scenario'!O328</f>
        <v>4310000</v>
      </c>
      <c r="X328" s="14">
        <f>Parameters_Base!$G$8</f>
        <v>2000000</v>
      </c>
      <c r="Y328" s="15">
        <f t="shared" si="65"/>
        <v>25494898.269800514</v>
      </c>
      <c r="Z328" s="29">
        <f t="shared" si="66"/>
        <v>5098979.6539601032</v>
      </c>
      <c r="AA328" s="29">
        <f t="shared" si="67"/>
        <v>20395918.615840413</v>
      </c>
      <c r="AC328" s="29">
        <f t="shared" si="74"/>
        <v>1341020.3460398959</v>
      </c>
      <c r="AD328" s="29">
        <f t="shared" si="68"/>
        <v>-9595918.6158404127</v>
      </c>
      <c r="AE328" s="29">
        <f t="shared" si="69"/>
        <v>-8254898.269800514</v>
      </c>
      <c r="AF328" s="29"/>
      <c r="AG328" s="29" t="str">
        <f t="shared" si="70"/>
        <v>Profit</v>
      </c>
      <c r="AH328" s="29"/>
      <c r="AI328" s="29" t="str">
        <f t="shared" si="71"/>
        <v>Loss</v>
      </c>
      <c r="AJ328" s="29"/>
      <c r="AL328" s="12">
        <f t="shared" si="72"/>
        <v>47893.583787139141</v>
      </c>
      <c r="AM328" s="12">
        <f t="shared" si="73"/>
        <v>-59974.491349002579</v>
      </c>
      <c r="AN328" s="12"/>
      <c r="AO328" s="12"/>
    </row>
    <row r="329" spans="1:41" x14ac:dyDescent="0.25">
      <c r="A329" s="6">
        <v>322</v>
      </c>
      <c r="B329" s="1" t="str">
        <f t="shared" ref="B329:B392" si="75">IF(ISODD(A329),"New York","Mumbai")</f>
        <v>Mumbai</v>
      </c>
      <c r="C329" s="1" t="s">
        <v>1</v>
      </c>
      <c r="D329" s="1" t="str">
        <f>IF(C329="Q1","non-peak",IF('Base Scenario'!C329="Q4","non-peak","peak"))</f>
        <v>peak</v>
      </c>
      <c r="E329" s="13">
        <f>IF(D329="non-peak",Parameters_Base!$B$4,Parameters_Base!$B$5)</f>
        <v>229999.99999999997</v>
      </c>
      <c r="F329" s="13">
        <f>IF(D329="non-peak",Parameters_Base!$C$4,Parameters_Base!$C$5)</f>
        <v>67500</v>
      </c>
      <c r="G329" s="1"/>
      <c r="H329" s="1">
        <v>161</v>
      </c>
      <c r="I329" s="1">
        <v>19</v>
      </c>
      <c r="J329" s="1">
        <v>181</v>
      </c>
      <c r="K329" s="3">
        <v>1</v>
      </c>
      <c r="M329" s="15">
        <f t="shared" ref="M329:M392" si="76">E329*I329</f>
        <v>4369999.9999999991</v>
      </c>
      <c r="N329" s="15">
        <f t="shared" ref="N329:N392" si="77">J329*F329</f>
        <v>12217500</v>
      </c>
      <c r="O329" s="15">
        <f t="shared" ref="O329:O392" si="78">M329+N329</f>
        <v>16587500</v>
      </c>
      <c r="Q329">
        <f>Parameters_Base!$G$5</f>
        <v>13880</v>
      </c>
      <c r="R329">
        <f>Q329*(1+VLOOKUP(K329,Parameters_Base!$I$3:$J$7,2,FALSE))</f>
        <v>15961.999999999998</v>
      </c>
      <c r="S329" s="14">
        <f>R329*Parameters_Base!$G$2</f>
        <v>20750599.999999996</v>
      </c>
      <c r="T329" s="14">
        <f>Parameters_Base!$O$6</f>
        <v>300000</v>
      </c>
      <c r="U329" s="14">
        <f t="shared" ref="U329:U392" si="79">IF(B329="Mumbai",1500000,2500000)</f>
        <v>1500000</v>
      </c>
      <c r="V329" s="14">
        <f>Parameters_Base!$R$10</f>
        <v>3754098.2698005121</v>
      </c>
      <c r="W329" s="14">
        <f>Parameters_Base!$G$7*'Base Scenario'!O329</f>
        <v>4146875</v>
      </c>
      <c r="X329" s="14">
        <f>Parameters_Base!$G$8</f>
        <v>2000000</v>
      </c>
      <c r="Y329" s="15">
        <f t="shared" ref="Y329:Y392" si="80">SUM(S329:X329)</f>
        <v>32451573.269800507</v>
      </c>
      <c r="Z329" s="29">
        <f t="shared" ref="Z329:Z392" si="81">0.2*Y329</f>
        <v>6490314.6539601013</v>
      </c>
      <c r="AA329" s="29">
        <f t="shared" ref="AA329:AA392" si="82">Y329-Z329</f>
        <v>25961258.615840405</v>
      </c>
      <c r="AC329" s="29">
        <f t="shared" si="74"/>
        <v>-2120314.6539601022</v>
      </c>
      <c r="AD329" s="29">
        <f t="shared" ref="AD329:AD392" si="83">N329-AA329</f>
        <v>-13743758.615840405</v>
      </c>
      <c r="AE329" s="29">
        <f t="shared" ref="AE329:AE392" si="84">O329-Y329</f>
        <v>-15864073.269800507</v>
      </c>
      <c r="AF329" s="29"/>
      <c r="AG329" s="29" t="str">
        <f t="shared" ref="AG329:AG392" si="85">IF(AC329&gt;0,"Profit","Loss")</f>
        <v>Loss</v>
      </c>
      <c r="AH329" s="29"/>
      <c r="AI329" s="29" t="str">
        <f t="shared" ref="AI329:AI392" si="86">IF(AD329&gt;0,"Profit","Loss")</f>
        <v>Loss</v>
      </c>
      <c r="AJ329" s="29"/>
      <c r="AL329" s="12">
        <f t="shared" ref="AL329:AL392" si="87">AC329/I329</f>
        <v>-111595.50810316327</v>
      </c>
      <c r="AM329" s="12">
        <f t="shared" ref="AM329:AM392" si="88">AD329/J329</f>
        <v>-75932.368043317154</v>
      </c>
      <c r="AN329" s="12"/>
      <c r="AO329" s="12"/>
    </row>
    <row r="330" spans="1:41" x14ac:dyDescent="0.25">
      <c r="A330" s="6">
        <v>323</v>
      </c>
      <c r="B330" s="1" t="str">
        <f t="shared" si="75"/>
        <v>New York</v>
      </c>
      <c r="C330" s="1" t="s">
        <v>1</v>
      </c>
      <c r="D330" s="1" t="str">
        <f>IF(C330="Q1","non-peak",IF('Base Scenario'!C330="Q4","non-peak","peak"))</f>
        <v>peak</v>
      </c>
      <c r="E330" s="13">
        <f>IF(D330="non-peak",Parameters_Base!$B$4,Parameters_Base!$B$5)</f>
        <v>229999.99999999997</v>
      </c>
      <c r="F330" s="13">
        <f>IF(D330="non-peak",Parameters_Base!$C$4,Parameters_Base!$C$5)</f>
        <v>67500</v>
      </c>
      <c r="G330" s="1"/>
      <c r="H330" s="1">
        <v>162</v>
      </c>
      <c r="I330" s="1">
        <v>30</v>
      </c>
      <c r="J330" s="1">
        <v>232</v>
      </c>
      <c r="K330" s="3">
        <v>-1</v>
      </c>
      <c r="M330" s="15">
        <f t="shared" si="76"/>
        <v>6899999.9999999991</v>
      </c>
      <c r="N330" s="15">
        <f t="shared" si="77"/>
        <v>15660000</v>
      </c>
      <c r="O330" s="15">
        <f t="shared" si="78"/>
        <v>22560000</v>
      </c>
      <c r="Q330">
        <f>Parameters_Base!$G$5</f>
        <v>13880</v>
      </c>
      <c r="R330">
        <f>Q330*(1+VLOOKUP(K330,Parameters_Base!$I$3:$J$7,2,FALSE))</f>
        <v>11798</v>
      </c>
      <c r="S330" s="14">
        <f>R330*Parameters_Base!$G$2</f>
        <v>15337400</v>
      </c>
      <c r="T330" s="14">
        <f>Parameters_Base!$O$6</f>
        <v>300000</v>
      </c>
      <c r="U330" s="14">
        <f t="shared" si="79"/>
        <v>2500000</v>
      </c>
      <c r="V330" s="14">
        <f>Parameters_Base!$R$10</f>
        <v>3754098.2698005121</v>
      </c>
      <c r="W330" s="14">
        <f>Parameters_Base!$G$7*'Base Scenario'!O330</f>
        <v>5640000</v>
      </c>
      <c r="X330" s="14">
        <f>Parameters_Base!$G$8</f>
        <v>2000000</v>
      </c>
      <c r="Y330" s="15">
        <f t="shared" si="80"/>
        <v>29531498.269800514</v>
      </c>
      <c r="Z330" s="29">
        <f t="shared" si="81"/>
        <v>5906299.6539601032</v>
      </c>
      <c r="AA330" s="29">
        <f t="shared" si="82"/>
        <v>23625198.615840413</v>
      </c>
      <c r="AC330" s="29">
        <f t="shared" ref="AC330:AC393" si="89">M330-Z330</f>
        <v>993700.3460398959</v>
      </c>
      <c r="AD330" s="29">
        <f t="shared" si="83"/>
        <v>-7965198.6158404127</v>
      </c>
      <c r="AE330" s="29">
        <f t="shared" si="84"/>
        <v>-6971498.269800514</v>
      </c>
      <c r="AF330" s="29"/>
      <c r="AG330" s="29" t="str">
        <f t="shared" si="85"/>
        <v>Profit</v>
      </c>
      <c r="AH330" s="29"/>
      <c r="AI330" s="29" t="str">
        <f t="shared" si="86"/>
        <v>Loss</v>
      </c>
      <c r="AJ330" s="29"/>
      <c r="AL330" s="12">
        <f t="shared" si="87"/>
        <v>33123.34486799653</v>
      </c>
      <c r="AM330" s="12">
        <f t="shared" si="88"/>
        <v>-34332.752654484539</v>
      </c>
      <c r="AN330" s="12"/>
      <c r="AO330" s="12"/>
    </row>
    <row r="331" spans="1:41" x14ac:dyDescent="0.25">
      <c r="A331" s="6">
        <v>324</v>
      </c>
      <c r="B331" s="1" t="str">
        <f t="shared" si="75"/>
        <v>Mumbai</v>
      </c>
      <c r="C331" s="1" t="s">
        <v>1</v>
      </c>
      <c r="D331" s="1" t="str">
        <f>IF(C331="Q1","non-peak",IF('Base Scenario'!C331="Q4","non-peak","peak"))</f>
        <v>peak</v>
      </c>
      <c r="E331" s="13">
        <f>IF(D331="non-peak",Parameters_Base!$B$4,Parameters_Base!$B$5)</f>
        <v>229999.99999999997</v>
      </c>
      <c r="F331" s="13">
        <f>IF(D331="non-peak",Parameters_Base!$C$4,Parameters_Base!$C$5)</f>
        <v>67500</v>
      </c>
      <c r="G331" s="1"/>
      <c r="H331" s="1">
        <v>162</v>
      </c>
      <c r="I331" s="1">
        <v>26</v>
      </c>
      <c r="J331" s="1">
        <v>226</v>
      </c>
      <c r="K331" s="3">
        <v>1</v>
      </c>
      <c r="M331" s="15">
        <f t="shared" si="76"/>
        <v>5979999.9999999991</v>
      </c>
      <c r="N331" s="15">
        <f t="shared" si="77"/>
        <v>15255000</v>
      </c>
      <c r="O331" s="15">
        <f t="shared" si="78"/>
        <v>21235000</v>
      </c>
      <c r="Q331">
        <f>Parameters_Base!$G$5</f>
        <v>13880</v>
      </c>
      <c r="R331">
        <f>Q331*(1+VLOOKUP(K331,Parameters_Base!$I$3:$J$7,2,FALSE))</f>
        <v>15961.999999999998</v>
      </c>
      <c r="S331" s="14">
        <f>R331*Parameters_Base!$G$2</f>
        <v>20750599.999999996</v>
      </c>
      <c r="T331" s="14">
        <f>Parameters_Base!$O$6</f>
        <v>300000</v>
      </c>
      <c r="U331" s="14">
        <f t="shared" si="79"/>
        <v>1500000</v>
      </c>
      <c r="V331" s="14">
        <f>Parameters_Base!$R$10</f>
        <v>3754098.2698005121</v>
      </c>
      <c r="W331" s="14">
        <f>Parameters_Base!$G$7*'Base Scenario'!O331</f>
        <v>5308750</v>
      </c>
      <c r="X331" s="14">
        <f>Parameters_Base!$G$8</f>
        <v>2000000</v>
      </c>
      <c r="Y331" s="15">
        <f t="shared" si="80"/>
        <v>33613448.269800507</v>
      </c>
      <c r="Z331" s="29">
        <f t="shared" si="81"/>
        <v>6722689.6539601013</v>
      </c>
      <c r="AA331" s="29">
        <f t="shared" si="82"/>
        <v>26890758.615840405</v>
      </c>
      <c r="AC331" s="29">
        <f t="shared" si="89"/>
        <v>-742689.65396010224</v>
      </c>
      <c r="AD331" s="29">
        <f t="shared" si="83"/>
        <v>-11635758.615840405</v>
      </c>
      <c r="AE331" s="29">
        <f t="shared" si="84"/>
        <v>-12378448.269800507</v>
      </c>
      <c r="AF331" s="29"/>
      <c r="AG331" s="29" t="str">
        <f t="shared" si="85"/>
        <v>Loss</v>
      </c>
      <c r="AH331" s="29"/>
      <c r="AI331" s="29" t="str">
        <f t="shared" si="86"/>
        <v>Loss</v>
      </c>
      <c r="AJ331" s="29"/>
      <c r="AL331" s="12">
        <f t="shared" si="87"/>
        <v>-28564.986690773163</v>
      </c>
      <c r="AM331" s="12">
        <f t="shared" si="88"/>
        <v>-51485.657592214186</v>
      </c>
      <c r="AN331" s="12"/>
      <c r="AO331" s="12"/>
    </row>
    <row r="332" spans="1:41" x14ac:dyDescent="0.25">
      <c r="A332" s="6">
        <v>325</v>
      </c>
      <c r="B332" s="1" t="str">
        <f t="shared" si="75"/>
        <v>New York</v>
      </c>
      <c r="C332" s="1" t="s">
        <v>1</v>
      </c>
      <c r="D332" s="1" t="str">
        <f>IF(C332="Q1","non-peak",IF('Base Scenario'!C332="Q4","non-peak","peak"))</f>
        <v>peak</v>
      </c>
      <c r="E332" s="13">
        <f>IF(D332="non-peak",Parameters_Base!$B$4,Parameters_Base!$B$5)</f>
        <v>229999.99999999997</v>
      </c>
      <c r="F332" s="13">
        <f>IF(D332="non-peak",Parameters_Base!$C$4,Parameters_Base!$C$5)</f>
        <v>67500</v>
      </c>
      <c r="G332" s="1"/>
      <c r="H332" s="1">
        <v>163</v>
      </c>
      <c r="I332" s="1">
        <v>26</v>
      </c>
      <c r="J332" s="1">
        <v>187</v>
      </c>
      <c r="K332" s="3">
        <v>-2</v>
      </c>
      <c r="M332" s="15">
        <f t="shared" si="76"/>
        <v>5979999.9999999991</v>
      </c>
      <c r="N332" s="15">
        <f t="shared" si="77"/>
        <v>12622500</v>
      </c>
      <c r="O332" s="15">
        <f t="shared" si="78"/>
        <v>18602500</v>
      </c>
      <c r="Q332">
        <f>Parameters_Base!$G$5</f>
        <v>13880</v>
      </c>
      <c r="R332">
        <f>Q332*(1+VLOOKUP(K332,Parameters_Base!$I$3:$J$7,2,FALSE))</f>
        <v>9716</v>
      </c>
      <c r="S332" s="14">
        <f>R332*Parameters_Base!$G$2</f>
        <v>12630800</v>
      </c>
      <c r="T332" s="14">
        <f>Parameters_Base!$O$6</f>
        <v>300000</v>
      </c>
      <c r="U332" s="14">
        <f t="shared" si="79"/>
        <v>2500000</v>
      </c>
      <c r="V332" s="14">
        <f>Parameters_Base!$R$10</f>
        <v>3754098.2698005121</v>
      </c>
      <c r="W332" s="14">
        <f>Parameters_Base!$G$7*'Base Scenario'!O332</f>
        <v>4650625</v>
      </c>
      <c r="X332" s="14">
        <f>Parameters_Base!$G$8</f>
        <v>2000000</v>
      </c>
      <c r="Y332" s="15">
        <f t="shared" si="80"/>
        <v>25835523.269800514</v>
      </c>
      <c r="Z332" s="29">
        <f t="shared" si="81"/>
        <v>5167104.6539601032</v>
      </c>
      <c r="AA332" s="29">
        <f t="shared" si="82"/>
        <v>20668418.615840413</v>
      </c>
      <c r="AC332" s="29">
        <f t="shared" si="89"/>
        <v>812895.3460398959</v>
      </c>
      <c r="AD332" s="29">
        <f t="shared" si="83"/>
        <v>-8045918.6158404127</v>
      </c>
      <c r="AE332" s="29">
        <f t="shared" si="84"/>
        <v>-7233023.269800514</v>
      </c>
      <c r="AF332" s="29"/>
      <c r="AG332" s="29" t="str">
        <f t="shared" si="85"/>
        <v>Profit</v>
      </c>
      <c r="AH332" s="29"/>
      <c r="AI332" s="29" t="str">
        <f t="shared" si="86"/>
        <v>Loss</v>
      </c>
      <c r="AJ332" s="29"/>
      <c r="AL332" s="12">
        <f t="shared" si="87"/>
        <v>31265.205616919073</v>
      </c>
      <c r="AM332" s="12">
        <f t="shared" si="88"/>
        <v>-43026.302758504884</v>
      </c>
      <c r="AN332" s="12"/>
      <c r="AO332" s="12"/>
    </row>
    <row r="333" spans="1:41" x14ac:dyDescent="0.25">
      <c r="A333" s="6">
        <v>326</v>
      </c>
      <c r="B333" s="1" t="str">
        <f t="shared" si="75"/>
        <v>Mumbai</v>
      </c>
      <c r="C333" s="1" t="s">
        <v>1</v>
      </c>
      <c r="D333" s="1" t="str">
        <f>IF(C333="Q1","non-peak",IF('Base Scenario'!C333="Q4","non-peak","peak"))</f>
        <v>peak</v>
      </c>
      <c r="E333" s="13">
        <f>IF(D333="non-peak",Parameters_Base!$B$4,Parameters_Base!$B$5)</f>
        <v>229999.99999999997</v>
      </c>
      <c r="F333" s="13">
        <f>IF(D333="non-peak",Parameters_Base!$C$4,Parameters_Base!$C$5)</f>
        <v>67500</v>
      </c>
      <c r="G333" s="1"/>
      <c r="H333" s="1">
        <v>163</v>
      </c>
      <c r="I333" s="1">
        <v>20</v>
      </c>
      <c r="J333" s="1">
        <v>228</v>
      </c>
      <c r="K333" s="3">
        <v>0</v>
      </c>
      <c r="M333" s="15">
        <f t="shared" si="76"/>
        <v>4599999.9999999991</v>
      </c>
      <c r="N333" s="15">
        <f t="shared" si="77"/>
        <v>15390000</v>
      </c>
      <c r="O333" s="15">
        <f t="shared" si="78"/>
        <v>19990000</v>
      </c>
      <c r="Q333">
        <f>Parameters_Base!$G$5</f>
        <v>13880</v>
      </c>
      <c r="R333">
        <f>Q333*(1+VLOOKUP(K333,Parameters_Base!$I$3:$J$7,2,FALSE))</f>
        <v>13880</v>
      </c>
      <c r="S333" s="14">
        <f>R333*Parameters_Base!$G$2</f>
        <v>18044000</v>
      </c>
      <c r="T333" s="14">
        <f>Parameters_Base!$O$6</f>
        <v>300000</v>
      </c>
      <c r="U333" s="14">
        <f t="shared" si="79"/>
        <v>1500000</v>
      </c>
      <c r="V333" s="14">
        <f>Parameters_Base!$R$10</f>
        <v>3754098.2698005121</v>
      </c>
      <c r="W333" s="14">
        <f>Parameters_Base!$G$7*'Base Scenario'!O333</f>
        <v>4997500</v>
      </c>
      <c r="X333" s="14">
        <f>Parameters_Base!$G$8</f>
        <v>2000000</v>
      </c>
      <c r="Y333" s="15">
        <f t="shared" si="80"/>
        <v>30595598.269800514</v>
      </c>
      <c r="Z333" s="29">
        <f t="shared" si="81"/>
        <v>6119119.6539601032</v>
      </c>
      <c r="AA333" s="29">
        <f t="shared" si="82"/>
        <v>24476478.615840413</v>
      </c>
      <c r="AC333" s="29">
        <f t="shared" si="89"/>
        <v>-1519119.6539601041</v>
      </c>
      <c r="AD333" s="29">
        <f t="shared" si="83"/>
        <v>-9086478.6158404127</v>
      </c>
      <c r="AE333" s="29">
        <f t="shared" si="84"/>
        <v>-10605598.269800514</v>
      </c>
      <c r="AF333" s="29"/>
      <c r="AG333" s="29" t="str">
        <f t="shared" si="85"/>
        <v>Loss</v>
      </c>
      <c r="AH333" s="29"/>
      <c r="AI333" s="29" t="str">
        <f t="shared" si="86"/>
        <v>Loss</v>
      </c>
      <c r="AJ333" s="29"/>
      <c r="AL333" s="12">
        <f t="shared" si="87"/>
        <v>-75955.982698005202</v>
      </c>
      <c r="AM333" s="12">
        <f t="shared" si="88"/>
        <v>-39852.97638526497</v>
      </c>
      <c r="AN333" s="12"/>
      <c r="AO333" s="12"/>
    </row>
    <row r="334" spans="1:41" x14ac:dyDescent="0.25">
      <c r="A334" s="6">
        <v>327</v>
      </c>
      <c r="B334" s="1" t="str">
        <f t="shared" si="75"/>
        <v>New York</v>
      </c>
      <c r="C334" s="1" t="s">
        <v>1</v>
      </c>
      <c r="D334" s="1" t="str">
        <f>IF(C334="Q1","non-peak",IF('Base Scenario'!C334="Q4","non-peak","peak"))</f>
        <v>peak</v>
      </c>
      <c r="E334" s="13">
        <f>IF(D334="non-peak",Parameters_Base!$B$4,Parameters_Base!$B$5)</f>
        <v>229999.99999999997</v>
      </c>
      <c r="F334" s="13">
        <f>IF(D334="non-peak",Parameters_Base!$C$4,Parameters_Base!$C$5)</f>
        <v>67500</v>
      </c>
      <c r="G334" s="1"/>
      <c r="H334" s="1">
        <v>164</v>
      </c>
      <c r="I334" s="1">
        <v>28</v>
      </c>
      <c r="J334" s="1">
        <v>212</v>
      </c>
      <c r="K334" s="3">
        <v>0</v>
      </c>
      <c r="M334" s="15">
        <f t="shared" si="76"/>
        <v>6439999.9999999991</v>
      </c>
      <c r="N334" s="15">
        <f t="shared" si="77"/>
        <v>14310000</v>
      </c>
      <c r="O334" s="15">
        <f t="shared" si="78"/>
        <v>20750000</v>
      </c>
      <c r="Q334">
        <f>Parameters_Base!$G$5</f>
        <v>13880</v>
      </c>
      <c r="R334">
        <f>Q334*(1+VLOOKUP(K334,Parameters_Base!$I$3:$J$7,2,FALSE))</f>
        <v>13880</v>
      </c>
      <c r="S334" s="14">
        <f>R334*Parameters_Base!$G$2</f>
        <v>18044000</v>
      </c>
      <c r="T334" s="14">
        <f>Parameters_Base!$O$6</f>
        <v>300000</v>
      </c>
      <c r="U334" s="14">
        <f t="shared" si="79"/>
        <v>2500000</v>
      </c>
      <c r="V334" s="14">
        <f>Parameters_Base!$R$10</f>
        <v>3754098.2698005121</v>
      </c>
      <c r="W334" s="14">
        <f>Parameters_Base!$G$7*'Base Scenario'!O334</f>
        <v>5187500</v>
      </c>
      <c r="X334" s="14">
        <f>Parameters_Base!$G$8</f>
        <v>2000000</v>
      </c>
      <c r="Y334" s="15">
        <f t="shared" si="80"/>
        <v>31785598.269800514</v>
      </c>
      <c r="Z334" s="29">
        <f t="shared" si="81"/>
        <v>6357119.6539601032</v>
      </c>
      <c r="AA334" s="29">
        <f t="shared" si="82"/>
        <v>25428478.615840413</v>
      </c>
      <c r="AC334" s="29">
        <f t="shared" si="89"/>
        <v>82880.3460398959</v>
      </c>
      <c r="AD334" s="29">
        <f t="shared" si="83"/>
        <v>-11118478.615840413</v>
      </c>
      <c r="AE334" s="29">
        <f t="shared" si="84"/>
        <v>-11035598.269800514</v>
      </c>
      <c r="AF334" s="29"/>
      <c r="AG334" s="29" t="str">
        <f t="shared" si="85"/>
        <v>Profit</v>
      </c>
      <c r="AH334" s="29"/>
      <c r="AI334" s="29" t="str">
        <f t="shared" si="86"/>
        <v>Loss</v>
      </c>
      <c r="AJ334" s="29"/>
      <c r="AL334" s="12">
        <f t="shared" si="87"/>
        <v>2960.0123585677106</v>
      </c>
      <c r="AM334" s="12">
        <f t="shared" si="88"/>
        <v>-52445.653848303831</v>
      </c>
      <c r="AN334" s="12"/>
      <c r="AO334" s="12"/>
    </row>
    <row r="335" spans="1:41" x14ac:dyDescent="0.25">
      <c r="A335" s="6">
        <v>328</v>
      </c>
      <c r="B335" s="1" t="str">
        <f t="shared" si="75"/>
        <v>Mumbai</v>
      </c>
      <c r="C335" s="1" t="s">
        <v>1</v>
      </c>
      <c r="D335" s="1" t="str">
        <f>IF(C335="Q1","non-peak",IF('Base Scenario'!C335="Q4","non-peak","peak"))</f>
        <v>peak</v>
      </c>
      <c r="E335" s="13">
        <f>IF(D335="non-peak",Parameters_Base!$B$4,Parameters_Base!$B$5)</f>
        <v>229999.99999999997</v>
      </c>
      <c r="F335" s="13">
        <f>IF(D335="non-peak",Parameters_Base!$C$4,Parameters_Base!$C$5)</f>
        <v>67500</v>
      </c>
      <c r="G335" s="1"/>
      <c r="H335" s="1">
        <v>164</v>
      </c>
      <c r="I335" s="1">
        <v>16</v>
      </c>
      <c r="J335" s="1">
        <v>176</v>
      </c>
      <c r="K335" s="3">
        <v>2</v>
      </c>
      <c r="M335" s="15">
        <f t="shared" si="76"/>
        <v>3679999.9999999995</v>
      </c>
      <c r="N335" s="15">
        <f t="shared" si="77"/>
        <v>11880000</v>
      </c>
      <c r="O335" s="15">
        <f t="shared" si="78"/>
        <v>15560000</v>
      </c>
      <c r="Q335">
        <f>Parameters_Base!$G$5</f>
        <v>13880</v>
      </c>
      <c r="R335">
        <f>Q335*(1+VLOOKUP(K335,Parameters_Base!$I$3:$J$7,2,FALSE))</f>
        <v>18044</v>
      </c>
      <c r="S335" s="14">
        <f>R335*Parameters_Base!$G$2</f>
        <v>23457200</v>
      </c>
      <c r="T335" s="14">
        <f>Parameters_Base!$O$6</f>
        <v>300000</v>
      </c>
      <c r="U335" s="14">
        <f t="shared" si="79"/>
        <v>1500000</v>
      </c>
      <c r="V335" s="14">
        <f>Parameters_Base!$R$10</f>
        <v>3754098.2698005121</v>
      </c>
      <c r="W335" s="14">
        <f>Parameters_Base!$G$7*'Base Scenario'!O335</f>
        <v>3890000</v>
      </c>
      <c r="X335" s="14">
        <f>Parameters_Base!$G$8</f>
        <v>2000000</v>
      </c>
      <c r="Y335" s="15">
        <f t="shared" si="80"/>
        <v>34901298.269800514</v>
      </c>
      <c r="Z335" s="29">
        <f t="shared" si="81"/>
        <v>6980259.6539601032</v>
      </c>
      <c r="AA335" s="29">
        <f t="shared" si="82"/>
        <v>27921038.615840413</v>
      </c>
      <c r="AC335" s="29">
        <f t="shared" si="89"/>
        <v>-3300259.6539601036</v>
      </c>
      <c r="AD335" s="29">
        <f t="shared" si="83"/>
        <v>-16041038.615840413</v>
      </c>
      <c r="AE335" s="29">
        <f t="shared" si="84"/>
        <v>-19341298.269800514</v>
      </c>
      <c r="AF335" s="29"/>
      <c r="AG335" s="29" t="str">
        <f t="shared" si="85"/>
        <v>Loss</v>
      </c>
      <c r="AH335" s="29"/>
      <c r="AI335" s="29" t="str">
        <f t="shared" si="86"/>
        <v>Loss</v>
      </c>
      <c r="AJ335" s="29"/>
      <c r="AL335" s="12">
        <f t="shared" si="87"/>
        <v>-206266.22837250648</v>
      </c>
      <c r="AM335" s="12">
        <f t="shared" si="88"/>
        <v>-91142.264862729615</v>
      </c>
      <c r="AN335" s="12"/>
      <c r="AO335" s="12"/>
    </row>
    <row r="336" spans="1:41" x14ac:dyDescent="0.25">
      <c r="A336" s="6">
        <v>329</v>
      </c>
      <c r="B336" s="1" t="str">
        <f t="shared" si="75"/>
        <v>New York</v>
      </c>
      <c r="C336" s="1" t="s">
        <v>1</v>
      </c>
      <c r="D336" s="1" t="str">
        <f>IF(C336="Q1","non-peak",IF('Base Scenario'!C336="Q4","non-peak","peak"))</f>
        <v>peak</v>
      </c>
      <c r="E336" s="13">
        <f>IF(D336="non-peak",Parameters_Base!$B$4,Parameters_Base!$B$5)</f>
        <v>229999.99999999997</v>
      </c>
      <c r="F336" s="13">
        <f>IF(D336="non-peak",Parameters_Base!$C$4,Parameters_Base!$C$5)</f>
        <v>67500</v>
      </c>
      <c r="G336" s="1"/>
      <c r="H336" s="1">
        <v>165</v>
      </c>
      <c r="I336" s="1">
        <v>17</v>
      </c>
      <c r="J336" s="1">
        <v>167</v>
      </c>
      <c r="K336" s="3">
        <v>-1</v>
      </c>
      <c r="M336" s="15">
        <f t="shared" si="76"/>
        <v>3909999.9999999995</v>
      </c>
      <c r="N336" s="15">
        <f t="shared" si="77"/>
        <v>11272500</v>
      </c>
      <c r="O336" s="15">
        <f t="shared" si="78"/>
        <v>15182500</v>
      </c>
      <c r="Q336">
        <f>Parameters_Base!$G$5</f>
        <v>13880</v>
      </c>
      <c r="R336">
        <f>Q336*(1+VLOOKUP(K336,Parameters_Base!$I$3:$J$7,2,FALSE))</f>
        <v>11798</v>
      </c>
      <c r="S336" s="14">
        <f>R336*Parameters_Base!$G$2</f>
        <v>15337400</v>
      </c>
      <c r="T336" s="14">
        <f>Parameters_Base!$O$6</f>
        <v>300000</v>
      </c>
      <c r="U336" s="14">
        <f t="shared" si="79"/>
        <v>2500000</v>
      </c>
      <c r="V336" s="14">
        <f>Parameters_Base!$R$10</f>
        <v>3754098.2698005121</v>
      </c>
      <c r="W336" s="14">
        <f>Parameters_Base!$G$7*'Base Scenario'!O336</f>
        <v>3795625</v>
      </c>
      <c r="X336" s="14">
        <f>Parameters_Base!$G$8</f>
        <v>2000000</v>
      </c>
      <c r="Y336" s="15">
        <f t="shared" si="80"/>
        <v>27687123.269800514</v>
      </c>
      <c r="Z336" s="29">
        <f t="shared" si="81"/>
        <v>5537424.6539601032</v>
      </c>
      <c r="AA336" s="29">
        <f t="shared" si="82"/>
        <v>22149698.615840413</v>
      </c>
      <c r="AC336" s="29">
        <f t="shared" si="89"/>
        <v>-1627424.6539601036</v>
      </c>
      <c r="AD336" s="29">
        <f t="shared" si="83"/>
        <v>-10877198.615840413</v>
      </c>
      <c r="AE336" s="29">
        <f t="shared" si="84"/>
        <v>-12504623.269800514</v>
      </c>
      <c r="AF336" s="29"/>
      <c r="AG336" s="29" t="str">
        <f t="shared" si="85"/>
        <v>Loss</v>
      </c>
      <c r="AH336" s="29"/>
      <c r="AI336" s="29" t="str">
        <f t="shared" si="86"/>
        <v>Loss</v>
      </c>
      <c r="AJ336" s="29"/>
      <c r="AL336" s="12">
        <f t="shared" si="87"/>
        <v>-95730.861997653148</v>
      </c>
      <c r="AM336" s="12">
        <f t="shared" si="88"/>
        <v>-65132.925843355762</v>
      </c>
      <c r="AN336" s="12"/>
      <c r="AO336" s="12"/>
    </row>
    <row r="337" spans="1:41" x14ac:dyDescent="0.25">
      <c r="A337" s="6">
        <v>330</v>
      </c>
      <c r="B337" s="1" t="str">
        <f t="shared" si="75"/>
        <v>Mumbai</v>
      </c>
      <c r="C337" s="1" t="s">
        <v>1</v>
      </c>
      <c r="D337" s="1" t="str">
        <f>IF(C337="Q1","non-peak",IF('Base Scenario'!C337="Q4","non-peak","peak"))</f>
        <v>peak</v>
      </c>
      <c r="E337" s="13">
        <f>IF(D337="non-peak",Parameters_Base!$B$4,Parameters_Base!$B$5)</f>
        <v>229999.99999999997</v>
      </c>
      <c r="F337" s="13">
        <f>IF(D337="non-peak",Parameters_Base!$C$4,Parameters_Base!$C$5)</f>
        <v>67500</v>
      </c>
      <c r="G337" s="1"/>
      <c r="H337" s="1">
        <v>165</v>
      </c>
      <c r="I337" s="1">
        <v>22</v>
      </c>
      <c r="J337" s="1">
        <v>206</v>
      </c>
      <c r="K337" s="3">
        <v>1</v>
      </c>
      <c r="M337" s="15">
        <f t="shared" si="76"/>
        <v>5059999.9999999991</v>
      </c>
      <c r="N337" s="15">
        <f t="shared" si="77"/>
        <v>13905000</v>
      </c>
      <c r="O337" s="15">
        <f t="shared" si="78"/>
        <v>18965000</v>
      </c>
      <c r="Q337">
        <f>Parameters_Base!$G$5</f>
        <v>13880</v>
      </c>
      <c r="R337">
        <f>Q337*(1+VLOOKUP(K337,Parameters_Base!$I$3:$J$7,2,FALSE))</f>
        <v>15961.999999999998</v>
      </c>
      <c r="S337" s="14">
        <f>R337*Parameters_Base!$G$2</f>
        <v>20750599.999999996</v>
      </c>
      <c r="T337" s="14">
        <f>Parameters_Base!$O$6</f>
        <v>300000</v>
      </c>
      <c r="U337" s="14">
        <f t="shared" si="79"/>
        <v>1500000</v>
      </c>
      <c r="V337" s="14">
        <f>Parameters_Base!$R$10</f>
        <v>3754098.2698005121</v>
      </c>
      <c r="W337" s="14">
        <f>Parameters_Base!$G$7*'Base Scenario'!O337</f>
        <v>4741250</v>
      </c>
      <c r="X337" s="14">
        <f>Parameters_Base!$G$8</f>
        <v>2000000</v>
      </c>
      <c r="Y337" s="15">
        <f t="shared" si="80"/>
        <v>33045948.269800507</v>
      </c>
      <c r="Z337" s="29">
        <f t="shared" si="81"/>
        <v>6609189.6539601013</v>
      </c>
      <c r="AA337" s="29">
        <f t="shared" si="82"/>
        <v>26436758.615840405</v>
      </c>
      <c r="AC337" s="29">
        <f t="shared" si="89"/>
        <v>-1549189.6539601022</v>
      </c>
      <c r="AD337" s="29">
        <f t="shared" si="83"/>
        <v>-12531758.615840405</v>
      </c>
      <c r="AE337" s="29">
        <f t="shared" si="84"/>
        <v>-14080948.269800507</v>
      </c>
      <c r="AF337" s="29"/>
      <c r="AG337" s="29" t="str">
        <f t="shared" si="85"/>
        <v>Loss</v>
      </c>
      <c r="AH337" s="29"/>
      <c r="AI337" s="29" t="str">
        <f t="shared" si="86"/>
        <v>Loss</v>
      </c>
      <c r="AJ337" s="29"/>
      <c r="AL337" s="12">
        <f t="shared" si="87"/>
        <v>-70417.711543641009</v>
      </c>
      <c r="AM337" s="12">
        <f t="shared" si="88"/>
        <v>-60833.779688545656</v>
      </c>
      <c r="AN337" s="12"/>
      <c r="AO337" s="12"/>
    </row>
    <row r="338" spans="1:41" x14ac:dyDescent="0.25">
      <c r="A338" s="6">
        <v>331</v>
      </c>
      <c r="B338" s="1" t="str">
        <f t="shared" si="75"/>
        <v>New York</v>
      </c>
      <c r="C338" s="1" t="s">
        <v>1</v>
      </c>
      <c r="D338" s="1" t="str">
        <f>IF(C338="Q1","non-peak",IF('Base Scenario'!C338="Q4","non-peak","peak"))</f>
        <v>peak</v>
      </c>
      <c r="E338" s="13">
        <f>IF(D338="non-peak",Parameters_Base!$B$4,Parameters_Base!$B$5)</f>
        <v>229999.99999999997</v>
      </c>
      <c r="F338" s="13">
        <f>IF(D338="non-peak",Parameters_Base!$C$4,Parameters_Base!$C$5)</f>
        <v>67500</v>
      </c>
      <c r="G338" s="1"/>
      <c r="H338" s="1">
        <v>166</v>
      </c>
      <c r="I338" s="1">
        <v>29</v>
      </c>
      <c r="J338" s="1">
        <v>157</v>
      </c>
      <c r="K338" s="3">
        <v>-1</v>
      </c>
      <c r="M338" s="15">
        <f t="shared" si="76"/>
        <v>6669999.9999999991</v>
      </c>
      <c r="N338" s="15">
        <f t="shared" si="77"/>
        <v>10597500</v>
      </c>
      <c r="O338" s="15">
        <f t="shared" si="78"/>
        <v>17267500</v>
      </c>
      <c r="Q338">
        <f>Parameters_Base!$G$5</f>
        <v>13880</v>
      </c>
      <c r="R338">
        <f>Q338*(1+VLOOKUP(K338,Parameters_Base!$I$3:$J$7,2,FALSE))</f>
        <v>11798</v>
      </c>
      <c r="S338" s="14">
        <f>R338*Parameters_Base!$G$2</f>
        <v>15337400</v>
      </c>
      <c r="T338" s="14">
        <f>Parameters_Base!$O$6</f>
        <v>300000</v>
      </c>
      <c r="U338" s="14">
        <f t="shared" si="79"/>
        <v>2500000</v>
      </c>
      <c r="V338" s="14">
        <f>Parameters_Base!$R$10</f>
        <v>3754098.2698005121</v>
      </c>
      <c r="W338" s="14">
        <f>Parameters_Base!$G$7*'Base Scenario'!O338</f>
        <v>4316875</v>
      </c>
      <c r="X338" s="14">
        <f>Parameters_Base!$G$8</f>
        <v>2000000</v>
      </c>
      <c r="Y338" s="15">
        <f t="shared" si="80"/>
        <v>28208373.269800514</v>
      </c>
      <c r="Z338" s="29">
        <f t="shared" si="81"/>
        <v>5641674.6539601032</v>
      </c>
      <c r="AA338" s="29">
        <f t="shared" si="82"/>
        <v>22566698.615840413</v>
      </c>
      <c r="AC338" s="29">
        <f t="shared" si="89"/>
        <v>1028325.3460398959</v>
      </c>
      <c r="AD338" s="29">
        <f t="shared" si="83"/>
        <v>-11969198.615840413</v>
      </c>
      <c r="AE338" s="29">
        <f t="shared" si="84"/>
        <v>-10940873.269800514</v>
      </c>
      <c r="AF338" s="29"/>
      <c r="AG338" s="29" t="str">
        <f t="shared" si="85"/>
        <v>Profit</v>
      </c>
      <c r="AH338" s="29"/>
      <c r="AI338" s="29" t="str">
        <f t="shared" si="86"/>
        <v>Loss</v>
      </c>
      <c r="AJ338" s="29"/>
      <c r="AL338" s="12">
        <f t="shared" si="87"/>
        <v>35459.494691030894</v>
      </c>
      <c r="AM338" s="12">
        <f t="shared" si="88"/>
        <v>-76236.933858856137</v>
      </c>
      <c r="AN338" s="12"/>
      <c r="AO338" s="12"/>
    </row>
    <row r="339" spans="1:41" x14ac:dyDescent="0.25">
      <c r="A339" s="6">
        <v>332</v>
      </c>
      <c r="B339" s="1" t="str">
        <f t="shared" si="75"/>
        <v>Mumbai</v>
      </c>
      <c r="C339" s="1" t="s">
        <v>1</v>
      </c>
      <c r="D339" s="1" t="str">
        <f>IF(C339="Q1","non-peak",IF('Base Scenario'!C339="Q4","non-peak","peak"))</f>
        <v>peak</v>
      </c>
      <c r="E339" s="13">
        <f>IF(D339="non-peak",Parameters_Base!$B$4,Parameters_Base!$B$5)</f>
        <v>229999.99999999997</v>
      </c>
      <c r="F339" s="13">
        <f>IF(D339="non-peak",Parameters_Base!$C$4,Parameters_Base!$C$5)</f>
        <v>67500</v>
      </c>
      <c r="G339" s="1"/>
      <c r="H339" s="1">
        <v>166</v>
      </c>
      <c r="I339" s="1">
        <v>19</v>
      </c>
      <c r="J339" s="1">
        <v>205</v>
      </c>
      <c r="K339" s="3">
        <v>1</v>
      </c>
      <c r="M339" s="15">
        <f t="shared" si="76"/>
        <v>4369999.9999999991</v>
      </c>
      <c r="N339" s="15">
        <f t="shared" si="77"/>
        <v>13837500</v>
      </c>
      <c r="O339" s="15">
        <f t="shared" si="78"/>
        <v>18207500</v>
      </c>
      <c r="Q339">
        <f>Parameters_Base!$G$5</f>
        <v>13880</v>
      </c>
      <c r="R339">
        <f>Q339*(1+VLOOKUP(K339,Parameters_Base!$I$3:$J$7,2,FALSE))</f>
        <v>15961.999999999998</v>
      </c>
      <c r="S339" s="14">
        <f>R339*Parameters_Base!$G$2</f>
        <v>20750599.999999996</v>
      </c>
      <c r="T339" s="14">
        <f>Parameters_Base!$O$6</f>
        <v>300000</v>
      </c>
      <c r="U339" s="14">
        <f t="shared" si="79"/>
        <v>1500000</v>
      </c>
      <c r="V339" s="14">
        <f>Parameters_Base!$R$10</f>
        <v>3754098.2698005121</v>
      </c>
      <c r="W339" s="14">
        <f>Parameters_Base!$G$7*'Base Scenario'!O339</f>
        <v>4551875</v>
      </c>
      <c r="X339" s="14">
        <f>Parameters_Base!$G$8</f>
        <v>2000000</v>
      </c>
      <c r="Y339" s="15">
        <f t="shared" si="80"/>
        <v>32856573.269800507</v>
      </c>
      <c r="Z339" s="29">
        <f t="shared" si="81"/>
        <v>6571314.6539601013</v>
      </c>
      <c r="AA339" s="29">
        <f t="shared" si="82"/>
        <v>26285258.615840405</v>
      </c>
      <c r="AC339" s="29">
        <f t="shared" si="89"/>
        <v>-2201314.6539601022</v>
      </c>
      <c r="AD339" s="29">
        <f t="shared" si="83"/>
        <v>-12447758.615840405</v>
      </c>
      <c r="AE339" s="29">
        <f t="shared" si="84"/>
        <v>-14649073.269800507</v>
      </c>
      <c r="AF339" s="29"/>
      <c r="AG339" s="29" t="str">
        <f t="shared" si="85"/>
        <v>Loss</v>
      </c>
      <c r="AH339" s="29"/>
      <c r="AI339" s="29" t="str">
        <f t="shared" si="86"/>
        <v>Loss</v>
      </c>
      <c r="AJ339" s="29"/>
      <c r="AL339" s="12">
        <f t="shared" si="87"/>
        <v>-115858.66599790011</v>
      </c>
      <c r="AM339" s="12">
        <f t="shared" si="88"/>
        <v>-60720.773735806855</v>
      </c>
      <c r="AN339" s="12"/>
      <c r="AO339" s="12"/>
    </row>
    <row r="340" spans="1:41" x14ac:dyDescent="0.25">
      <c r="A340" s="6">
        <v>333</v>
      </c>
      <c r="B340" s="1" t="str">
        <f t="shared" si="75"/>
        <v>New York</v>
      </c>
      <c r="C340" s="1" t="s">
        <v>1</v>
      </c>
      <c r="D340" s="1" t="str">
        <f>IF(C340="Q1","non-peak",IF('Base Scenario'!C340="Q4","non-peak","peak"))</f>
        <v>peak</v>
      </c>
      <c r="E340" s="13">
        <f>IF(D340="non-peak",Parameters_Base!$B$4,Parameters_Base!$B$5)</f>
        <v>229999.99999999997</v>
      </c>
      <c r="F340" s="13">
        <f>IF(D340="non-peak",Parameters_Base!$C$4,Parameters_Base!$C$5)</f>
        <v>67500</v>
      </c>
      <c r="G340" s="1"/>
      <c r="H340" s="1">
        <v>167</v>
      </c>
      <c r="I340" s="1">
        <v>16</v>
      </c>
      <c r="J340" s="1">
        <v>195</v>
      </c>
      <c r="K340" s="3">
        <v>0</v>
      </c>
      <c r="M340" s="15">
        <f t="shared" si="76"/>
        <v>3679999.9999999995</v>
      </c>
      <c r="N340" s="15">
        <f t="shared" si="77"/>
        <v>13162500</v>
      </c>
      <c r="O340" s="15">
        <f t="shared" si="78"/>
        <v>16842500</v>
      </c>
      <c r="Q340">
        <f>Parameters_Base!$G$5</f>
        <v>13880</v>
      </c>
      <c r="R340">
        <f>Q340*(1+VLOOKUP(K340,Parameters_Base!$I$3:$J$7,2,FALSE))</f>
        <v>13880</v>
      </c>
      <c r="S340" s="14">
        <f>R340*Parameters_Base!$G$2</f>
        <v>18044000</v>
      </c>
      <c r="T340" s="14">
        <f>Parameters_Base!$O$6</f>
        <v>300000</v>
      </c>
      <c r="U340" s="14">
        <f t="shared" si="79"/>
        <v>2500000</v>
      </c>
      <c r="V340" s="14">
        <f>Parameters_Base!$R$10</f>
        <v>3754098.2698005121</v>
      </c>
      <c r="W340" s="14">
        <f>Parameters_Base!$G$7*'Base Scenario'!O340</f>
        <v>4210625</v>
      </c>
      <c r="X340" s="14">
        <f>Parameters_Base!$G$8</f>
        <v>2000000</v>
      </c>
      <c r="Y340" s="15">
        <f t="shared" si="80"/>
        <v>30808723.269800514</v>
      </c>
      <c r="Z340" s="29">
        <f t="shared" si="81"/>
        <v>6161744.6539601032</v>
      </c>
      <c r="AA340" s="29">
        <f t="shared" si="82"/>
        <v>24646978.615840413</v>
      </c>
      <c r="AC340" s="29">
        <f t="shared" si="89"/>
        <v>-2481744.6539601036</v>
      </c>
      <c r="AD340" s="29">
        <f t="shared" si="83"/>
        <v>-11484478.615840413</v>
      </c>
      <c r="AE340" s="29">
        <f t="shared" si="84"/>
        <v>-13966223.269800514</v>
      </c>
      <c r="AF340" s="29"/>
      <c r="AG340" s="29" t="str">
        <f t="shared" si="85"/>
        <v>Loss</v>
      </c>
      <c r="AH340" s="29"/>
      <c r="AI340" s="29" t="str">
        <f t="shared" si="86"/>
        <v>Loss</v>
      </c>
      <c r="AJ340" s="29"/>
      <c r="AL340" s="12">
        <f t="shared" si="87"/>
        <v>-155109.04087250648</v>
      </c>
      <c r="AM340" s="12">
        <f t="shared" si="88"/>
        <v>-58894.762132514938</v>
      </c>
      <c r="AN340" s="12"/>
      <c r="AO340" s="12"/>
    </row>
    <row r="341" spans="1:41" x14ac:dyDescent="0.25">
      <c r="A341" s="6">
        <v>334</v>
      </c>
      <c r="B341" s="1" t="str">
        <f t="shared" si="75"/>
        <v>Mumbai</v>
      </c>
      <c r="C341" s="1" t="s">
        <v>1</v>
      </c>
      <c r="D341" s="1" t="str">
        <f>IF(C341="Q1","non-peak",IF('Base Scenario'!C341="Q4","non-peak","peak"))</f>
        <v>peak</v>
      </c>
      <c r="E341" s="13">
        <f>IF(D341="non-peak",Parameters_Base!$B$4,Parameters_Base!$B$5)</f>
        <v>229999.99999999997</v>
      </c>
      <c r="F341" s="13">
        <f>IF(D341="non-peak",Parameters_Base!$C$4,Parameters_Base!$C$5)</f>
        <v>67500</v>
      </c>
      <c r="G341" s="1"/>
      <c r="H341" s="1">
        <v>167</v>
      </c>
      <c r="I341" s="1">
        <v>19</v>
      </c>
      <c r="J341" s="1">
        <v>223</v>
      </c>
      <c r="K341" s="3">
        <v>1</v>
      </c>
      <c r="M341" s="15">
        <f t="shared" si="76"/>
        <v>4369999.9999999991</v>
      </c>
      <c r="N341" s="15">
        <f t="shared" si="77"/>
        <v>15052500</v>
      </c>
      <c r="O341" s="15">
        <f t="shared" si="78"/>
        <v>19422500</v>
      </c>
      <c r="Q341">
        <f>Parameters_Base!$G$5</f>
        <v>13880</v>
      </c>
      <c r="R341">
        <f>Q341*(1+VLOOKUP(K341,Parameters_Base!$I$3:$J$7,2,FALSE))</f>
        <v>15961.999999999998</v>
      </c>
      <c r="S341" s="14">
        <f>R341*Parameters_Base!$G$2</f>
        <v>20750599.999999996</v>
      </c>
      <c r="T341" s="14">
        <f>Parameters_Base!$O$6</f>
        <v>300000</v>
      </c>
      <c r="U341" s="14">
        <f t="shared" si="79"/>
        <v>1500000</v>
      </c>
      <c r="V341" s="14">
        <f>Parameters_Base!$R$10</f>
        <v>3754098.2698005121</v>
      </c>
      <c r="W341" s="14">
        <f>Parameters_Base!$G$7*'Base Scenario'!O341</f>
        <v>4855625</v>
      </c>
      <c r="X341" s="14">
        <f>Parameters_Base!$G$8</f>
        <v>2000000</v>
      </c>
      <c r="Y341" s="15">
        <f t="shared" si="80"/>
        <v>33160323.269800507</v>
      </c>
      <c r="Z341" s="29">
        <f t="shared" si="81"/>
        <v>6632064.6539601013</v>
      </c>
      <c r="AA341" s="29">
        <f t="shared" si="82"/>
        <v>26528258.615840405</v>
      </c>
      <c r="AC341" s="29">
        <f t="shared" si="89"/>
        <v>-2262064.6539601022</v>
      </c>
      <c r="AD341" s="29">
        <f t="shared" si="83"/>
        <v>-11475758.615840405</v>
      </c>
      <c r="AE341" s="29">
        <f t="shared" si="84"/>
        <v>-13737823.269800507</v>
      </c>
      <c r="AF341" s="29"/>
      <c r="AG341" s="29" t="str">
        <f t="shared" si="85"/>
        <v>Loss</v>
      </c>
      <c r="AH341" s="29"/>
      <c r="AI341" s="29" t="str">
        <f t="shared" si="86"/>
        <v>Loss</v>
      </c>
      <c r="AJ341" s="29"/>
      <c r="AL341" s="12">
        <f t="shared" si="87"/>
        <v>-119056.03441895275</v>
      </c>
      <c r="AM341" s="12">
        <f t="shared" si="88"/>
        <v>-51460.800967894196</v>
      </c>
      <c r="AN341" s="12"/>
      <c r="AO341" s="12"/>
    </row>
    <row r="342" spans="1:41" x14ac:dyDescent="0.25">
      <c r="A342" s="6">
        <v>335</v>
      </c>
      <c r="B342" s="1" t="str">
        <f t="shared" si="75"/>
        <v>New York</v>
      </c>
      <c r="C342" s="1" t="s">
        <v>1</v>
      </c>
      <c r="D342" s="1" t="str">
        <f>IF(C342="Q1","non-peak",IF('Base Scenario'!C342="Q4","non-peak","peak"))</f>
        <v>peak</v>
      </c>
      <c r="E342" s="13">
        <f>IF(D342="non-peak",Parameters_Base!$B$4,Parameters_Base!$B$5)</f>
        <v>229999.99999999997</v>
      </c>
      <c r="F342" s="13">
        <f>IF(D342="non-peak",Parameters_Base!$C$4,Parameters_Base!$C$5)</f>
        <v>67500</v>
      </c>
      <c r="G342" s="1"/>
      <c r="H342" s="1">
        <v>168</v>
      </c>
      <c r="I342" s="1">
        <v>23</v>
      </c>
      <c r="J342" s="1">
        <v>185</v>
      </c>
      <c r="K342" s="3">
        <v>-1</v>
      </c>
      <c r="M342" s="15">
        <f t="shared" si="76"/>
        <v>5289999.9999999991</v>
      </c>
      <c r="N342" s="15">
        <f t="shared" si="77"/>
        <v>12487500</v>
      </c>
      <c r="O342" s="15">
        <f t="shared" si="78"/>
        <v>17777500</v>
      </c>
      <c r="Q342">
        <f>Parameters_Base!$G$5</f>
        <v>13880</v>
      </c>
      <c r="R342">
        <f>Q342*(1+VLOOKUP(K342,Parameters_Base!$I$3:$J$7,2,FALSE))</f>
        <v>11798</v>
      </c>
      <c r="S342" s="14">
        <f>R342*Parameters_Base!$G$2</f>
        <v>15337400</v>
      </c>
      <c r="T342" s="14">
        <f>Parameters_Base!$O$6</f>
        <v>300000</v>
      </c>
      <c r="U342" s="14">
        <f t="shared" si="79"/>
        <v>2500000</v>
      </c>
      <c r="V342" s="14">
        <f>Parameters_Base!$R$10</f>
        <v>3754098.2698005121</v>
      </c>
      <c r="W342" s="14">
        <f>Parameters_Base!$G$7*'Base Scenario'!O342</f>
        <v>4444375</v>
      </c>
      <c r="X342" s="14">
        <f>Parameters_Base!$G$8</f>
        <v>2000000</v>
      </c>
      <c r="Y342" s="15">
        <f t="shared" si="80"/>
        <v>28335873.269800514</v>
      </c>
      <c r="Z342" s="29">
        <f t="shared" si="81"/>
        <v>5667174.6539601032</v>
      </c>
      <c r="AA342" s="29">
        <f t="shared" si="82"/>
        <v>22668698.615840413</v>
      </c>
      <c r="AC342" s="29">
        <f t="shared" si="89"/>
        <v>-377174.6539601041</v>
      </c>
      <c r="AD342" s="29">
        <f t="shared" si="83"/>
        <v>-10181198.615840413</v>
      </c>
      <c r="AE342" s="29">
        <f t="shared" si="84"/>
        <v>-10558373.269800514</v>
      </c>
      <c r="AF342" s="29"/>
      <c r="AG342" s="29" t="str">
        <f t="shared" si="85"/>
        <v>Loss</v>
      </c>
      <c r="AH342" s="29"/>
      <c r="AI342" s="29" t="str">
        <f t="shared" si="86"/>
        <v>Loss</v>
      </c>
      <c r="AJ342" s="29"/>
      <c r="AL342" s="12">
        <f t="shared" si="87"/>
        <v>-16398.897998265395</v>
      </c>
      <c r="AM342" s="12">
        <f t="shared" si="88"/>
        <v>-55033.506031569799</v>
      </c>
      <c r="AN342" s="12"/>
      <c r="AO342" s="12"/>
    </row>
    <row r="343" spans="1:41" x14ac:dyDescent="0.25">
      <c r="A343" s="6">
        <v>336</v>
      </c>
      <c r="B343" s="1" t="str">
        <f t="shared" si="75"/>
        <v>Mumbai</v>
      </c>
      <c r="C343" s="1" t="s">
        <v>1</v>
      </c>
      <c r="D343" s="1" t="str">
        <f>IF(C343="Q1","non-peak",IF('Base Scenario'!C343="Q4","non-peak","peak"))</f>
        <v>peak</v>
      </c>
      <c r="E343" s="13">
        <f>IF(D343="non-peak",Parameters_Base!$B$4,Parameters_Base!$B$5)</f>
        <v>229999.99999999997</v>
      </c>
      <c r="F343" s="13">
        <f>IF(D343="non-peak",Parameters_Base!$C$4,Parameters_Base!$C$5)</f>
        <v>67500</v>
      </c>
      <c r="G343" s="1"/>
      <c r="H343" s="1">
        <v>168</v>
      </c>
      <c r="I343" s="1">
        <v>23</v>
      </c>
      <c r="J343" s="1">
        <v>178</v>
      </c>
      <c r="K343" s="3">
        <v>2</v>
      </c>
      <c r="M343" s="15">
        <f t="shared" si="76"/>
        <v>5289999.9999999991</v>
      </c>
      <c r="N343" s="15">
        <f t="shared" si="77"/>
        <v>12015000</v>
      </c>
      <c r="O343" s="15">
        <f t="shared" si="78"/>
        <v>17305000</v>
      </c>
      <c r="Q343">
        <f>Parameters_Base!$G$5</f>
        <v>13880</v>
      </c>
      <c r="R343">
        <f>Q343*(1+VLOOKUP(K343,Parameters_Base!$I$3:$J$7,2,FALSE))</f>
        <v>18044</v>
      </c>
      <c r="S343" s="14">
        <f>R343*Parameters_Base!$G$2</f>
        <v>23457200</v>
      </c>
      <c r="T343" s="14">
        <f>Parameters_Base!$O$6</f>
        <v>300000</v>
      </c>
      <c r="U343" s="14">
        <f t="shared" si="79"/>
        <v>1500000</v>
      </c>
      <c r="V343" s="14">
        <f>Parameters_Base!$R$10</f>
        <v>3754098.2698005121</v>
      </c>
      <c r="W343" s="14">
        <f>Parameters_Base!$G$7*'Base Scenario'!O343</f>
        <v>4326250</v>
      </c>
      <c r="X343" s="14">
        <f>Parameters_Base!$G$8</f>
        <v>2000000</v>
      </c>
      <c r="Y343" s="15">
        <f t="shared" si="80"/>
        <v>35337548.269800514</v>
      </c>
      <c r="Z343" s="29">
        <f t="shared" si="81"/>
        <v>7067509.6539601032</v>
      </c>
      <c r="AA343" s="29">
        <f t="shared" si="82"/>
        <v>28270038.615840413</v>
      </c>
      <c r="AC343" s="29">
        <f t="shared" si="89"/>
        <v>-1777509.6539601041</v>
      </c>
      <c r="AD343" s="29">
        <f t="shared" si="83"/>
        <v>-16255038.615840413</v>
      </c>
      <c r="AE343" s="29">
        <f t="shared" si="84"/>
        <v>-18032548.269800514</v>
      </c>
      <c r="AF343" s="29"/>
      <c r="AG343" s="29" t="str">
        <f t="shared" si="85"/>
        <v>Loss</v>
      </c>
      <c r="AH343" s="29"/>
      <c r="AI343" s="29" t="str">
        <f t="shared" si="86"/>
        <v>Loss</v>
      </c>
      <c r="AJ343" s="29"/>
      <c r="AL343" s="12">
        <f t="shared" si="87"/>
        <v>-77283.028433048006</v>
      </c>
      <c r="AM343" s="12">
        <f t="shared" si="88"/>
        <v>-91320.441662024794</v>
      </c>
      <c r="AN343" s="12"/>
      <c r="AO343" s="12"/>
    </row>
    <row r="344" spans="1:41" x14ac:dyDescent="0.25">
      <c r="A344" s="6">
        <v>337</v>
      </c>
      <c r="B344" s="1" t="str">
        <f t="shared" si="75"/>
        <v>New York</v>
      </c>
      <c r="C344" s="1" t="s">
        <v>1</v>
      </c>
      <c r="D344" s="1" t="str">
        <f>IF(C344="Q1","non-peak",IF('Base Scenario'!C344="Q4","non-peak","peak"))</f>
        <v>peak</v>
      </c>
      <c r="E344" s="13">
        <f>IF(D344="non-peak",Parameters_Base!$B$4,Parameters_Base!$B$5)</f>
        <v>229999.99999999997</v>
      </c>
      <c r="F344" s="13">
        <f>IF(D344="non-peak",Parameters_Base!$C$4,Parameters_Base!$C$5)</f>
        <v>67500</v>
      </c>
      <c r="G344" s="1"/>
      <c r="H344" s="1">
        <v>169</v>
      </c>
      <c r="I344" s="1">
        <v>22</v>
      </c>
      <c r="J344" s="1">
        <v>169</v>
      </c>
      <c r="K344" s="3">
        <v>-2</v>
      </c>
      <c r="M344" s="15">
        <f t="shared" si="76"/>
        <v>5059999.9999999991</v>
      </c>
      <c r="N344" s="15">
        <f t="shared" si="77"/>
        <v>11407500</v>
      </c>
      <c r="O344" s="15">
        <f t="shared" si="78"/>
        <v>16467500</v>
      </c>
      <c r="Q344">
        <f>Parameters_Base!$G$5</f>
        <v>13880</v>
      </c>
      <c r="R344">
        <f>Q344*(1+VLOOKUP(K344,Parameters_Base!$I$3:$J$7,2,FALSE))</f>
        <v>9716</v>
      </c>
      <c r="S344" s="14">
        <f>R344*Parameters_Base!$G$2</f>
        <v>12630800</v>
      </c>
      <c r="T344" s="14">
        <f>Parameters_Base!$O$6</f>
        <v>300000</v>
      </c>
      <c r="U344" s="14">
        <f t="shared" si="79"/>
        <v>2500000</v>
      </c>
      <c r="V344" s="14">
        <f>Parameters_Base!$R$10</f>
        <v>3754098.2698005121</v>
      </c>
      <c r="W344" s="14">
        <f>Parameters_Base!$G$7*'Base Scenario'!O344</f>
        <v>4116875</v>
      </c>
      <c r="X344" s="14">
        <f>Parameters_Base!$G$8</f>
        <v>2000000</v>
      </c>
      <c r="Y344" s="15">
        <f t="shared" si="80"/>
        <v>25301773.269800514</v>
      </c>
      <c r="Z344" s="29">
        <f t="shared" si="81"/>
        <v>5060354.6539601032</v>
      </c>
      <c r="AA344" s="29">
        <f t="shared" si="82"/>
        <v>20241418.615840413</v>
      </c>
      <c r="AC344" s="29">
        <f t="shared" si="89"/>
        <v>-354.65396010410041</v>
      </c>
      <c r="AD344" s="29">
        <f t="shared" si="83"/>
        <v>-8833918.6158404127</v>
      </c>
      <c r="AE344" s="29">
        <f t="shared" si="84"/>
        <v>-8834273.269800514</v>
      </c>
      <c r="AF344" s="29"/>
      <c r="AG344" s="29" t="str">
        <f t="shared" si="85"/>
        <v>Loss</v>
      </c>
      <c r="AH344" s="29"/>
      <c r="AI344" s="29" t="str">
        <f t="shared" si="86"/>
        <v>Loss</v>
      </c>
      <c r="AJ344" s="29"/>
      <c r="AL344" s="12">
        <f t="shared" si="87"/>
        <v>-16.120634550186381</v>
      </c>
      <c r="AM344" s="12">
        <f t="shared" si="88"/>
        <v>-52271.707786037943</v>
      </c>
      <c r="AN344" s="12"/>
      <c r="AO344" s="12"/>
    </row>
    <row r="345" spans="1:41" x14ac:dyDescent="0.25">
      <c r="A345" s="6">
        <v>338</v>
      </c>
      <c r="B345" s="1" t="str">
        <f t="shared" si="75"/>
        <v>Mumbai</v>
      </c>
      <c r="C345" s="1" t="s">
        <v>1</v>
      </c>
      <c r="D345" s="1" t="str">
        <f>IF(C345="Q1","non-peak",IF('Base Scenario'!C345="Q4","non-peak","peak"))</f>
        <v>peak</v>
      </c>
      <c r="E345" s="13">
        <f>IF(D345="non-peak",Parameters_Base!$B$4,Parameters_Base!$B$5)</f>
        <v>229999.99999999997</v>
      </c>
      <c r="F345" s="13">
        <f>IF(D345="non-peak",Parameters_Base!$C$4,Parameters_Base!$C$5)</f>
        <v>67500</v>
      </c>
      <c r="G345" s="1"/>
      <c r="H345" s="1">
        <v>169</v>
      </c>
      <c r="I345" s="1">
        <v>29</v>
      </c>
      <c r="J345" s="1">
        <v>203</v>
      </c>
      <c r="K345" s="3">
        <v>2</v>
      </c>
      <c r="M345" s="15">
        <f t="shared" si="76"/>
        <v>6669999.9999999991</v>
      </c>
      <c r="N345" s="15">
        <f t="shared" si="77"/>
        <v>13702500</v>
      </c>
      <c r="O345" s="15">
        <f t="shared" si="78"/>
        <v>20372500</v>
      </c>
      <c r="Q345">
        <f>Parameters_Base!$G$5</f>
        <v>13880</v>
      </c>
      <c r="R345">
        <f>Q345*(1+VLOOKUP(K345,Parameters_Base!$I$3:$J$7,2,FALSE))</f>
        <v>18044</v>
      </c>
      <c r="S345" s="14">
        <f>R345*Parameters_Base!$G$2</f>
        <v>23457200</v>
      </c>
      <c r="T345" s="14">
        <f>Parameters_Base!$O$6</f>
        <v>300000</v>
      </c>
      <c r="U345" s="14">
        <f t="shared" si="79"/>
        <v>1500000</v>
      </c>
      <c r="V345" s="14">
        <f>Parameters_Base!$R$10</f>
        <v>3754098.2698005121</v>
      </c>
      <c r="W345" s="14">
        <f>Parameters_Base!$G$7*'Base Scenario'!O345</f>
        <v>5093125</v>
      </c>
      <c r="X345" s="14">
        <f>Parameters_Base!$G$8</f>
        <v>2000000</v>
      </c>
      <c r="Y345" s="15">
        <f t="shared" si="80"/>
        <v>36104423.269800514</v>
      </c>
      <c r="Z345" s="29">
        <f t="shared" si="81"/>
        <v>7220884.6539601032</v>
      </c>
      <c r="AA345" s="29">
        <f t="shared" si="82"/>
        <v>28883538.615840413</v>
      </c>
      <c r="AC345" s="29">
        <f t="shared" si="89"/>
        <v>-550884.6539601041</v>
      </c>
      <c r="AD345" s="29">
        <f t="shared" si="83"/>
        <v>-15181038.615840413</v>
      </c>
      <c r="AE345" s="29">
        <f t="shared" si="84"/>
        <v>-15731923.269800514</v>
      </c>
      <c r="AF345" s="29"/>
      <c r="AG345" s="29" t="str">
        <f t="shared" si="85"/>
        <v>Loss</v>
      </c>
      <c r="AH345" s="29"/>
      <c r="AI345" s="29" t="str">
        <f t="shared" si="86"/>
        <v>Loss</v>
      </c>
      <c r="AJ345" s="29"/>
      <c r="AL345" s="12">
        <f t="shared" si="87"/>
        <v>-18996.022550348418</v>
      </c>
      <c r="AM345" s="12">
        <f t="shared" si="88"/>
        <v>-74783.441457341934</v>
      </c>
      <c r="AN345" s="12"/>
      <c r="AO345" s="12"/>
    </row>
    <row r="346" spans="1:41" x14ac:dyDescent="0.25">
      <c r="A346" s="6">
        <v>339</v>
      </c>
      <c r="B346" s="1" t="str">
        <f t="shared" si="75"/>
        <v>New York</v>
      </c>
      <c r="C346" s="1" t="s">
        <v>1</v>
      </c>
      <c r="D346" s="1" t="str">
        <f>IF(C346="Q1","non-peak",IF('Base Scenario'!C346="Q4","non-peak","peak"))</f>
        <v>peak</v>
      </c>
      <c r="E346" s="13">
        <f>IF(D346="non-peak",Parameters_Base!$B$4,Parameters_Base!$B$5)</f>
        <v>229999.99999999997</v>
      </c>
      <c r="F346" s="13">
        <f>IF(D346="non-peak",Parameters_Base!$C$4,Parameters_Base!$C$5)</f>
        <v>67500</v>
      </c>
      <c r="G346" s="1"/>
      <c r="H346" s="1">
        <v>170</v>
      </c>
      <c r="I346" s="1">
        <v>30</v>
      </c>
      <c r="J346" s="1">
        <v>185</v>
      </c>
      <c r="K346" s="3">
        <v>-1</v>
      </c>
      <c r="M346" s="15">
        <f t="shared" si="76"/>
        <v>6899999.9999999991</v>
      </c>
      <c r="N346" s="15">
        <f t="shared" si="77"/>
        <v>12487500</v>
      </c>
      <c r="O346" s="15">
        <f t="shared" si="78"/>
        <v>19387500</v>
      </c>
      <c r="Q346">
        <f>Parameters_Base!$G$5</f>
        <v>13880</v>
      </c>
      <c r="R346">
        <f>Q346*(1+VLOOKUP(K346,Parameters_Base!$I$3:$J$7,2,FALSE))</f>
        <v>11798</v>
      </c>
      <c r="S346" s="14">
        <f>R346*Parameters_Base!$G$2</f>
        <v>15337400</v>
      </c>
      <c r="T346" s="14">
        <f>Parameters_Base!$O$6</f>
        <v>300000</v>
      </c>
      <c r="U346" s="14">
        <f t="shared" si="79"/>
        <v>2500000</v>
      </c>
      <c r="V346" s="14">
        <f>Parameters_Base!$R$10</f>
        <v>3754098.2698005121</v>
      </c>
      <c r="W346" s="14">
        <f>Parameters_Base!$G$7*'Base Scenario'!O346</f>
        <v>4846875</v>
      </c>
      <c r="X346" s="14">
        <f>Parameters_Base!$G$8</f>
        <v>2000000</v>
      </c>
      <c r="Y346" s="15">
        <f t="shared" si="80"/>
        <v>28738373.269800514</v>
      </c>
      <c r="Z346" s="29">
        <f t="shared" si="81"/>
        <v>5747674.6539601032</v>
      </c>
      <c r="AA346" s="29">
        <f t="shared" si="82"/>
        <v>22990698.615840413</v>
      </c>
      <c r="AC346" s="29">
        <f t="shared" si="89"/>
        <v>1152325.3460398959</v>
      </c>
      <c r="AD346" s="29">
        <f t="shared" si="83"/>
        <v>-10503198.615840413</v>
      </c>
      <c r="AE346" s="29">
        <f t="shared" si="84"/>
        <v>-9350873.269800514</v>
      </c>
      <c r="AF346" s="29"/>
      <c r="AG346" s="29" t="str">
        <f t="shared" si="85"/>
        <v>Profit</v>
      </c>
      <c r="AH346" s="29"/>
      <c r="AI346" s="29" t="str">
        <f t="shared" si="86"/>
        <v>Loss</v>
      </c>
      <c r="AJ346" s="29"/>
      <c r="AL346" s="12">
        <f t="shared" si="87"/>
        <v>38410.84486799653</v>
      </c>
      <c r="AM346" s="12">
        <f t="shared" si="88"/>
        <v>-56774.046572110339</v>
      </c>
      <c r="AN346" s="12"/>
      <c r="AO346" s="12"/>
    </row>
    <row r="347" spans="1:41" x14ac:dyDescent="0.25">
      <c r="A347" s="6">
        <v>340</v>
      </c>
      <c r="B347" s="1" t="str">
        <f t="shared" si="75"/>
        <v>Mumbai</v>
      </c>
      <c r="C347" s="1" t="s">
        <v>1</v>
      </c>
      <c r="D347" s="1" t="str">
        <f>IF(C347="Q1","non-peak",IF('Base Scenario'!C347="Q4","non-peak","peak"))</f>
        <v>peak</v>
      </c>
      <c r="E347" s="13">
        <f>IF(D347="non-peak",Parameters_Base!$B$4,Parameters_Base!$B$5)</f>
        <v>229999.99999999997</v>
      </c>
      <c r="F347" s="13">
        <f>IF(D347="non-peak",Parameters_Base!$C$4,Parameters_Base!$C$5)</f>
        <v>67500</v>
      </c>
      <c r="G347" s="1"/>
      <c r="H347" s="1">
        <v>170</v>
      </c>
      <c r="I347" s="1">
        <v>15</v>
      </c>
      <c r="J347" s="1">
        <v>196</v>
      </c>
      <c r="K347" s="3">
        <v>2</v>
      </c>
      <c r="M347" s="15">
        <f t="shared" si="76"/>
        <v>3449999.9999999995</v>
      </c>
      <c r="N347" s="15">
        <f t="shared" si="77"/>
        <v>13230000</v>
      </c>
      <c r="O347" s="15">
        <f t="shared" si="78"/>
        <v>16680000</v>
      </c>
      <c r="Q347">
        <f>Parameters_Base!$G$5</f>
        <v>13880</v>
      </c>
      <c r="R347">
        <f>Q347*(1+VLOOKUP(K347,Parameters_Base!$I$3:$J$7,2,FALSE))</f>
        <v>18044</v>
      </c>
      <c r="S347" s="14">
        <f>R347*Parameters_Base!$G$2</f>
        <v>23457200</v>
      </c>
      <c r="T347" s="14">
        <f>Parameters_Base!$O$6</f>
        <v>300000</v>
      </c>
      <c r="U347" s="14">
        <f t="shared" si="79"/>
        <v>1500000</v>
      </c>
      <c r="V347" s="14">
        <f>Parameters_Base!$R$10</f>
        <v>3754098.2698005121</v>
      </c>
      <c r="W347" s="14">
        <f>Parameters_Base!$G$7*'Base Scenario'!O347</f>
        <v>4170000</v>
      </c>
      <c r="X347" s="14">
        <f>Parameters_Base!$G$8</f>
        <v>2000000</v>
      </c>
      <c r="Y347" s="15">
        <f t="shared" si="80"/>
        <v>35181298.269800514</v>
      </c>
      <c r="Z347" s="29">
        <f t="shared" si="81"/>
        <v>7036259.6539601032</v>
      </c>
      <c r="AA347" s="29">
        <f t="shared" si="82"/>
        <v>28145038.615840413</v>
      </c>
      <c r="AC347" s="29">
        <f t="shared" si="89"/>
        <v>-3586259.6539601036</v>
      </c>
      <c r="AD347" s="29">
        <f t="shared" si="83"/>
        <v>-14915038.615840413</v>
      </c>
      <c r="AE347" s="29">
        <f t="shared" si="84"/>
        <v>-18501298.269800514</v>
      </c>
      <c r="AF347" s="29"/>
      <c r="AG347" s="29" t="str">
        <f t="shared" si="85"/>
        <v>Loss</v>
      </c>
      <c r="AH347" s="29"/>
      <c r="AI347" s="29" t="str">
        <f t="shared" si="86"/>
        <v>Loss</v>
      </c>
      <c r="AJ347" s="29"/>
      <c r="AL347" s="12">
        <f t="shared" si="87"/>
        <v>-239083.97693067358</v>
      </c>
      <c r="AM347" s="12">
        <f t="shared" si="88"/>
        <v>-76097.135795104143</v>
      </c>
      <c r="AN347" s="12"/>
      <c r="AO347" s="12"/>
    </row>
    <row r="348" spans="1:41" x14ac:dyDescent="0.25">
      <c r="A348" s="6">
        <v>341</v>
      </c>
      <c r="B348" s="1" t="str">
        <f t="shared" si="75"/>
        <v>New York</v>
      </c>
      <c r="C348" s="1" t="s">
        <v>1</v>
      </c>
      <c r="D348" s="1" t="str">
        <f>IF(C348="Q1","non-peak",IF('Base Scenario'!C348="Q4","non-peak","peak"))</f>
        <v>peak</v>
      </c>
      <c r="E348" s="13">
        <f>IF(D348="non-peak",Parameters_Base!$B$4,Parameters_Base!$B$5)</f>
        <v>229999.99999999997</v>
      </c>
      <c r="F348" s="13">
        <f>IF(D348="non-peak",Parameters_Base!$C$4,Parameters_Base!$C$5)</f>
        <v>67500</v>
      </c>
      <c r="G348" s="1"/>
      <c r="H348" s="1">
        <v>171</v>
      </c>
      <c r="I348" s="1">
        <v>28</v>
      </c>
      <c r="J348" s="1">
        <v>206</v>
      </c>
      <c r="K348" s="3">
        <v>-2</v>
      </c>
      <c r="M348" s="15">
        <f t="shared" si="76"/>
        <v>6439999.9999999991</v>
      </c>
      <c r="N348" s="15">
        <f t="shared" si="77"/>
        <v>13905000</v>
      </c>
      <c r="O348" s="15">
        <f t="shared" si="78"/>
        <v>20345000</v>
      </c>
      <c r="Q348">
        <f>Parameters_Base!$G$5</f>
        <v>13880</v>
      </c>
      <c r="R348">
        <f>Q348*(1+VLOOKUP(K348,Parameters_Base!$I$3:$J$7,2,FALSE))</f>
        <v>9716</v>
      </c>
      <c r="S348" s="14">
        <f>R348*Parameters_Base!$G$2</f>
        <v>12630800</v>
      </c>
      <c r="T348" s="14">
        <f>Parameters_Base!$O$6</f>
        <v>300000</v>
      </c>
      <c r="U348" s="14">
        <f t="shared" si="79"/>
        <v>2500000</v>
      </c>
      <c r="V348" s="14">
        <f>Parameters_Base!$R$10</f>
        <v>3754098.2698005121</v>
      </c>
      <c r="W348" s="14">
        <f>Parameters_Base!$G$7*'Base Scenario'!O348</f>
        <v>5086250</v>
      </c>
      <c r="X348" s="14">
        <f>Parameters_Base!$G$8</f>
        <v>2000000</v>
      </c>
      <c r="Y348" s="15">
        <f t="shared" si="80"/>
        <v>26271148.269800514</v>
      </c>
      <c r="Z348" s="29">
        <f t="shared" si="81"/>
        <v>5254229.6539601032</v>
      </c>
      <c r="AA348" s="29">
        <f t="shared" si="82"/>
        <v>21016918.615840413</v>
      </c>
      <c r="AC348" s="29">
        <f t="shared" si="89"/>
        <v>1185770.3460398959</v>
      </c>
      <c r="AD348" s="29">
        <f t="shared" si="83"/>
        <v>-7111918.6158404127</v>
      </c>
      <c r="AE348" s="29">
        <f t="shared" si="84"/>
        <v>-5926148.269800514</v>
      </c>
      <c r="AF348" s="29"/>
      <c r="AG348" s="29" t="str">
        <f t="shared" si="85"/>
        <v>Profit</v>
      </c>
      <c r="AH348" s="29"/>
      <c r="AI348" s="29" t="str">
        <f t="shared" si="86"/>
        <v>Loss</v>
      </c>
      <c r="AJ348" s="29"/>
      <c r="AL348" s="12">
        <f t="shared" si="87"/>
        <v>42348.940929996279</v>
      </c>
      <c r="AM348" s="12">
        <f t="shared" si="88"/>
        <v>-34523.876775924335</v>
      </c>
      <c r="AN348" s="12"/>
      <c r="AO348" s="12"/>
    </row>
    <row r="349" spans="1:41" x14ac:dyDescent="0.25">
      <c r="A349" s="6">
        <v>342</v>
      </c>
      <c r="B349" s="1" t="str">
        <f t="shared" si="75"/>
        <v>Mumbai</v>
      </c>
      <c r="C349" s="1" t="s">
        <v>1</v>
      </c>
      <c r="D349" s="1" t="str">
        <f>IF(C349="Q1","non-peak",IF('Base Scenario'!C349="Q4","non-peak","peak"))</f>
        <v>peak</v>
      </c>
      <c r="E349" s="13">
        <f>IF(D349="non-peak",Parameters_Base!$B$4,Parameters_Base!$B$5)</f>
        <v>229999.99999999997</v>
      </c>
      <c r="F349" s="13">
        <f>IF(D349="non-peak",Parameters_Base!$C$4,Parameters_Base!$C$5)</f>
        <v>67500</v>
      </c>
      <c r="G349" s="1"/>
      <c r="H349" s="1">
        <v>171</v>
      </c>
      <c r="I349" s="1">
        <v>20</v>
      </c>
      <c r="J349" s="1">
        <v>223</v>
      </c>
      <c r="K349" s="3">
        <v>2</v>
      </c>
      <c r="M349" s="15">
        <f t="shared" si="76"/>
        <v>4599999.9999999991</v>
      </c>
      <c r="N349" s="15">
        <f t="shared" si="77"/>
        <v>15052500</v>
      </c>
      <c r="O349" s="15">
        <f t="shared" si="78"/>
        <v>19652500</v>
      </c>
      <c r="Q349">
        <f>Parameters_Base!$G$5</f>
        <v>13880</v>
      </c>
      <c r="R349">
        <f>Q349*(1+VLOOKUP(K349,Parameters_Base!$I$3:$J$7,2,FALSE))</f>
        <v>18044</v>
      </c>
      <c r="S349" s="14">
        <f>R349*Parameters_Base!$G$2</f>
        <v>23457200</v>
      </c>
      <c r="T349" s="14">
        <f>Parameters_Base!$O$6</f>
        <v>300000</v>
      </c>
      <c r="U349" s="14">
        <f t="shared" si="79"/>
        <v>1500000</v>
      </c>
      <c r="V349" s="14">
        <f>Parameters_Base!$R$10</f>
        <v>3754098.2698005121</v>
      </c>
      <c r="W349" s="14">
        <f>Parameters_Base!$G$7*'Base Scenario'!O349</f>
        <v>4913125</v>
      </c>
      <c r="X349" s="14">
        <f>Parameters_Base!$G$8</f>
        <v>2000000</v>
      </c>
      <c r="Y349" s="15">
        <f t="shared" si="80"/>
        <v>35924423.269800514</v>
      </c>
      <c r="Z349" s="29">
        <f t="shared" si="81"/>
        <v>7184884.6539601032</v>
      </c>
      <c r="AA349" s="29">
        <f t="shared" si="82"/>
        <v>28739538.615840413</v>
      </c>
      <c r="AC349" s="29">
        <f t="shared" si="89"/>
        <v>-2584884.6539601041</v>
      </c>
      <c r="AD349" s="29">
        <f t="shared" si="83"/>
        <v>-13687038.615840413</v>
      </c>
      <c r="AE349" s="29">
        <f t="shared" si="84"/>
        <v>-16271923.269800514</v>
      </c>
      <c r="AF349" s="29"/>
      <c r="AG349" s="29" t="str">
        <f t="shared" si="85"/>
        <v>Loss</v>
      </c>
      <c r="AH349" s="29"/>
      <c r="AI349" s="29" t="str">
        <f t="shared" si="86"/>
        <v>Loss</v>
      </c>
      <c r="AJ349" s="29"/>
      <c r="AL349" s="12">
        <f t="shared" si="87"/>
        <v>-129244.2326980052</v>
      </c>
      <c r="AM349" s="12">
        <f t="shared" si="88"/>
        <v>-61376.854779553418</v>
      </c>
      <c r="AN349" s="12"/>
      <c r="AO349" s="12"/>
    </row>
    <row r="350" spans="1:41" x14ac:dyDescent="0.25">
      <c r="A350" s="6">
        <v>343</v>
      </c>
      <c r="B350" s="1" t="str">
        <f t="shared" si="75"/>
        <v>New York</v>
      </c>
      <c r="C350" s="1" t="s">
        <v>1</v>
      </c>
      <c r="D350" s="1" t="str">
        <f>IF(C350="Q1","non-peak",IF('Base Scenario'!C350="Q4","non-peak","peak"))</f>
        <v>peak</v>
      </c>
      <c r="E350" s="13">
        <f>IF(D350="non-peak",Parameters_Base!$B$4,Parameters_Base!$B$5)</f>
        <v>229999.99999999997</v>
      </c>
      <c r="F350" s="13">
        <f>IF(D350="non-peak",Parameters_Base!$C$4,Parameters_Base!$C$5)</f>
        <v>67500</v>
      </c>
      <c r="G350" s="1"/>
      <c r="H350" s="1">
        <v>172</v>
      </c>
      <c r="I350" s="1">
        <v>23</v>
      </c>
      <c r="J350" s="1">
        <v>159</v>
      </c>
      <c r="K350" s="3">
        <v>0</v>
      </c>
      <c r="M350" s="15">
        <f t="shared" si="76"/>
        <v>5289999.9999999991</v>
      </c>
      <c r="N350" s="15">
        <f t="shared" si="77"/>
        <v>10732500</v>
      </c>
      <c r="O350" s="15">
        <f t="shared" si="78"/>
        <v>16022500</v>
      </c>
      <c r="Q350">
        <f>Parameters_Base!$G$5</f>
        <v>13880</v>
      </c>
      <c r="R350">
        <f>Q350*(1+VLOOKUP(K350,Parameters_Base!$I$3:$J$7,2,FALSE))</f>
        <v>13880</v>
      </c>
      <c r="S350" s="14">
        <f>R350*Parameters_Base!$G$2</f>
        <v>18044000</v>
      </c>
      <c r="T350" s="14">
        <f>Parameters_Base!$O$6</f>
        <v>300000</v>
      </c>
      <c r="U350" s="14">
        <f t="shared" si="79"/>
        <v>2500000</v>
      </c>
      <c r="V350" s="14">
        <f>Parameters_Base!$R$10</f>
        <v>3754098.2698005121</v>
      </c>
      <c r="W350" s="14">
        <f>Parameters_Base!$G$7*'Base Scenario'!O350</f>
        <v>4005625</v>
      </c>
      <c r="X350" s="14">
        <f>Parameters_Base!$G$8</f>
        <v>2000000</v>
      </c>
      <c r="Y350" s="15">
        <f t="shared" si="80"/>
        <v>30603723.269800514</v>
      </c>
      <c r="Z350" s="29">
        <f t="shared" si="81"/>
        <v>6120744.6539601032</v>
      </c>
      <c r="AA350" s="29">
        <f t="shared" si="82"/>
        <v>24482978.615840413</v>
      </c>
      <c r="AC350" s="29">
        <f t="shared" si="89"/>
        <v>-830744.6539601041</v>
      </c>
      <c r="AD350" s="29">
        <f t="shared" si="83"/>
        <v>-13750478.615840413</v>
      </c>
      <c r="AE350" s="29">
        <f t="shared" si="84"/>
        <v>-14581223.269800514</v>
      </c>
      <c r="AF350" s="29"/>
      <c r="AG350" s="29" t="str">
        <f t="shared" si="85"/>
        <v>Loss</v>
      </c>
      <c r="AH350" s="29"/>
      <c r="AI350" s="29" t="str">
        <f t="shared" si="86"/>
        <v>Loss</v>
      </c>
      <c r="AJ350" s="29"/>
      <c r="AL350" s="12">
        <f t="shared" si="87"/>
        <v>-36119.332780874094</v>
      </c>
      <c r="AM350" s="12">
        <f t="shared" si="88"/>
        <v>-86480.997583901961</v>
      </c>
      <c r="AN350" s="12"/>
      <c r="AO350" s="12"/>
    </row>
    <row r="351" spans="1:41" x14ac:dyDescent="0.25">
      <c r="A351" s="6">
        <v>344</v>
      </c>
      <c r="B351" s="1" t="str">
        <f t="shared" si="75"/>
        <v>Mumbai</v>
      </c>
      <c r="C351" s="1" t="s">
        <v>1</v>
      </c>
      <c r="D351" s="1" t="str">
        <f>IF(C351="Q1","non-peak",IF('Base Scenario'!C351="Q4","non-peak","peak"))</f>
        <v>peak</v>
      </c>
      <c r="E351" s="13">
        <f>IF(D351="non-peak",Parameters_Base!$B$4,Parameters_Base!$B$5)</f>
        <v>229999.99999999997</v>
      </c>
      <c r="F351" s="13">
        <f>IF(D351="non-peak",Parameters_Base!$C$4,Parameters_Base!$C$5)</f>
        <v>67500</v>
      </c>
      <c r="G351" s="1"/>
      <c r="H351" s="1">
        <v>172</v>
      </c>
      <c r="I351" s="1">
        <v>21</v>
      </c>
      <c r="J351" s="1">
        <v>196</v>
      </c>
      <c r="K351" s="3">
        <v>2</v>
      </c>
      <c r="M351" s="15">
        <f t="shared" si="76"/>
        <v>4829999.9999999991</v>
      </c>
      <c r="N351" s="15">
        <f t="shared" si="77"/>
        <v>13230000</v>
      </c>
      <c r="O351" s="15">
        <f t="shared" si="78"/>
        <v>18060000</v>
      </c>
      <c r="Q351">
        <f>Parameters_Base!$G$5</f>
        <v>13880</v>
      </c>
      <c r="R351">
        <f>Q351*(1+VLOOKUP(K351,Parameters_Base!$I$3:$J$7,2,FALSE))</f>
        <v>18044</v>
      </c>
      <c r="S351" s="14">
        <f>R351*Parameters_Base!$G$2</f>
        <v>23457200</v>
      </c>
      <c r="T351" s="14">
        <f>Parameters_Base!$O$6</f>
        <v>300000</v>
      </c>
      <c r="U351" s="14">
        <f t="shared" si="79"/>
        <v>1500000</v>
      </c>
      <c r="V351" s="14">
        <f>Parameters_Base!$R$10</f>
        <v>3754098.2698005121</v>
      </c>
      <c r="W351" s="14">
        <f>Parameters_Base!$G$7*'Base Scenario'!O351</f>
        <v>4515000</v>
      </c>
      <c r="X351" s="14">
        <f>Parameters_Base!$G$8</f>
        <v>2000000</v>
      </c>
      <c r="Y351" s="15">
        <f t="shared" si="80"/>
        <v>35526298.269800514</v>
      </c>
      <c r="Z351" s="29">
        <f t="shared" si="81"/>
        <v>7105259.6539601032</v>
      </c>
      <c r="AA351" s="29">
        <f t="shared" si="82"/>
        <v>28421038.615840413</v>
      </c>
      <c r="AC351" s="29">
        <f t="shared" si="89"/>
        <v>-2275259.6539601041</v>
      </c>
      <c r="AD351" s="29">
        <f t="shared" si="83"/>
        <v>-15191038.615840413</v>
      </c>
      <c r="AE351" s="29">
        <f t="shared" si="84"/>
        <v>-17466298.269800514</v>
      </c>
      <c r="AF351" s="29"/>
      <c r="AG351" s="29" t="str">
        <f t="shared" si="85"/>
        <v>Loss</v>
      </c>
      <c r="AH351" s="29"/>
      <c r="AI351" s="29" t="str">
        <f t="shared" si="86"/>
        <v>Loss</v>
      </c>
      <c r="AJ351" s="29"/>
      <c r="AL351" s="12">
        <f t="shared" si="87"/>
        <v>-108345.697807624</v>
      </c>
      <c r="AM351" s="12">
        <f t="shared" si="88"/>
        <v>-77505.299060410267</v>
      </c>
      <c r="AN351" s="12"/>
      <c r="AO351" s="12"/>
    </row>
    <row r="352" spans="1:41" x14ac:dyDescent="0.25">
      <c r="A352" s="6">
        <v>345</v>
      </c>
      <c r="B352" s="1" t="str">
        <f t="shared" si="75"/>
        <v>New York</v>
      </c>
      <c r="C352" s="1" t="s">
        <v>1</v>
      </c>
      <c r="D352" s="1" t="str">
        <f>IF(C352="Q1","non-peak",IF('Base Scenario'!C352="Q4","non-peak","peak"))</f>
        <v>peak</v>
      </c>
      <c r="E352" s="13">
        <f>IF(D352="non-peak",Parameters_Base!$B$4,Parameters_Base!$B$5)</f>
        <v>229999.99999999997</v>
      </c>
      <c r="F352" s="13">
        <f>IF(D352="non-peak",Parameters_Base!$C$4,Parameters_Base!$C$5)</f>
        <v>67500</v>
      </c>
      <c r="G352" s="1"/>
      <c r="H352" s="1">
        <v>173</v>
      </c>
      <c r="I352" s="1">
        <v>29</v>
      </c>
      <c r="J352" s="1">
        <v>199</v>
      </c>
      <c r="K352" s="3">
        <v>0</v>
      </c>
      <c r="M352" s="15">
        <f t="shared" si="76"/>
        <v>6669999.9999999991</v>
      </c>
      <c r="N352" s="15">
        <f t="shared" si="77"/>
        <v>13432500</v>
      </c>
      <c r="O352" s="15">
        <f t="shared" si="78"/>
        <v>20102500</v>
      </c>
      <c r="Q352">
        <f>Parameters_Base!$G$5</f>
        <v>13880</v>
      </c>
      <c r="R352">
        <f>Q352*(1+VLOOKUP(K352,Parameters_Base!$I$3:$J$7,2,FALSE))</f>
        <v>13880</v>
      </c>
      <c r="S352" s="14">
        <f>R352*Parameters_Base!$G$2</f>
        <v>18044000</v>
      </c>
      <c r="T352" s="14">
        <f>Parameters_Base!$O$6</f>
        <v>300000</v>
      </c>
      <c r="U352" s="14">
        <f t="shared" si="79"/>
        <v>2500000</v>
      </c>
      <c r="V352" s="14">
        <f>Parameters_Base!$R$10</f>
        <v>3754098.2698005121</v>
      </c>
      <c r="W352" s="14">
        <f>Parameters_Base!$G$7*'Base Scenario'!O352</f>
        <v>5025625</v>
      </c>
      <c r="X352" s="14">
        <f>Parameters_Base!$G$8</f>
        <v>2000000</v>
      </c>
      <c r="Y352" s="15">
        <f t="shared" si="80"/>
        <v>31623723.269800514</v>
      </c>
      <c r="Z352" s="29">
        <f t="shared" si="81"/>
        <v>6324744.6539601032</v>
      </c>
      <c r="AA352" s="29">
        <f t="shared" si="82"/>
        <v>25298978.615840413</v>
      </c>
      <c r="AC352" s="29">
        <f t="shared" si="89"/>
        <v>345255.3460398959</v>
      </c>
      <c r="AD352" s="29">
        <f t="shared" si="83"/>
        <v>-11866478.615840413</v>
      </c>
      <c r="AE352" s="29">
        <f t="shared" si="84"/>
        <v>-11521223.269800514</v>
      </c>
      <c r="AF352" s="29"/>
      <c r="AG352" s="29" t="str">
        <f t="shared" si="85"/>
        <v>Profit</v>
      </c>
      <c r="AH352" s="29"/>
      <c r="AI352" s="29" t="str">
        <f t="shared" si="86"/>
        <v>Loss</v>
      </c>
      <c r="AJ352" s="29"/>
      <c r="AL352" s="12">
        <f t="shared" si="87"/>
        <v>11905.35675999641</v>
      </c>
      <c r="AM352" s="12">
        <f t="shared" si="88"/>
        <v>-59630.545808243281</v>
      </c>
      <c r="AN352" s="12"/>
      <c r="AO352" s="12"/>
    </row>
    <row r="353" spans="1:41" x14ac:dyDescent="0.25">
      <c r="A353" s="6">
        <v>346</v>
      </c>
      <c r="B353" s="1" t="str">
        <f t="shared" si="75"/>
        <v>Mumbai</v>
      </c>
      <c r="C353" s="1" t="s">
        <v>1</v>
      </c>
      <c r="D353" s="1" t="str">
        <f>IF(C353="Q1","non-peak",IF('Base Scenario'!C353="Q4","non-peak","peak"))</f>
        <v>peak</v>
      </c>
      <c r="E353" s="13">
        <f>IF(D353="non-peak",Parameters_Base!$B$4,Parameters_Base!$B$5)</f>
        <v>229999.99999999997</v>
      </c>
      <c r="F353" s="13">
        <f>IF(D353="non-peak",Parameters_Base!$C$4,Parameters_Base!$C$5)</f>
        <v>67500</v>
      </c>
      <c r="G353" s="1"/>
      <c r="H353" s="1">
        <v>173</v>
      </c>
      <c r="I353" s="1">
        <v>18</v>
      </c>
      <c r="J353" s="1">
        <v>208</v>
      </c>
      <c r="K353" s="3">
        <v>2</v>
      </c>
      <c r="M353" s="15">
        <f t="shared" si="76"/>
        <v>4139999.9999999995</v>
      </c>
      <c r="N353" s="15">
        <f t="shared" si="77"/>
        <v>14040000</v>
      </c>
      <c r="O353" s="15">
        <f t="shared" si="78"/>
        <v>18180000</v>
      </c>
      <c r="Q353">
        <f>Parameters_Base!$G$5</f>
        <v>13880</v>
      </c>
      <c r="R353">
        <f>Q353*(1+VLOOKUP(K353,Parameters_Base!$I$3:$J$7,2,FALSE))</f>
        <v>18044</v>
      </c>
      <c r="S353" s="14">
        <f>R353*Parameters_Base!$G$2</f>
        <v>23457200</v>
      </c>
      <c r="T353" s="14">
        <f>Parameters_Base!$O$6</f>
        <v>300000</v>
      </c>
      <c r="U353" s="14">
        <f t="shared" si="79"/>
        <v>1500000</v>
      </c>
      <c r="V353" s="14">
        <f>Parameters_Base!$R$10</f>
        <v>3754098.2698005121</v>
      </c>
      <c r="W353" s="14">
        <f>Parameters_Base!$G$7*'Base Scenario'!O353</f>
        <v>4545000</v>
      </c>
      <c r="X353" s="14">
        <f>Parameters_Base!$G$8</f>
        <v>2000000</v>
      </c>
      <c r="Y353" s="15">
        <f t="shared" si="80"/>
        <v>35556298.269800514</v>
      </c>
      <c r="Z353" s="29">
        <f t="shared" si="81"/>
        <v>7111259.6539601032</v>
      </c>
      <c r="AA353" s="29">
        <f t="shared" si="82"/>
        <v>28445038.615840413</v>
      </c>
      <c r="AC353" s="29">
        <f t="shared" si="89"/>
        <v>-2971259.6539601036</v>
      </c>
      <c r="AD353" s="29">
        <f t="shared" si="83"/>
        <v>-14405038.615840413</v>
      </c>
      <c r="AE353" s="29">
        <f t="shared" si="84"/>
        <v>-17376298.269800514</v>
      </c>
      <c r="AF353" s="29"/>
      <c r="AG353" s="29" t="str">
        <f t="shared" si="85"/>
        <v>Loss</v>
      </c>
      <c r="AH353" s="29"/>
      <c r="AI353" s="29" t="str">
        <f t="shared" si="86"/>
        <v>Loss</v>
      </c>
      <c r="AJ353" s="29"/>
      <c r="AL353" s="12">
        <f t="shared" si="87"/>
        <v>-165069.9807755613</v>
      </c>
      <c r="AM353" s="12">
        <f t="shared" si="88"/>
        <v>-69254.993345386596</v>
      </c>
      <c r="AN353" s="12"/>
      <c r="AO353" s="12"/>
    </row>
    <row r="354" spans="1:41" x14ac:dyDescent="0.25">
      <c r="A354" s="6">
        <v>347</v>
      </c>
      <c r="B354" s="1" t="str">
        <f t="shared" si="75"/>
        <v>New York</v>
      </c>
      <c r="C354" s="1" t="s">
        <v>1</v>
      </c>
      <c r="D354" s="1" t="str">
        <f>IF(C354="Q1","non-peak",IF('Base Scenario'!C354="Q4","non-peak","peak"))</f>
        <v>peak</v>
      </c>
      <c r="E354" s="13">
        <f>IF(D354="non-peak",Parameters_Base!$B$4,Parameters_Base!$B$5)</f>
        <v>229999.99999999997</v>
      </c>
      <c r="F354" s="13">
        <f>IF(D354="non-peak",Parameters_Base!$C$4,Parameters_Base!$C$5)</f>
        <v>67500</v>
      </c>
      <c r="G354" s="1"/>
      <c r="H354" s="1">
        <v>174</v>
      </c>
      <c r="I354" s="1">
        <v>21</v>
      </c>
      <c r="J354" s="1">
        <v>165</v>
      </c>
      <c r="K354" s="3">
        <v>-1</v>
      </c>
      <c r="M354" s="15">
        <f t="shared" si="76"/>
        <v>4829999.9999999991</v>
      </c>
      <c r="N354" s="15">
        <f t="shared" si="77"/>
        <v>11137500</v>
      </c>
      <c r="O354" s="15">
        <f t="shared" si="78"/>
        <v>15967500</v>
      </c>
      <c r="Q354">
        <f>Parameters_Base!$G$5</f>
        <v>13880</v>
      </c>
      <c r="R354">
        <f>Q354*(1+VLOOKUP(K354,Parameters_Base!$I$3:$J$7,2,FALSE))</f>
        <v>11798</v>
      </c>
      <c r="S354" s="14">
        <f>R354*Parameters_Base!$G$2</f>
        <v>15337400</v>
      </c>
      <c r="T354" s="14">
        <f>Parameters_Base!$O$6</f>
        <v>300000</v>
      </c>
      <c r="U354" s="14">
        <f t="shared" si="79"/>
        <v>2500000</v>
      </c>
      <c r="V354" s="14">
        <f>Parameters_Base!$R$10</f>
        <v>3754098.2698005121</v>
      </c>
      <c r="W354" s="14">
        <f>Parameters_Base!$G$7*'Base Scenario'!O354</f>
        <v>3991875</v>
      </c>
      <c r="X354" s="14">
        <f>Parameters_Base!$G$8</f>
        <v>2000000</v>
      </c>
      <c r="Y354" s="15">
        <f t="shared" si="80"/>
        <v>27883373.269800514</v>
      </c>
      <c r="Z354" s="29">
        <f t="shared" si="81"/>
        <v>5576674.6539601032</v>
      </c>
      <c r="AA354" s="29">
        <f t="shared" si="82"/>
        <v>22306698.615840413</v>
      </c>
      <c r="AC354" s="29">
        <f t="shared" si="89"/>
        <v>-746674.6539601041</v>
      </c>
      <c r="AD354" s="29">
        <f t="shared" si="83"/>
        <v>-11169198.615840413</v>
      </c>
      <c r="AE354" s="29">
        <f t="shared" si="84"/>
        <v>-11915873.269800514</v>
      </c>
      <c r="AF354" s="29"/>
      <c r="AG354" s="29" t="str">
        <f t="shared" si="85"/>
        <v>Loss</v>
      </c>
      <c r="AH354" s="29"/>
      <c r="AI354" s="29" t="str">
        <f t="shared" si="86"/>
        <v>Loss</v>
      </c>
      <c r="AJ354" s="29"/>
      <c r="AL354" s="12">
        <f t="shared" si="87"/>
        <v>-35555.935902862097</v>
      </c>
      <c r="AM354" s="12">
        <f t="shared" si="88"/>
        <v>-67692.112823275223</v>
      </c>
      <c r="AN354" s="12"/>
      <c r="AO354" s="12"/>
    </row>
    <row r="355" spans="1:41" x14ac:dyDescent="0.25">
      <c r="A355" s="6">
        <v>348</v>
      </c>
      <c r="B355" s="1" t="str">
        <f t="shared" si="75"/>
        <v>Mumbai</v>
      </c>
      <c r="C355" s="1" t="s">
        <v>1</v>
      </c>
      <c r="D355" s="1" t="str">
        <f>IF(C355="Q1","non-peak",IF('Base Scenario'!C355="Q4","non-peak","peak"))</f>
        <v>peak</v>
      </c>
      <c r="E355" s="13">
        <f>IF(D355="non-peak",Parameters_Base!$B$4,Parameters_Base!$B$5)</f>
        <v>229999.99999999997</v>
      </c>
      <c r="F355" s="13">
        <f>IF(D355="non-peak",Parameters_Base!$C$4,Parameters_Base!$C$5)</f>
        <v>67500</v>
      </c>
      <c r="G355" s="1"/>
      <c r="H355" s="1">
        <v>174</v>
      </c>
      <c r="I355" s="1">
        <v>19</v>
      </c>
      <c r="J355" s="1">
        <v>223</v>
      </c>
      <c r="K355" s="3">
        <v>0</v>
      </c>
      <c r="M355" s="15">
        <f t="shared" si="76"/>
        <v>4369999.9999999991</v>
      </c>
      <c r="N355" s="15">
        <f t="shared" si="77"/>
        <v>15052500</v>
      </c>
      <c r="O355" s="15">
        <f t="shared" si="78"/>
        <v>19422500</v>
      </c>
      <c r="Q355">
        <f>Parameters_Base!$G$5</f>
        <v>13880</v>
      </c>
      <c r="R355">
        <f>Q355*(1+VLOOKUP(K355,Parameters_Base!$I$3:$J$7,2,FALSE))</f>
        <v>13880</v>
      </c>
      <c r="S355" s="14">
        <f>R355*Parameters_Base!$G$2</f>
        <v>18044000</v>
      </c>
      <c r="T355" s="14">
        <f>Parameters_Base!$O$6</f>
        <v>300000</v>
      </c>
      <c r="U355" s="14">
        <f t="shared" si="79"/>
        <v>1500000</v>
      </c>
      <c r="V355" s="14">
        <f>Parameters_Base!$R$10</f>
        <v>3754098.2698005121</v>
      </c>
      <c r="W355" s="14">
        <f>Parameters_Base!$G$7*'Base Scenario'!O355</f>
        <v>4855625</v>
      </c>
      <c r="X355" s="14">
        <f>Parameters_Base!$G$8</f>
        <v>2000000</v>
      </c>
      <c r="Y355" s="15">
        <f t="shared" si="80"/>
        <v>30453723.269800514</v>
      </c>
      <c r="Z355" s="29">
        <f t="shared" si="81"/>
        <v>6090744.6539601032</v>
      </c>
      <c r="AA355" s="29">
        <f t="shared" si="82"/>
        <v>24362978.615840413</v>
      </c>
      <c r="AC355" s="29">
        <f t="shared" si="89"/>
        <v>-1720744.6539601041</v>
      </c>
      <c r="AD355" s="29">
        <f t="shared" si="83"/>
        <v>-9310478.6158404127</v>
      </c>
      <c r="AE355" s="29">
        <f t="shared" si="84"/>
        <v>-11031223.269800514</v>
      </c>
      <c r="AF355" s="29"/>
      <c r="AG355" s="29" t="str">
        <f t="shared" si="85"/>
        <v>Loss</v>
      </c>
      <c r="AH355" s="29"/>
      <c r="AI355" s="29" t="str">
        <f t="shared" si="86"/>
        <v>Loss</v>
      </c>
      <c r="AJ355" s="29"/>
      <c r="AL355" s="12">
        <f t="shared" si="87"/>
        <v>-90565.508103163374</v>
      </c>
      <c r="AM355" s="12">
        <f t="shared" si="88"/>
        <v>-41751.02518314086</v>
      </c>
      <c r="AN355" s="12"/>
      <c r="AO355" s="12"/>
    </row>
    <row r="356" spans="1:41" x14ac:dyDescent="0.25">
      <c r="A356" s="6">
        <v>349</v>
      </c>
      <c r="B356" s="1" t="str">
        <f t="shared" si="75"/>
        <v>New York</v>
      </c>
      <c r="C356" s="1" t="s">
        <v>1</v>
      </c>
      <c r="D356" s="1" t="str">
        <f>IF(C356="Q1","non-peak",IF('Base Scenario'!C356="Q4","non-peak","peak"))</f>
        <v>peak</v>
      </c>
      <c r="E356" s="13">
        <f>IF(D356="non-peak",Parameters_Base!$B$4,Parameters_Base!$B$5)</f>
        <v>229999.99999999997</v>
      </c>
      <c r="F356" s="13">
        <f>IF(D356="non-peak",Parameters_Base!$C$4,Parameters_Base!$C$5)</f>
        <v>67500</v>
      </c>
      <c r="G356" s="1"/>
      <c r="H356" s="1">
        <v>175</v>
      </c>
      <c r="I356" s="1">
        <v>16</v>
      </c>
      <c r="J356" s="1">
        <v>182</v>
      </c>
      <c r="K356" s="3">
        <v>-1</v>
      </c>
      <c r="M356" s="15">
        <f t="shared" si="76"/>
        <v>3679999.9999999995</v>
      </c>
      <c r="N356" s="15">
        <f t="shared" si="77"/>
        <v>12285000</v>
      </c>
      <c r="O356" s="15">
        <f t="shared" si="78"/>
        <v>15965000</v>
      </c>
      <c r="Q356">
        <f>Parameters_Base!$G$5</f>
        <v>13880</v>
      </c>
      <c r="R356">
        <f>Q356*(1+VLOOKUP(K356,Parameters_Base!$I$3:$J$7,2,FALSE))</f>
        <v>11798</v>
      </c>
      <c r="S356" s="14">
        <f>R356*Parameters_Base!$G$2</f>
        <v>15337400</v>
      </c>
      <c r="T356" s="14">
        <f>Parameters_Base!$O$6</f>
        <v>300000</v>
      </c>
      <c r="U356" s="14">
        <f t="shared" si="79"/>
        <v>2500000</v>
      </c>
      <c r="V356" s="14">
        <f>Parameters_Base!$R$10</f>
        <v>3754098.2698005121</v>
      </c>
      <c r="W356" s="14">
        <f>Parameters_Base!$G$7*'Base Scenario'!O356</f>
        <v>3991250</v>
      </c>
      <c r="X356" s="14">
        <f>Parameters_Base!$G$8</f>
        <v>2000000</v>
      </c>
      <c r="Y356" s="15">
        <f t="shared" si="80"/>
        <v>27882748.269800514</v>
      </c>
      <c r="Z356" s="29">
        <f t="shared" si="81"/>
        <v>5576549.6539601032</v>
      </c>
      <c r="AA356" s="29">
        <f t="shared" si="82"/>
        <v>22306198.615840413</v>
      </c>
      <c r="AC356" s="29">
        <f t="shared" si="89"/>
        <v>-1896549.6539601036</v>
      </c>
      <c r="AD356" s="29">
        <f t="shared" si="83"/>
        <v>-10021198.615840413</v>
      </c>
      <c r="AE356" s="29">
        <f t="shared" si="84"/>
        <v>-11917748.269800514</v>
      </c>
      <c r="AF356" s="29"/>
      <c r="AG356" s="29" t="str">
        <f t="shared" si="85"/>
        <v>Loss</v>
      </c>
      <c r="AH356" s="29"/>
      <c r="AI356" s="29" t="str">
        <f t="shared" si="86"/>
        <v>Loss</v>
      </c>
      <c r="AJ356" s="29"/>
      <c r="AL356" s="12">
        <f t="shared" si="87"/>
        <v>-118534.35337250648</v>
      </c>
      <c r="AM356" s="12">
        <f t="shared" si="88"/>
        <v>-55061.530856266007</v>
      </c>
      <c r="AN356" s="12"/>
      <c r="AO356" s="12"/>
    </row>
    <row r="357" spans="1:41" x14ac:dyDescent="0.25">
      <c r="A357" s="6">
        <v>350</v>
      </c>
      <c r="B357" s="1" t="str">
        <f t="shared" si="75"/>
        <v>Mumbai</v>
      </c>
      <c r="C357" s="1" t="s">
        <v>1</v>
      </c>
      <c r="D357" s="1" t="str">
        <f>IF(C357="Q1","non-peak",IF('Base Scenario'!C357="Q4","non-peak","peak"))</f>
        <v>peak</v>
      </c>
      <c r="E357" s="13">
        <f>IF(D357="non-peak",Parameters_Base!$B$4,Parameters_Base!$B$5)</f>
        <v>229999.99999999997</v>
      </c>
      <c r="F357" s="13">
        <f>IF(D357="non-peak",Parameters_Base!$C$4,Parameters_Base!$C$5)</f>
        <v>67500</v>
      </c>
      <c r="G357" s="1"/>
      <c r="H357" s="1">
        <v>175</v>
      </c>
      <c r="I357" s="1">
        <v>16</v>
      </c>
      <c r="J357" s="1">
        <v>167</v>
      </c>
      <c r="K357" s="3">
        <v>1</v>
      </c>
      <c r="M357" s="15">
        <f t="shared" si="76"/>
        <v>3679999.9999999995</v>
      </c>
      <c r="N357" s="15">
        <f t="shared" si="77"/>
        <v>11272500</v>
      </c>
      <c r="O357" s="15">
        <f t="shared" si="78"/>
        <v>14952500</v>
      </c>
      <c r="Q357">
        <f>Parameters_Base!$G$5</f>
        <v>13880</v>
      </c>
      <c r="R357">
        <f>Q357*(1+VLOOKUP(K357,Parameters_Base!$I$3:$J$7,2,FALSE))</f>
        <v>15961.999999999998</v>
      </c>
      <c r="S357" s="14">
        <f>R357*Parameters_Base!$G$2</f>
        <v>20750599.999999996</v>
      </c>
      <c r="T357" s="14">
        <f>Parameters_Base!$O$6</f>
        <v>300000</v>
      </c>
      <c r="U357" s="14">
        <f t="shared" si="79"/>
        <v>1500000</v>
      </c>
      <c r="V357" s="14">
        <f>Parameters_Base!$R$10</f>
        <v>3754098.2698005121</v>
      </c>
      <c r="W357" s="14">
        <f>Parameters_Base!$G$7*'Base Scenario'!O357</f>
        <v>3738125</v>
      </c>
      <c r="X357" s="14">
        <f>Parameters_Base!$G$8</f>
        <v>2000000</v>
      </c>
      <c r="Y357" s="15">
        <f t="shared" si="80"/>
        <v>32042823.269800507</v>
      </c>
      <c r="Z357" s="29">
        <f t="shared" si="81"/>
        <v>6408564.6539601013</v>
      </c>
      <c r="AA357" s="29">
        <f t="shared" si="82"/>
        <v>25634258.615840405</v>
      </c>
      <c r="AC357" s="29">
        <f t="shared" si="89"/>
        <v>-2728564.6539601018</v>
      </c>
      <c r="AD357" s="29">
        <f t="shared" si="83"/>
        <v>-14361758.615840405</v>
      </c>
      <c r="AE357" s="29">
        <f t="shared" si="84"/>
        <v>-17090323.269800507</v>
      </c>
      <c r="AF357" s="29"/>
      <c r="AG357" s="29" t="str">
        <f t="shared" si="85"/>
        <v>Loss</v>
      </c>
      <c r="AH357" s="29"/>
      <c r="AI357" s="29" t="str">
        <f t="shared" si="86"/>
        <v>Loss</v>
      </c>
      <c r="AJ357" s="29"/>
      <c r="AL357" s="12">
        <f t="shared" si="87"/>
        <v>-170535.29087250636</v>
      </c>
      <c r="AM357" s="12">
        <f t="shared" si="88"/>
        <v>-85998.55458587069</v>
      </c>
      <c r="AN357" s="12"/>
      <c r="AO357" s="12"/>
    </row>
    <row r="358" spans="1:41" x14ac:dyDescent="0.25">
      <c r="A358" s="6">
        <v>351</v>
      </c>
      <c r="B358" s="1" t="str">
        <f t="shared" si="75"/>
        <v>New York</v>
      </c>
      <c r="C358" s="1" t="s">
        <v>1</v>
      </c>
      <c r="D358" s="1" t="str">
        <f>IF(C358="Q1","non-peak",IF('Base Scenario'!C358="Q4","non-peak","peak"))</f>
        <v>peak</v>
      </c>
      <c r="E358" s="13">
        <f>IF(D358="non-peak",Parameters_Base!$B$4,Parameters_Base!$B$5)</f>
        <v>229999.99999999997</v>
      </c>
      <c r="F358" s="13">
        <f>IF(D358="non-peak",Parameters_Base!$C$4,Parameters_Base!$C$5)</f>
        <v>67500</v>
      </c>
      <c r="G358" s="1"/>
      <c r="H358" s="1">
        <v>176</v>
      </c>
      <c r="I358" s="1">
        <v>26</v>
      </c>
      <c r="J358" s="1">
        <v>185</v>
      </c>
      <c r="K358" s="3">
        <v>-2</v>
      </c>
      <c r="M358" s="15">
        <f t="shared" si="76"/>
        <v>5979999.9999999991</v>
      </c>
      <c r="N358" s="15">
        <f t="shared" si="77"/>
        <v>12487500</v>
      </c>
      <c r="O358" s="15">
        <f t="shared" si="78"/>
        <v>18467500</v>
      </c>
      <c r="Q358">
        <f>Parameters_Base!$G$5</f>
        <v>13880</v>
      </c>
      <c r="R358">
        <f>Q358*(1+VLOOKUP(K358,Parameters_Base!$I$3:$J$7,2,FALSE))</f>
        <v>9716</v>
      </c>
      <c r="S358" s="14">
        <f>R358*Parameters_Base!$G$2</f>
        <v>12630800</v>
      </c>
      <c r="T358" s="14">
        <f>Parameters_Base!$O$6</f>
        <v>300000</v>
      </c>
      <c r="U358" s="14">
        <f t="shared" si="79"/>
        <v>2500000</v>
      </c>
      <c r="V358" s="14">
        <f>Parameters_Base!$R$10</f>
        <v>3754098.2698005121</v>
      </c>
      <c r="W358" s="14">
        <f>Parameters_Base!$G$7*'Base Scenario'!O358</f>
        <v>4616875</v>
      </c>
      <c r="X358" s="14">
        <f>Parameters_Base!$G$8</f>
        <v>2000000</v>
      </c>
      <c r="Y358" s="15">
        <f t="shared" si="80"/>
        <v>25801773.269800514</v>
      </c>
      <c r="Z358" s="29">
        <f t="shared" si="81"/>
        <v>5160354.6539601032</v>
      </c>
      <c r="AA358" s="29">
        <f t="shared" si="82"/>
        <v>20641418.615840413</v>
      </c>
      <c r="AC358" s="29">
        <f t="shared" si="89"/>
        <v>819645.3460398959</v>
      </c>
      <c r="AD358" s="29">
        <f t="shared" si="83"/>
        <v>-8153918.6158404127</v>
      </c>
      <c r="AE358" s="29">
        <f t="shared" si="84"/>
        <v>-7334273.269800514</v>
      </c>
      <c r="AF358" s="29"/>
      <c r="AG358" s="29" t="str">
        <f t="shared" si="85"/>
        <v>Profit</v>
      </c>
      <c r="AH358" s="29"/>
      <c r="AI358" s="29" t="str">
        <f t="shared" si="86"/>
        <v>Loss</v>
      </c>
      <c r="AJ358" s="29"/>
      <c r="AL358" s="12">
        <f t="shared" si="87"/>
        <v>31524.821001534459</v>
      </c>
      <c r="AM358" s="12">
        <f t="shared" si="88"/>
        <v>-44075.235761299526</v>
      </c>
      <c r="AN358" s="12"/>
      <c r="AO358" s="12"/>
    </row>
    <row r="359" spans="1:41" x14ac:dyDescent="0.25">
      <c r="A359" s="6">
        <v>352</v>
      </c>
      <c r="B359" s="1" t="str">
        <f t="shared" si="75"/>
        <v>Mumbai</v>
      </c>
      <c r="C359" s="1" t="s">
        <v>1</v>
      </c>
      <c r="D359" s="1" t="str">
        <f>IF(C359="Q1","non-peak",IF('Base Scenario'!C359="Q4","non-peak","peak"))</f>
        <v>peak</v>
      </c>
      <c r="E359" s="13">
        <f>IF(D359="non-peak",Parameters_Base!$B$4,Parameters_Base!$B$5)</f>
        <v>229999.99999999997</v>
      </c>
      <c r="F359" s="13">
        <f>IF(D359="non-peak",Parameters_Base!$C$4,Parameters_Base!$C$5)</f>
        <v>67500</v>
      </c>
      <c r="G359" s="1"/>
      <c r="H359" s="1">
        <v>176</v>
      </c>
      <c r="I359" s="1">
        <v>15</v>
      </c>
      <c r="J359" s="1">
        <v>195</v>
      </c>
      <c r="K359" s="3">
        <v>2</v>
      </c>
      <c r="M359" s="15">
        <f t="shared" si="76"/>
        <v>3449999.9999999995</v>
      </c>
      <c r="N359" s="15">
        <f t="shared" si="77"/>
        <v>13162500</v>
      </c>
      <c r="O359" s="15">
        <f t="shared" si="78"/>
        <v>16612500</v>
      </c>
      <c r="Q359">
        <f>Parameters_Base!$G$5</f>
        <v>13880</v>
      </c>
      <c r="R359">
        <f>Q359*(1+VLOOKUP(K359,Parameters_Base!$I$3:$J$7,2,FALSE))</f>
        <v>18044</v>
      </c>
      <c r="S359" s="14">
        <f>R359*Parameters_Base!$G$2</f>
        <v>23457200</v>
      </c>
      <c r="T359" s="14">
        <f>Parameters_Base!$O$6</f>
        <v>300000</v>
      </c>
      <c r="U359" s="14">
        <f t="shared" si="79"/>
        <v>1500000</v>
      </c>
      <c r="V359" s="14">
        <f>Parameters_Base!$R$10</f>
        <v>3754098.2698005121</v>
      </c>
      <c r="W359" s="14">
        <f>Parameters_Base!$G$7*'Base Scenario'!O359</f>
        <v>4153125</v>
      </c>
      <c r="X359" s="14">
        <f>Parameters_Base!$G$8</f>
        <v>2000000</v>
      </c>
      <c r="Y359" s="15">
        <f t="shared" si="80"/>
        <v>35164423.269800514</v>
      </c>
      <c r="Z359" s="29">
        <f t="shared" si="81"/>
        <v>7032884.6539601032</v>
      </c>
      <c r="AA359" s="29">
        <f t="shared" si="82"/>
        <v>28131538.615840413</v>
      </c>
      <c r="AC359" s="29">
        <f t="shared" si="89"/>
        <v>-3582884.6539601036</v>
      </c>
      <c r="AD359" s="29">
        <f t="shared" si="83"/>
        <v>-14969038.615840413</v>
      </c>
      <c r="AE359" s="29">
        <f t="shared" si="84"/>
        <v>-18551923.269800514</v>
      </c>
      <c r="AF359" s="29"/>
      <c r="AG359" s="29" t="str">
        <f t="shared" si="85"/>
        <v>Loss</v>
      </c>
      <c r="AH359" s="29"/>
      <c r="AI359" s="29" t="str">
        <f t="shared" si="86"/>
        <v>Loss</v>
      </c>
      <c r="AJ359" s="29"/>
      <c r="AL359" s="12">
        <f t="shared" si="87"/>
        <v>-238858.97693067358</v>
      </c>
      <c r="AM359" s="12">
        <f t="shared" si="88"/>
        <v>-76764.300594053391</v>
      </c>
      <c r="AN359" s="12"/>
      <c r="AO359" s="12"/>
    </row>
    <row r="360" spans="1:41" x14ac:dyDescent="0.25">
      <c r="A360" s="6">
        <v>353</v>
      </c>
      <c r="B360" s="1" t="str">
        <f t="shared" si="75"/>
        <v>New York</v>
      </c>
      <c r="C360" s="1" t="s">
        <v>1</v>
      </c>
      <c r="D360" s="1" t="str">
        <f>IF(C360="Q1","non-peak",IF('Base Scenario'!C360="Q4","non-peak","peak"))</f>
        <v>peak</v>
      </c>
      <c r="E360" s="13">
        <f>IF(D360="non-peak",Parameters_Base!$B$4,Parameters_Base!$B$5)</f>
        <v>229999.99999999997</v>
      </c>
      <c r="F360" s="13">
        <f>IF(D360="non-peak",Parameters_Base!$C$4,Parameters_Base!$C$5)</f>
        <v>67500</v>
      </c>
      <c r="G360" s="1"/>
      <c r="H360" s="1">
        <v>177</v>
      </c>
      <c r="I360" s="1">
        <v>19</v>
      </c>
      <c r="J360" s="1">
        <v>211</v>
      </c>
      <c r="K360" s="3">
        <v>0</v>
      </c>
      <c r="M360" s="15">
        <f t="shared" si="76"/>
        <v>4369999.9999999991</v>
      </c>
      <c r="N360" s="15">
        <f t="shared" si="77"/>
        <v>14242500</v>
      </c>
      <c r="O360" s="15">
        <f t="shared" si="78"/>
        <v>18612500</v>
      </c>
      <c r="Q360">
        <f>Parameters_Base!$G$5</f>
        <v>13880</v>
      </c>
      <c r="R360">
        <f>Q360*(1+VLOOKUP(K360,Parameters_Base!$I$3:$J$7,2,FALSE))</f>
        <v>13880</v>
      </c>
      <c r="S360" s="14">
        <f>R360*Parameters_Base!$G$2</f>
        <v>18044000</v>
      </c>
      <c r="T360" s="14">
        <f>Parameters_Base!$O$6</f>
        <v>300000</v>
      </c>
      <c r="U360" s="14">
        <f t="shared" si="79"/>
        <v>2500000</v>
      </c>
      <c r="V360" s="14">
        <f>Parameters_Base!$R$10</f>
        <v>3754098.2698005121</v>
      </c>
      <c r="W360" s="14">
        <f>Parameters_Base!$G$7*'Base Scenario'!O360</f>
        <v>4653125</v>
      </c>
      <c r="X360" s="14">
        <f>Parameters_Base!$G$8</f>
        <v>2000000</v>
      </c>
      <c r="Y360" s="15">
        <f t="shared" si="80"/>
        <v>31251223.269800514</v>
      </c>
      <c r="Z360" s="29">
        <f t="shared" si="81"/>
        <v>6250244.6539601032</v>
      </c>
      <c r="AA360" s="29">
        <f t="shared" si="82"/>
        <v>25000978.615840413</v>
      </c>
      <c r="AC360" s="29">
        <f t="shared" si="89"/>
        <v>-1880244.6539601041</v>
      </c>
      <c r="AD360" s="29">
        <f t="shared" si="83"/>
        <v>-10758478.615840413</v>
      </c>
      <c r="AE360" s="29">
        <f t="shared" si="84"/>
        <v>-12638723.269800514</v>
      </c>
      <c r="AF360" s="29"/>
      <c r="AG360" s="29" t="str">
        <f t="shared" si="85"/>
        <v>Loss</v>
      </c>
      <c r="AH360" s="29"/>
      <c r="AI360" s="29" t="str">
        <f t="shared" si="86"/>
        <v>Loss</v>
      </c>
      <c r="AJ360" s="29"/>
      <c r="AL360" s="12">
        <f t="shared" si="87"/>
        <v>-98960.244945268641</v>
      </c>
      <c r="AM360" s="12">
        <f t="shared" si="88"/>
        <v>-50988.050312039872</v>
      </c>
      <c r="AN360" s="12"/>
      <c r="AO360" s="12"/>
    </row>
    <row r="361" spans="1:41" x14ac:dyDescent="0.25">
      <c r="A361" s="6">
        <v>354</v>
      </c>
      <c r="B361" s="1" t="str">
        <f t="shared" si="75"/>
        <v>Mumbai</v>
      </c>
      <c r="C361" s="1" t="s">
        <v>1</v>
      </c>
      <c r="D361" s="1" t="str">
        <f>IF(C361="Q1","non-peak",IF('Base Scenario'!C361="Q4","non-peak","peak"))</f>
        <v>peak</v>
      </c>
      <c r="E361" s="13">
        <f>IF(D361="non-peak",Parameters_Base!$B$4,Parameters_Base!$B$5)</f>
        <v>229999.99999999997</v>
      </c>
      <c r="F361" s="13">
        <f>IF(D361="non-peak",Parameters_Base!$C$4,Parameters_Base!$C$5)</f>
        <v>67500</v>
      </c>
      <c r="G361" s="1"/>
      <c r="H361" s="1">
        <v>177</v>
      </c>
      <c r="I361" s="1">
        <v>24</v>
      </c>
      <c r="J361" s="1">
        <v>217</v>
      </c>
      <c r="K361" s="3">
        <v>0</v>
      </c>
      <c r="M361" s="15">
        <f t="shared" si="76"/>
        <v>5519999.9999999991</v>
      </c>
      <c r="N361" s="15">
        <f t="shared" si="77"/>
        <v>14647500</v>
      </c>
      <c r="O361" s="15">
        <f t="shared" si="78"/>
        <v>20167500</v>
      </c>
      <c r="Q361">
        <f>Parameters_Base!$G$5</f>
        <v>13880</v>
      </c>
      <c r="R361">
        <f>Q361*(1+VLOOKUP(K361,Parameters_Base!$I$3:$J$7,2,FALSE))</f>
        <v>13880</v>
      </c>
      <c r="S361" s="14">
        <f>R361*Parameters_Base!$G$2</f>
        <v>18044000</v>
      </c>
      <c r="T361" s="14">
        <f>Parameters_Base!$O$6</f>
        <v>300000</v>
      </c>
      <c r="U361" s="14">
        <f t="shared" si="79"/>
        <v>1500000</v>
      </c>
      <c r="V361" s="14">
        <f>Parameters_Base!$R$10</f>
        <v>3754098.2698005121</v>
      </c>
      <c r="W361" s="14">
        <f>Parameters_Base!$G$7*'Base Scenario'!O361</f>
        <v>5041875</v>
      </c>
      <c r="X361" s="14">
        <f>Parameters_Base!$G$8</f>
        <v>2000000</v>
      </c>
      <c r="Y361" s="15">
        <f t="shared" si="80"/>
        <v>30639973.269800514</v>
      </c>
      <c r="Z361" s="29">
        <f t="shared" si="81"/>
        <v>6127994.6539601032</v>
      </c>
      <c r="AA361" s="29">
        <f t="shared" si="82"/>
        <v>24511978.615840413</v>
      </c>
      <c r="AC361" s="29">
        <f t="shared" si="89"/>
        <v>-607994.6539601041</v>
      </c>
      <c r="AD361" s="29">
        <f t="shared" si="83"/>
        <v>-9864478.6158404127</v>
      </c>
      <c r="AE361" s="29">
        <f t="shared" si="84"/>
        <v>-10472473.269800514</v>
      </c>
      <c r="AF361" s="29"/>
      <c r="AG361" s="29" t="str">
        <f t="shared" si="85"/>
        <v>Loss</v>
      </c>
      <c r="AH361" s="29"/>
      <c r="AI361" s="29" t="str">
        <f t="shared" si="86"/>
        <v>Loss</v>
      </c>
      <c r="AJ361" s="29"/>
      <c r="AL361" s="12">
        <f t="shared" si="87"/>
        <v>-25333.110581671004</v>
      </c>
      <c r="AM361" s="12">
        <f t="shared" si="88"/>
        <v>-45458.426801107889</v>
      </c>
      <c r="AN361" s="12"/>
      <c r="AO361" s="12"/>
    </row>
    <row r="362" spans="1:41" x14ac:dyDescent="0.25">
      <c r="A362" s="6">
        <v>355</v>
      </c>
      <c r="B362" s="1" t="str">
        <f t="shared" si="75"/>
        <v>New York</v>
      </c>
      <c r="C362" s="1" t="s">
        <v>1</v>
      </c>
      <c r="D362" s="1" t="str">
        <f>IF(C362="Q1","non-peak",IF('Base Scenario'!C362="Q4","non-peak","peak"))</f>
        <v>peak</v>
      </c>
      <c r="E362" s="13">
        <f>IF(D362="non-peak",Parameters_Base!$B$4,Parameters_Base!$B$5)</f>
        <v>229999.99999999997</v>
      </c>
      <c r="F362" s="13">
        <f>IF(D362="non-peak",Parameters_Base!$C$4,Parameters_Base!$C$5)</f>
        <v>67500</v>
      </c>
      <c r="G362" s="1"/>
      <c r="H362" s="1">
        <v>178</v>
      </c>
      <c r="I362" s="1">
        <v>27</v>
      </c>
      <c r="J362" s="1">
        <v>222</v>
      </c>
      <c r="K362" s="3">
        <v>-2</v>
      </c>
      <c r="M362" s="15">
        <f t="shared" si="76"/>
        <v>6209999.9999999991</v>
      </c>
      <c r="N362" s="15">
        <f t="shared" si="77"/>
        <v>14985000</v>
      </c>
      <c r="O362" s="15">
        <f t="shared" si="78"/>
        <v>21195000</v>
      </c>
      <c r="Q362">
        <f>Parameters_Base!$G$5</f>
        <v>13880</v>
      </c>
      <c r="R362">
        <f>Q362*(1+VLOOKUP(K362,Parameters_Base!$I$3:$J$7,2,FALSE))</f>
        <v>9716</v>
      </c>
      <c r="S362" s="14">
        <f>R362*Parameters_Base!$G$2</f>
        <v>12630800</v>
      </c>
      <c r="T362" s="14">
        <f>Parameters_Base!$O$6</f>
        <v>300000</v>
      </c>
      <c r="U362" s="14">
        <f t="shared" si="79"/>
        <v>2500000</v>
      </c>
      <c r="V362" s="14">
        <f>Parameters_Base!$R$10</f>
        <v>3754098.2698005121</v>
      </c>
      <c r="W362" s="14">
        <f>Parameters_Base!$G$7*'Base Scenario'!O362</f>
        <v>5298750</v>
      </c>
      <c r="X362" s="14">
        <f>Parameters_Base!$G$8</f>
        <v>2000000</v>
      </c>
      <c r="Y362" s="15">
        <f t="shared" si="80"/>
        <v>26483648.269800514</v>
      </c>
      <c r="Z362" s="29">
        <f t="shared" si="81"/>
        <v>5296729.6539601032</v>
      </c>
      <c r="AA362" s="29">
        <f t="shared" si="82"/>
        <v>21186918.615840413</v>
      </c>
      <c r="AC362" s="29">
        <f t="shared" si="89"/>
        <v>913270.3460398959</v>
      </c>
      <c r="AD362" s="29">
        <f t="shared" si="83"/>
        <v>-6201918.6158404127</v>
      </c>
      <c r="AE362" s="29">
        <f t="shared" si="84"/>
        <v>-5288648.269800514</v>
      </c>
      <c r="AF362" s="29"/>
      <c r="AG362" s="29" t="str">
        <f t="shared" si="85"/>
        <v>Profit</v>
      </c>
      <c r="AH362" s="29"/>
      <c r="AI362" s="29" t="str">
        <f t="shared" si="86"/>
        <v>Loss</v>
      </c>
      <c r="AJ362" s="29"/>
      <c r="AL362" s="12">
        <f t="shared" si="87"/>
        <v>33824.827631107255</v>
      </c>
      <c r="AM362" s="12">
        <f t="shared" si="88"/>
        <v>-27936.570341623479</v>
      </c>
      <c r="AN362" s="12"/>
      <c r="AO362" s="12"/>
    </row>
    <row r="363" spans="1:41" x14ac:dyDescent="0.25">
      <c r="A363" s="6">
        <v>356</v>
      </c>
      <c r="B363" s="1" t="str">
        <f t="shared" si="75"/>
        <v>Mumbai</v>
      </c>
      <c r="C363" s="1" t="s">
        <v>1</v>
      </c>
      <c r="D363" s="1" t="str">
        <f>IF(C363="Q1","non-peak",IF('Base Scenario'!C363="Q4","non-peak","peak"))</f>
        <v>peak</v>
      </c>
      <c r="E363" s="13">
        <f>IF(D363="non-peak",Parameters_Base!$B$4,Parameters_Base!$B$5)</f>
        <v>229999.99999999997</v>
      </c>
      <c r="F363" s="13">
        <f>IF(D363="non-peak",Parameters_Base!$C$4,Parameters_Base!$C$5)</f>
        <v>67500</v>
      </c>
      <c r="G363" s="1"/>
      <c r="H363" s="1">
        <v>178</v>
      </c>
      <c r="I363" s="1">
        <v>21</v>
      </c>
      <c r="J363" s="1">
        <v>239</v>
      </c>
      <c r="K363" s="3">
        <v>1</v>
      </c>
      <c r="M363" s="15">
        <f t="shared" si="76"/>
        <v>4829999.9999999991</v>
      </c>
      <c r="N363" s="15">
        <f t="shared" si="77"/>
        <v>16132500</v>
      </c>
      <c r="O363" s="15">
        <f t="shared" si="78"/>
        <v>20962500</v>
      </c>
      <c r="Q363">
        <f>Parameters_Base!$G$5</f>
        <v>13880</v>
      </c>
      <c r="R363">
        <f>Q363*(1+VLOOKUP(K363,Parameters_Base!$I$3:$J$7,2,FALSE))</f>
        <v>15961.999999999998</v>
      </c>
      <c r="S363" s="14">
        <f>R363*Parameters_Base!$G$2</f>
        <v>20750599.999999996</v>
      </c>
      <c r="T363" s="14">
        <f>Parameters_Base!$O$6</f>
        <v>300000</v>
      </c>
      <c r="U363" s="14">
        <f t="shared" si="79"/>
        <v>1500000</v>
      </c>
      <c r="V363" s="14">
        <f>Parameters_Base!$R$10</f>
        <v>3754098.2698005121</v>
      </c>
      <c r="W363" s="14">
        <f>Parameters_Base!$G$7*'Base Scenario'!O363</f>
        <v>5240625</v>
      </c>
      <c r="X363" s="14">
        <f>Parameters_Base!$G$8</f>
        <v>2000000</v>
      </c>
      <c r="Y363" s="15">
        <f t="shared" si="80"/>
        <v>33545323.269800507</v>
      </c>
      <c r="Z363" s="29">
        <f t="shared" si="81"/>
        <v>6709064.6539601013</v>
      </c>
      <c r="AA363" s="29">
        <f t="shared" si="82"/>
        <v>26836258.615840405</v>
      </c>
      <c r="AC363" s="29">
        <f t="shared" si="89"/>
        <v>-1879064.6539601022</v>
      </c>
      <c r="AD363" s="29">
        <f t="shared" si="83"/>
        <v>-10703758.615840405</v>
      </c>
      <c r="AE363" s="29">
        <f t="shared" si="84"/>
        <v>-12582823.269800507</v>
      </c>
      <c r="AF363" s="29"/>
      <c r="AG363" s="29" t="str">
        <f t="shared" si="85"/>
        <v>Loss</v>
      </c>
      <c r="AH363" s="29"/>
      <c r="AI363" s="29" t="str">
        <f t="shared" si="86"/>
        <v>Loss</v>
      </c>
      <c r="AJ363" s="29"/>
      <c r="AL363" s="12">
        <f t="shared" si="87"/>
        <v>-89479.269236195338</v>
      </c>
      <c r="AM363" s="12">
        <f t="shared" si="88"/>
        <v>-44785.600903097933</v>
      </c>
      <c r="AN363" s="12"/>
      <c r="AO363" s="12"/>
    </row>
    <row r="364" spans="1:41" x14ac:dyDescent="0.25">
      <c r="A364" s="6">
        <v>357</v>
      </c>
      <c r="B364" s="1" t="str">
        <f t="shared" si="75"/>
        <v>New York</v>
      </c>
      <c r="C364" s="1" t="s">
        <v>1</v>
      </c>
      <c r="D364" s="1" t="str">
        <f>IF(C364="Q1","non-peak",IF('Base Scenario'!C364="Q4","non-peak","peak"))</f>
        <v>peak</v>
      </c>
      <c r="E364" s="13">
        <f>IF(D364="non-peak",Parameters_Base!$B$4,Parameters_Base!$B$5)</f>
        <v>229999.99999999997</v>
      </c>
      <c r="F364" s="13">
        <f>IF(D364="non-peak",Parameters_Base!$C$4,Parameters_Base!$C$5)</f>
        <v>67500</v>
      </c>
      <c r="G364" s="1"/>
      <c r="H364" s="1">
        <v>179</v>
      </c>
      <c r="I364" s="1">
        <v>18</v>
      </c>
      <c r="J364" s="1">
        <v>180</v>
      </c>
      <c r="K364" s="3">
        <v>-1</v>
      </c>
      <c r="M364" s="15">
        <f t="shared" si="76"/>
        <v>4139999.9999999995</v>
      </c>
      <c r="N364" s="15">
        <f t="shared" si="77"/>
        <v>12150000</v>
      </c>
      <c r="O364" s="15">
        <f t="shared" si="78"/>
        <v>16290000</v>
      </c>
      <c r="Q364">
        <f>Parameters_Base!$G$5</f>
        <v>13880</v>
      </c>
      <c r="R364">
        <f>Q364*(1+VLOOKUP(K364,Parameters_Base!$I$3:$J$7,2,FALSE))</f>
        <v>11798</v>
      </c>
      <c r="S364" s="14">
        <f>R364*Parameters_Base!$G$2</f>
        <v>15337400</v>
      </c>
      <c r="T364" s="14">
        <f>Parameters_Base!$O$6</f>
        <v>300000</v>
      </c>
      <c r="U364" s="14">
        <f t="shared" si="79"/>
        <v>2500000</v>
      </c>
      <c r="V364" s="14">
        <f>Parameters_Base!$R$10</f>
        <v>3754098.2698005121</v>
      </c>
      <c r="W364" s="14">
        <f>Parameters_Base!$G$7*'Base Scenario'!O364</f>
        <v>4072500</v>
      </c>
      <c r="X364" s="14">
        <f>Parameters_Base!$G$8</f>
        <v>2000000</v>
      </c>
      <c r="Y364" s="15">
        <f t="shared" si="80"/>
        <v>27963998.269800514</v>
      </c>
      <c r="Z364" s="29">
        <f t="shared" si="81"/>
        <v>5592799.6539601032</v>
      </c>
      <c r="AA364" s="29">
        <f t="shared" si="82"/>
        <v>22371198.615840413</v>
      </c>
      <c r="AC364" s="29">
        <f t="shared" si="89"/>
        <v>-1452799.6539601036</v>
      </c>
      <c r="AD364" s="29">
        <f t="shared" si="83"/>
        <v>-10221198.615840413</v>
      </c>
      <c r="AE364" s="29">
        <f t="shared" si="84"/>
        <v>-11673998.269800514</v>
      </c>
      <c r="AF364" s="29"/>
      <c r="AG364" s="29" t="str">
        <f t="shared" si="85"/>
        <v>Loss</v>
      </c>
      <c r="AH364" s="29"/>
      <c r="AI364" s="29" t="str">
        <f t="shared" si="86"/>
        <v>Loss</v>
      </c>
      <c r="AJ364" s="29"/>
      <c r="AL364" s="12">
        <f t="shared" si="87"/>
        <v>-80711.091886672424</v>
      </c>
      <c r="AM364" s="12">
        <f t="shared" si="88"/>
        <v>-56784.436754668961</v>
      </c>
      <c r="AN364" s="12"/>
      <c r="AO364" s="12"/>
    </row>
    <row r="365" spans="1:41" x14ac:dyDescent="0.25">
      <c r="A365" s="6">
        <v>358</v>
      </c>
      <c r="B365" s="1" t="str">
        <f t="shared" si="75"/>
        <v>Mumbai</v>
      </c>
      <c r="C365" s="1" t="s">
        <v>1</v>
      </c>
      <c r="D365" s="1" t="str">
        <f>IF(C365="Q1","non-peak",IF('Base Scenario'!C365="Q4","non-peak","peak"))</f>
        <v>peak</v>
      </c>
      <c r="E365" s="13">
        <f>IF(D365="non-peak",Parameters_Base!$B$4,Parameters_Base!$B$5)</f>
        <v>229999.99999999997</v>
      </c>
      <c r="F365" s="13">
        <f>IF(D365="non-peak",Parameters_Base!$C$4,Parameters_Base!$C$5)</f>
        <v>67500</v>
      </c>
      <c r="G365" s="1"/>
      <c r="H365" s="1">
        <v>179</v>
      </c>
      <c r="I365" s="1">
        <v>17</v>
      </c>
      <c r="J365" s="1">
        <v>224</v>
      </c>
      <c r="K365" s="3">
        <v>2</v>
      </c>
      <c r="M365" s="15">
        <f t="shared" si="76"/>
        <v>3909999.9999999995</v>
      </c>
      <c r="N365" s="15">
        <f t="shared" si="77"/>
        <v>15120000</v>
      </c>
      <c r="O365" s="15">
        <f t="shared" si="78"/>
        <v>19030000</v>
      </c>
      <c r="Q365">
        <f>Parameters_Base!$G$5</f>
        <v>13880</v>
      </c>
      <c r="R365">
        <f>Q365*(1+VLOOKUP(K365,Parameters_Base!$I$3:$J$7,2,FALSE))</f>
        <v>18044</v>
      </c>
      <c r="S365" s="14">
        <f>R365*Parameters_Base!$G$2</f>
        <v>23457200</v>
      </c>
      <c r="T365" s="14">
        <f>Parameters_Base!$O$6</f>
        <v>300000</v>
      </c>
      <c r="U365" s="14">
        <f t="shared" si="79"/>
        <v>1500000</v>
      </c>
      <c r="V365" s="14">
        <f>Parameters_Base!$R$10</f>
        <v>3754098.2698005121</v>
      </c>
      <c r="W365" s="14">
        <f>Parameters_Base!$G$7*'Base Scenario'!O365</f>
        <v>4757500</v>
      </c>
      <c r="X365" s="14">
        <f>Parameters_Base!$G$8</f>
        <v>2000000</v>
      </c>
      <c r="Y365" s="15">
        <f t="shared" si="80"/>
        <v>35768798.269800514</v>
      </c>
      <c r="Z365" s="29">
        <f t="shared" si="81"/>
        <v>7153759.6539601032</v>
      </c>
      <c r="AA365" s="29">
        <f t="shared" si="82"/>
        <v>28615038.615840413</v>
      </c>
      <c r="AC365" s="29">
        <f t="shared" si="89"/>
        <v>-3243759.6539601036</v>
      </c>
      <c r="AD365" s="29">
        <f t="shared" si="83"/>
        <v>-13495038.615840413</v>
      </c>
      <c r="AE365" s="29">
        <f t="shared" si="84"/>
        <v>-16738798.269800514</v>
      </c>
      <c r="AF365" s="29"/>
      <c r="AG365" s="29" t="str">
        <f t="shared" si="85"/>
        <v>Loss</v>
      </c>
      <c r="AH365" s="29"/>
      <c r="AI365" s="29" t="str">
        <f t="shared" si="86"/>
        <v>Loss</v>
      </c>
      <c r="AJ365" s="29"/>
      <c r="AL365" s="12">
        <f t="shared" si="87"/>
        <v>-190809.39140941785</v>
      </c>
      <c r="AM365" s="12">
        <f t="shared" si="88"/>
        <v>-60245.708106430415</v>
      </c>
      <c r="AN365" s="12"/>
      <c r="AO365" s="12"/>
    </row>
    <row r="366" spans="1:41" x14ac:dyDescent="0.25">
      <c r="A366" s="6">
        <v>359</v>
      </c>
      <c r="B366" s="1" t="str">
        <f t="shared" si="75"/>
        <v>New York</v>
      </c>
      <c r="C366" s="1" t="s">
        <v>1</v>
      </c>
      <c r="D366" s="1" t="str">
        <f>IF(C366="Q1","non-peak",IF('Base Scenario'!C366="Q4","non-peak","peak"))</f>
        <v>peak</v>
      </c>
      <c r="E366" s="13">
        <f>IF(D366="non-peak",Parameters_Base!$B$4,Parameters_Base!$B$5)</f>
        <v>229999.99999999997</v>
      </c>
      <c r="F366" s="13">
        <f>IF(D366="non-peak",Parameters_Base!$C$4,Parameters_Base!$C$5)</f>
        <v>67500</v>
      </c>
      <c r="G366" s="1"/>
      <c r="H366" s="1">
        <v>180</v>
      </c>
      <c r="I366" s="1">
        <v>18</v>
      </c>
      <c r="J366" s="1">
        <v>182</v>
      </c>
      <c r="K366" s="3">
        <v>-2</v>
      </c>
      <c r="M366" s="15">
        <f t="shared" si="76"/>
        <v>4139999.9999999995</v>
      </c>
      <c r="N366" s="15">
        <f t="shared" si="77"/>
        <v>12285000</v>
      </c>
      <c r="O366" s="15">
        <f t="shared" si="78"/>
        <v>16425000</v>
      </c>
      <c r="Q366">
        <f>Parameters_Base!$G$5</f>
        <v>13880</v>
      </c>
      <c r="R366">
        <f>Q366*(1+VLOOKUP(K366,Parameters_Base!$I$3:$J$7,2,FALSE))</f>
        <v>9716</v>
      </c>
      <c r="S366" s="14">
        <f>R366*Parameters_Base!$G$2</f>
        <v>12630800</v>
      </c>
      <c r="T366" s="14">
        <f>Parameters_Base!$O$6</f>
        <v>300000</v>
      </c>
      <c r="U366" s="14">
        <f t="shared" si="79"/>
        <v>2500000</v>
      </c>
      <c r="V366" s="14">
        <f>Parameters_Base!$R$10</f>
        <v>3754098.2698005121</v>
      </c>
      <c r="W366" s="14">
        <f>Parameters_Base!$G$7*'Base Scenario'!O366</f>
        <v>4106250</v>
      </c>
      <c r="X366" s="14">
        <f>Parameters_Base!$G$8</f>
        <v>2000000</v>
      </c>
      <c r="Y366" s="15">
        <f t="shared" si="80"/>
        <v>25291148.269800514</v>
      </c>
      <c r="Z366" s="29">
        <f t="shared" si="81"/>
        <v>5058229.6539601032</v>
      </c>
      <c r="AA366" s="29">
        <f t="shared" si="82"/>
        <v>20232918.615840413</v>
      </c>
      <c r="AC366" s="29">
        <f t="shared" si="89"/>
        <v>-918229.65396010363</v>
      </c>
      <c r="AD366" s="29">
        <f t="shared" si="83"/>
        <v>-7947918.6158404127</v>
      </c>
      <c r="AE366" s="29">
        <f t="shared" si="84"/>
        <v>-8866148.269800514</v>
      </c>
      <c r="AF366" s="29"/>
      <c r="AG366" s="29" t="str">
        <f t="shared" si="85"/>
        <v>Loss</v>
      </c>
      <c r="AH366" s="29"/>
      <c r="AI366" s="29" t="str">
        <f t="shared" si="86"/>
        <v>Loss</v>
      </c>
      <c r="AJ366" s="29"/>
      <c r="AL366" s="12">
        <f t="shared" si="87"/>
        <v>-51012.758553339088</v>
      </c>
      <c r="AM366" s="12">
        <f t="shared" si="88"/>
        <v>-43669.88250461765</v>
      </c>
      <c r="AN366" s="12"/>
      <c r="AO366" s="12"/>
    </row>
    <row r="367" spans="1:41" x14ac:dyDescent="0.25">
      <c r="A367" s="6">
        <v>360</v>
      </c>
      <c r="B367" s="1" t="str">
        <f t="shared" si="75"/>
        <v>Mumbai</v>
      </c>
      <c r="C367" s="1" t="s">
        <v>1</v>
      </c>
      <c r="D367" s="1" t="str">
        <f>IF(C367="Q1","non-peak",IF('Base Scenario'!C367="Q4","non-peak","peak"))</f>
        <v>peak</v>
      </c>
      <c r="E367" s="13">
        <f>IF(D367="non-peak",Parameters_Base!$B$4,Parameters_Base!$B$5)</f>
        <v>229999.99999999997</v>
      </c>
      <c r="F367" s="13">
        <f>IF(D367="non-peak",Parameters_Base!$C$4,Parameters_Base!$C$5)</f>
        <v>67500</v>
      </c>
      <c r="G367" s="1"/>
      <c r="H367" s="1">
        <v>180</v>
      </c>
      <c r="I367" s="1">
        <v>25</v>
      </c>
      <c r="J367" s="1">
        <v>166</v>
      </c>
      <c r="K367" s="3">
        <v>2</v>
      </c>
      <c r="M367" s="15">
        <f t="shared" si="76"/>
        <v>5749999.9999999991</v>
      </c>
      <c r="N367" s="15">
        <f t="shared" si="77"/>
        <v>11205000</v>
      </c>
      <c r="O367" s="15">
        <f t="shared" si="78"/>
        <v>16955000</v>
      </c>
      <c r="Q367">
        <f>Parameters_Base!$G$5</f>
        <v>13880</v>
      </c>
      <c r="R367">
        <f>Q367*(1+VLOOKUP(K367,Parameters_Base!$I$3:$J$7,2,FALSE))</f>
        <v>18044</v>
      </c>
      <c r="S367" s="14">
        <f>R367*Parameters_Base!$G$2</f>
        <v>23457200</v>
      </c>
      <c r="T367" s="14">
        <f>Parameters_Base!$O$6</f>
        <v>300000</v>
      </c>
      <c r="U367" s="14">
        <f t="shared" si="79"/>
        <v>1500000</v>
      </c>
      <c r="V367" s="14">
        <f>Parameters_Base!$R$10</f>
        <v>3754098.2698005121</v>
      </c>
      <c r="W367" s="14">
        <f>Parameters_Base!$G$7*'Base Scenario'!O367</f>
        <v>4238750</v>
      </c>
      <c r="X367" s="14">
        <f>Parameters_Base!$G$8</f>
        <v>2000000</v>
      </c>
      <c r="Y367" s="15">
        <f t="shared" si="80"/>
        <v>35250048.269800514</v>
      </c>
      <c r="Z367" s="29">
        <f t="shared" si="81"/>
        <v>7050009.6539601032</v>
      </c>
      <c r="AA367" s="29">
        <f t="shared" si="82"/>
        <v>28200038.615840413</v>
      </c>
      <c r="AC367" s="29">
        <f t="shared" si="89"/>
        <v>-1300009.6539601041</v>
      </c>
      <c r="AD367" s="29">
        <f t="shared" si="83"/>
        <v>-16995038.615840413</v>
      </c>
      <c r="AE367" s="29">
        <f t="shared" si="84"/>
        <v>-18295048.269800514</v>
      </c>
      <c r="AF367" s="29"/>
      <c r="AG367" s="29" t="str">
        <f t="shared" si="85"/>
        <v>Loss</v>
      </c>
      <c r="AH367" s="29"/>
      <c r="AI367" s="29" t="str">
        <f t="shared" si="86"/>
        <v>Loss</v>
      </c>
      <c r="AJ367" s="29"/>
      <c r="AL367" s="12">
        <f t="shared" si="87"/>
        <v>-52000.386158404166</v>
      </c>
      <c r="AM367" s="12">
        <f t="shared" si="88"/>
        <v>-102379.75069783381</v>
      </c>
      <c r="AN367" s="12"/>
      <c r="AO367" s="12"/>
    </row>
    <row r="368" spans="1:41" x14ac:dyDescent="0.25">
      <c r="A368" s="6">
        <v>361</v>
      </c>
      <c r="B368" s="1" t="str">
        <f t="shared" si="75"/>
        <v>New York</v>
      </c>
      <c r="C368" s="1" t="s">
        <v>2</v>
      </c>
      <c r="D368" s="1" t="str">
        <f>IF(C368="Q1","non-peak",IF('Base Scenario'!C368="Q4","non-peak","peak"))</f>
        <v>peak</v>
      </c>
      <c r="E368" s="13">
        <f>IF(D368="non-peak",Parameters_Base!$B$4,Parameters_Base!$B$5)</f>
        <v>229999.99999999997</v>
      </c>
      <c r="F368" s="13">
        <f>IF(D368="non-peak",Parameters_Base!$C$4,Parameters_Base!$C$5)</f>
        <v>67500</v>
      </c>
      <c r="G368" s="1"/>
      <c r="H368" s="1">
        <v>181</v>
      </c>
      <c r="I368" s="1">
        <v>21</v>
      </c>
      <c r="J368" s="1">
        <v>195</v>
      </c>
      <c r="K368" s="3">
        <v>-2</v>
      </c>
      <c r="M368" s="15">
        <f t="shared" si="76"/>
        <v>4829999.9999999991</v>
      </c>
      <c r="N368" s="15">
        <f t="shared" si="77"/>
        <v>13162500</v>
      </c>
      <c r="O368" s="15">
        <f t="shared" si="78"/>
        <v>17992500</v>
      </c>
      <c r="Q368">
        <f>Parameters_Base!$G$5</f>
        <v>13880</v>
      </c>
      <c r="R368">
        <f>Q368*(1+VLOOKUP(K368,Parameters_Base!$I$3:$J$7,2,FALSE))</f>
        <v>9716</v>
      </c>
      <c r="S368" s="14">
        <f>R368*Parameters_Base!$G$2</f>
        <v>12630800</v>
      </c>
      <c r="T368" s="14">
        <f>Parameters_Base!$O$6</f>
        <v>300000</v>
      </c>
      <c r="U368" s="14">
        <f t="shared" si="79"/>
        <v>2500000</v>
      </c>
      <c r="V368" s="14">
        <f>Parameters_Base!$R$10</f>
        <v>3754098.2698005121</v>
      </c>
      <c r="W368" s="14">
        <f>Parameters_Base!$G$7*'Base Scenario'!O368</f>
        <v>4498125</v>
      </c>
      <c r="X368" s="14">
        <f>Parameters_Base!$G$8</f>
        <v>2000000</v>
      </c>
      <c r="Y368" s="15">
        <f t="shared" si="80"/>
        <v>25683023.269800514</v>
      </c>
      <c r="Z368" s="29">
        <f t="shared" si="81"/>
        <v>5136604.6539601032</v>
      </c>
      <c r="AA368" s="29">
        <f t="shared" si="82"/>
        <v>20546418.615840413</v>
      </c>
      <c r="AC368" s="29">
        <f t="shared" si="89"/>
        <v>-306604.6539601041</v>
      </c>
      <c r="AD368" s="29">
        <f t="shared" si="83"/>
        <v>-7383918.6158404127</v>
      </c>
      <c r="AE368" s="29">
        <f t="shared" si="84"/>
        <v>-7690523.269800514</v>
      </c>
      <c r="AF368" s="29"/>
      <c r="AG368" s="29" t="str">
        <f t="shared" si="85"/>
        <v>Loss</v>
      </c>
      <c r="AH368" s="29"/>
      <c r="AI368" s="29" t="str">
        <f t="shared" si="86"/>
        <v>Loss</v>
      </c>
      <c r="AJ368" s="29"/>
      <c r="AL368" s="12">
        <f t="shared" si="87"/>
        <v>-14600.221617147814</v>
      </c>
      <c r="AM368" s="12">
        <f t="shared" si="88"/>
        <v>-37866.249312002117</v>
      </c>
      <c r="AN368" s="12"/>
      <c r="AO368" s="12"/>
    </row>
    <row r="369" spans="1:41" x14ac:dyDescent="0.25">
      <c r="A369" s="6">
        <v>362</v>
      </c>
      <c r="B369" s="1" t="str">
        <f t="shared" si="75"/>
        <v>Mumbai</v>
      </c>
      <c r="C369" s="1" t="s">
        <v>2</v>
      </c>
      <c r="D369" s="1" t="str">
        <f>IF(C369="Q1","non-peak",IF('Base Scenario'!C369="Q4","non-peak","peak"))</f>
        <v>peak</v>
      </c>
      <c r="E369" s="13">
        <f>IF(D369="non-peak",Parameters_Base!$B$4,Parameters_Base!$B$5)</f>
        <v>229999.99999999997</v>
      </c>
      <c r="F369" s="13">
        <f>IF(D369="non-peak",Parameters_Base!$C$4,Parameters_Base!$C$5)</f>
        <v>67500</v>
      </c>
      <c r="G369" s="1"/>
      <c r="H369" s="1">
        <v>181</v>
      </c>
      <c r="I369" s="1">
        <v>20</v>
      </c>
      <c r="J369" s="1">
        <v>232</v>
      </c>
      <c r="K369" s="3">
        <v>0</v>
      </c>
      <c r="M369" s="15">
        <f t="shared" si="76"/>
        <v>4599999.9999999991</v>
      </c>
      <c r="N369" s="15">
        <f t="shared" si="77"/>
        <v>15660000</v>
      </c>
      <c r="O369" s="15">
        <f t="shared" si="78"/>
        <v>20260000</v>
      </c>
      <c r="Q369">
        <f>Parameters_Base!$G$5</f>
        <v>13880</v>
      </c>
      <c r="R369">
        <f>Q369*(1+VLOOKUP(K369,Parameters_Base!$I$3:$J$7,2,FALSE))</f>
        <v>13880</v>
      </c>
      <c r="S369" s="14">
        <f>R369*Parameters_Base!$G$2</f>
        <v>18044000</v>
      </c>
      <c r="T369" s="14">
        <f>Parameters_Base!$O$6</f>
        <v>300000</v>
      </c>
      <c r="U369" s="14">
        <f t="shared" si="79"/>
        <v>1500000</v>
      </c>
      <c r="V369" s="14">
        <f>Parameters_Base!$R$10</f>
        <v>3754098.2698005121</v>
      </c>
      <c r="W369" s="14">
        <f>Parameters_Base!$G$7*'Base Scenario'!O369</f>
        <v>5065000</v>
      </c>
      <c r="X369" s="14">
        <f>Parameters_Base!$G$8</f>
        <v>2000000</v>
      </c>
      <c r="Y369" s="15">
        <f t="shared" si="80"/>
        <v>30663098.269800514</v>
      </c>
      <c r="Z369" s="29">
        <f t="shared" si="81"/>
        <v>6132619.6539601032</v>
      </c>
      <c r="AA369" s="29">
        <f t="shared" si="82"/>
        <v>24530478.615840413</v>
      </c>
      <c r="AC369" s="29">
        <f t="shared" si="89"/>
        <v>-1532619.6539601041</v>
      </c>
      <c r="AD369" s="29">
        <f t="shared" si="83"/>
        <v>-8870478.6158404127</v>
      </c>
      <c r="AE369" s="29">
        <f t="shared" si="84"/>
        <v>-10403098.269800514</v>
      </c>
      <c r="AF369" s="29"/>
      <c r="AG369" s="29" t="str">
        <f t="shared" si="85"/>
        <v>Loss</v>
      </c>
      <c r="AH369" s="29"/>
      <c r="AI369" s="29" t="str">
        <f t="shared" si="86"/>
        <v>Loss</v>
      </c>
      <c r="AJ369" s="29"/>
      <c r="AL369" s="12">
        <f t="shared" si="87"/>
        <v>-76630.982698005202</v>
      </c>
      <c r="AM369" s="12">
        <f t="shared" si="88"/>
        <v>-38234.821620001778</v>
      </c>
      <c r="AN369" s="12"/>
      <c r="AO369" s="12"/>
    </row>
    <row r="370" spans="1:41" x14ac:dyDescent="0.25">
      <c r="A370" s="6">
        <v>363</v>
      </c>
      <c r="B370" s="1" t="str">
        <f t="shared" si="75"/>
        <v>New York</v>
      </c>
      <c r="C370" s="1" t="s">
        <v>2</v>
      </c>
      <c r="D370" s="1" t="str">
        <f>IF(C370="Q1","non-peak",IF('Base Scenario'!C370="Q4","non-peak","peak"))</f>
        <v>peak</v>
      </c>
      <c r="E370" s="13">
        <f>IF(D370="non-peak",Parameters_Base!$B$4,Parameters_Base!$B$5)</f>
        <v>229999.99999999997</v>
      </c>
      <c r="F370" s="13">
        <f>IF(D370="non-peak",Parameters_Base!$C$4,Parameters_Base!$C$5)</f>
        <v>67500</v>
      </c>
      <c r="G370" s="1"/>
      <c r="H370" s="1">
        <v>182</v>
      </c>
      <c r="I370" s="1">
        <v>16</v>
      </c>
      <c r="J370" s="1">
        <v>199</v>
      </c>
      <c r="K370" s="3">
        <v>-1</v>
      </c>
      <c r="M370" s="15">
        <f t="shared" si="76"/>
        <v>3679999.9999999995</v>
      </c>
      <c r="N370" s="15">
        <f t="shared" si="77"/>
        <v>13432500</v>
      </c>
      <c r="O370" s="15">
        <f t="shared" si="78"/>
        <v>17112500</v>
      </c>
      <c r="Q370">
        <f>Parameters_Base!$G$5</f>
        <v>13880</v>
      </c>
      <c r="R370">
        <f>Q370*(1+VLOOKUP(K370,Parameters_Base!$I$3:$J$7,2,FALSE))</f>
        <v>11798</v>
      </c>
      <c r="S370" s="14">
        <f>R370*Parameters_Base!$G$2</f>
        <v>15337400</v>
      </c>
      <c r="T370" s="14">
        <f>Parameters_Base!$O$6</f>
        <v>300000</v>
      </c>
      <c r="U370" s="14">
        <f t="shared" si="79"/>
        <v>2500000</v>
      </c>
      <c r="V370" s="14">
        <f>Parameters_Base!$R$10</f>
        <v>3754098.2698005121</v>
      </c>
      <c r="W370" s="14">
        <f>Parameters_Base!$G$7*'Base Scenario'!O370</f>
        <v>4278125</v>
      </c>
      <c r="X370" s="14">
        <f>Parameters_Base!$G$8</f>
        <v>2000000</v>
      </c>
      <c r="Y370" s="15">
        <f t="shared" si="80"/>
        <v>28169623.269800514</v>
      </c>
      <c r="Z370" s="29">
        <f t="shared" si="81"/>
        <v>5633924.6539601032</v>
      </c>
      <c r="AA370" s="29">
        <f t="shared" si="82"/>
        <v>22535698.615840413</v>
      </c>
      <c r="AC370" s="29">
        <f t="shared" si="89"/>
        <v>-1953924.6539601036</v>
      </c>
      <c r="AD370" s="29">
        <f t="shared" si="83"/>
        <v>-9103198.6158404127</v>
      </c>
      <c r="AE370" s="29">
        <f t="shared" si="84"/>
        <v>-11057123.269800514</v>
      </c>
      <c r="AF370" s="29"/>
      <c r="AG370" s="29" t="str">
        <f t="shared" si="85"/>
        <v>Loss</v>
      </c>
      <c r="AH370" s="29"/>
      <c r="AI370" s="29" t="str">
        <f t="shared" si="86"/>
        <v>Loss</v>
      </c>
      <c r="AJ370" s="29"/>
      <c r="AL370" s="12">
        <f t="shared" si="87"/>
        <v>-122120.29087250648</v>
      </c>
      <c r="AM370" s="12">
        <f t="shared" si="88"/>
        <v>-45744.716662514635</v>
      </c>
      <c r="AN370" s="12"/>
      <c r="AO370" s="12"/>
    </row>
    <row r="371" spans="1:41" x14ac:dyDescent="0.25">
      <c r="A371" s="6">
        <v>364</v>
      </c>
      <c r="B371" s="1" t="str">
        <f t="shared" si="75"/>
        <v>Mumbai</v>
      </c>
      <c r="C371" s="1" t="s">
        <v>2</v>
      </c>
      <c r="D371" s="1" t="str">
        <f>IF(C371="Q1","non-peak",IF('Base Scenario'!C371="Q4","non-peak","peak"))</f>
        <v>peak</v>
      </c>
      <c r="E371" s="13">
        <f>IF(D371="non-peak",Parameters_Base!$B$4,Parameters_Base!$B$5)</f>
        <v>229999.99999999997</v>
      </c>
      <c r="F371" s="13">
        <f>IF(D371="non-peak",Parameters_Base!$C$4,Parameters_Base!$C$5)</f>
        <v>67500</v>
      </c>
      <c r="G371" s="1"/>
      <c r="H371" s="1">
        <v>182</v>
      </c>
      <c r="I371" s="1">
        <v>17</v>
      </c>
      <c r="J371" s="1">
        <v>171</v>
      </c>
      <c r="K371" s="3">
        <v>0</v>
      </c>
      <c r="M371" s="15">
        <f t="shared" si="76"/>
        <v>3909999.9999999995</v>
      </c>
      <c r="N371" s="15">
        <f t="shared" si="77"/>
        <v>11542500</v>
      </c>
      <c r="O371" s="15">
        <f t="shared" si="78"/>
        <v>15452500</v>
      </c>
      <c r="Q371">
        <f>Parameters_Base!$G$5</f>
        <v>13880</v>
      </c>
      <c r="R371">
        <f>Q371*(1+VLOOKUP(K371,Parameters_Base!$I$3:$J$7,2,FALSE))</f>
        <v>13880</v>
      </c>
      <c r="S371" s="14">
        <f>R371*Parameters_Base!$G$2</f>
        <v>18044000</v>
      </c>
      <c r="T371" s="14">
        <f>Parameters_Base!$O$6</f>
        <v>300000</v>
      </c>
      <c r="U371" s="14">
        <f t="shared" si="79"/>
        <v>1500000</v>
      </c>
      <c r="V371" s="14">
        <f>Parameters_Base!$R$10</f>
        <v>3754098.2698005121</v>
      </c>
      <c r="W371" s="14">
        <f>Parameters_Base!$G$7*'Base Scenario'!O371</f>
        <v>3863125</v>
      </c>
      <c r="X371" s="14">
        <f>Parameters_Base!$G$8</f>
        <v>2000000</v>
      </c>
      <c r="Y371" s="15">
        <f t="shared" si="80"/>
        <v>29461223.269800514</v>
      </c>
      <c r="Z371" s="29">
        <f t="shared" si="81"/>
        <v>5892244.6539601032</v>
      </c>
      <c r="AA371" s="29">
        <f t="shared" si="82"/>
        <v>23568978.615840413</v>
      </c>
      <c r="AC371" s="29">
        <f t="shared" si="89"/>
        <v>-1982244.6539601036</v>
      </c>
      <c r="AD371" s="29">
        <f t="shared" si="83"/>
        <v>-12026478.615840413</v>
      </c>
      <c r="AE371" s="29">
        <f t="shared" si="84"/>
        <v>-14008723.269800514</v>
      </c>
      <c r="AF371" s="29"/>
      <c r="AG371" s="29" t="str">
        <f t="shared" si="85"/>
        <v>Loss</v>
      </c>
      <c r="AH371" s="29"/>
      <c r="AI371" s="29" t="str">
        <f t="shared" si="86"/>
        <v>Loss</v>
      </c>
      <c r="AJ371" s="29"/>
      <c r="AL371" s="12">
        <f t="shared" si="87"/>
        <v>-116602.62670353551</v>
      </c>
      <c r="AM371" s="12">
        <f t="shared" si="88"/>
        <v>-70330.284303160312</v>
      </c>
      <c r="AN371" s="12"/>
      <c r="AO371" s="12"/>
    </row>
    <row r="372" spans="1:41" x14ac:dyDescent="0.25">
      <c r="A372" s="6">
        <v>365</v>
      </c>
      <c r="B372" s="1" t="str">
        <f t="shared" si="75"/>
        <v>New York</v>
      </c>
      <c r="C372" s="1" t="s">
        <v>2</v>
      </c>
      <c r="D372" s="1" t="str">
        <f>IF(C372="Q1","non-peak",IF('Base Scenario'!C372="Q4","non-peak","peak"))</f>
        <v>peak</v>
      </c>
      <c r="E372" s="13">
        <f>IF(D372="non-peak",Parameters_Base!$B$4,Parameters_Base!$B$5)</f>
        <v>229999.99999999997</v>
      </c>
      <c r="F372" s="13">
        <f>IF(D372="non-peak",Parameters_Base!$C$4,Parameters_Base!$C$5)</f>
        <v>67500</v>
      </c>
      <c r="G372" s="1"/>
      <c r="H372" s="1">
        <v>183</v>
      </c>
      <c r="I372" s="1">
        <v>20</v>
      </c>
      <c r="J372" s="1">
        <v>170</v>
      </c>
      <c r="K372" s="3">
        <v>-1</v>
      </c>
      <c r="M372" s="15">
        <f t="shared" si="76"/>
        <v>4599999.9999999991</v>
      </c>
      <c r="N372" s="15">
        <f t="shared" si="77"/>
        <v>11475000</v>
      </c>
      <c r="O372" s="15">
        <f t="shared" si="78"/>
        <v>16075000</v>
      </c>
      <c r="Q372">
        <f>Parameters_Base!$G$5</f>
        <v>13880</v>
      </c>
      <c r="R372">
        <f>Q372*(1+VLOOKUP(K372,Parameters_Base!$I$3:$J$7,2,FALSE))</f>
        <v>11798</v>
      </c>
      <c r="S372" s="14">
        <f>R372*Parameters_Base!$G$2</f>
        <v>15337400</v>
      </c>
      <c r="T372" s="14">
        <f>Parameters_Base!$O$6</f>
        <v>300000</v>
      </c>
      <c r="U372" s="14">
        <f t="shared" si="79"/>
        <v>2500000</v>
      </c>
      <c r="V372" s="14">
        <f>Parameters_Base!$R$10</f>
        <v>3754098.2698005121</v>
      </c>
      <c r="W372" s="14">
        <f>Parameters_Base!$G$7*'Base Scenario'!O372</f>
        <v>4018750</v>
      </c>
      <c r="X372" s="14">
        <f>Parameters_Base!$G$8</f>
        <v>2000000</v>
      </c>
      <c r="Y372" s="15">
        <f t="shared" si="80"/>
        <v>27910248.269800514</v>
      </c>
      <c r="Z372" s="29">
        <f t="shared" si="81"/>
        <v>5582049.6539601032</v>
      </c>
      <c r="AA372" s="29">
        <f t="shared" si="82"/>
        <v>22328198.615840413</v>
      </c>
      <c r="AC372" s="29">
        <f t="shared" si="89"/>
        <v>-982049.6539601041</v>
      </c>
      <c r="AD372" s="29">
        <f t="shared" si="83"/>
        <v>-10853198.615840413</v>
      </c>
      <c r="AE372" s="29">
        <f t="shared" si="84"/>
        <v>-11835248.269800514</v>
      </c>
      <c r="AF372" s="29"/>
      <c r="AG372" s="29" t="str">
        <f t="shared" si="85"/>
        <v>Loss</v>
      </c>
      <c r="AH372" s="29"/>
      <c r="AI372" s="29" t="str">
        <f t="shared" si="86"/>
        <v>Loss</v>
      </c>
      <c r="AJ372" s="29"/>
      <c r="AL372" s="12">
        <f t="shared" si="87"/>
        <v>-49102.482698005202</v>
      </c>
      <c r="AM372" s="12">
        <f t="shared" si="88"/>
        <v>-63842.344799061248</v>
      </c>
      <c r="AN372" s="12"/>
      <c r="AO372" s="12"/>
    </row>
    <row r="373" spans="1:41" x14ac:dyDescent="0.25">
      <c r="A373" s="6">
        <v>366</v>
      </c>
      <c r="B373" s="1" t="str">
        <f t="shared" si="75"/>
        <v>Mumbai</v>
      </c>
      <c r="C373" s="1" t="s">
        <v>2</v>
      </c>
      <c r="D373" s="1" t="str">
        <f>IF(C373="Q1","non-peak",IF('Base Scenario'!C373="Q4","non-peak","peak"))</f>
        <v>peak</v>
      </c>
      <c r="E373" s="13">
        <f>IF(D373="non-peak",Parameters_Base!$B$4,Parameters_Base!$B$5)</f>
        <v>229999.99999999997</v>
      </c>
      <c r="F373" s="13">
        <f>IF(D373="non-peak",Parameters_Base!$C$4,Parameters_Base!$C$5)</f>
        <v>67500</v>
      </c>
      <c r="G373" s="1"/>
      <c r="H373" s="1">
        <v>183</v>
      </c>
      <c r="I373" s="1">
        <v>15</v>
      </c>
      <c r="J373" s="1">
        <v>194</v>
      </c>
      <c r="K373" s="3">
        <v>0</v>
      </c>
      <c r="M373" s="15">
        <f t="shared" si="76"/>
        <v>3449999.9999999995</v>
      </c>
      <c r="N373" s="15">
        <f t="shared" si="77"/>
        <v>13095000</v>
      </c>
      <c r="O373" s="15">
        <f t="shared" si="78"/>
        <v>16545000</v>
      </c>
      <c r="Q373">
        <f>Parameters_Base!$G$5</f>
        <v>13880</v>
      </c>
      <c r="R373">
        <f>Q373*(1+VLOOKUP(K373,Parameters_Base!$I$3:$J$7,2,FALSE))</f>
        <v>13880</v>
      </c>
      <c r="S373" s="14">
        <f>R373*Parameters_Base!$G$2</f>
        <v>18044000</v>
      </c>
      <c r="T373" s="14">
        <f>Parameters_Base!$O$6</f>
        <v>300000</v>
      </c>
      <c r="U373" s="14">
        <f t="shared" si="79"/>
        <v>1500000</v>
      </c>
      <c r="V373" s="14">
        <f>Parameters_Base!$R$10</f>
        <v>3754098.2698005121</v>
      </c>
      <c r="W373" s="14">
        <f>Parameters_Base!$G$7*'Base Scenario'!O373</f>
        <v>4136250</v>
      </c>
      <c r="X373" s="14">
        <f>Parameters_Base!$G$8</f>
        <v>2000000</v>
      </c>
      <c r="Y373" s="15">
        <f t="shared" si="80"/>
        <v>29734348.269800514</v>
      </c>
      <c r="Z373" s="29">
        <f t="shared" si="81"/>
        <v>5946869.6539601032</v>
      </c>
      <c r="AA373" s="29">
        <f t="shared" si="82"/>
        <v>23787478.615840413</v>
      </c>
      <c r="AC373" s="29">
        <f t="shared" si="89"/>
        <v>-2496869.6539601036</v>
      </c>
      <c r="AD373" s="29">
        <f t="shared" si="83"/>
        <v>-10692478.615840413</v>
      </c>
      <c r="AE373" s="29">
        <f t="shared" si="84"/>
        <v>-13189348.269800514</v>
      </c>
      <c r="AF373" s="29"/>
      <c r="AG373" s="29" t="str">
        <f t="shared" si="85"/>
        <v>Loss</v>
      </c>
      <c r="AH373" s="29"/>
      <c r="AI373" s="29" t="str">
        <f t="shared" si="86"/>
        <v>Loss</v>
      </c>
      <c r="AJ373" s="29"/>
      <c r="AL373" s="12">
        <f t="shared" si="87"/>
        <v>-166457.97693067358</v>
      </c>
      <c r="AM373" s="12">
        <f t="shared" si="88"/>
        <v>-55115.869153816559</v>
      </c>
      <c r="AN373" s="12"/>
      <c r="AO373" s="12"/>
    </row>
    <row r="374" spans="1:41" x14ac:dyDescent="0.25">
      <c r="A374" s="6">
        <v>367</v>
      </c>
      <c r="B374" s="1" t="str">
        <f t="shared" si="75"/>
        <v>New York</v>
      </c>
      <c r="C374" s="1" t="s">
        <v>2</v>
      </c>
      <c r="D374" s="1" t="str">
        <f>IF(C374="Q1","non-peak",IF('Base Scenario'!C374="Q4","non-peak","peak"))</f>
        <v>peak</v>
      </c>
      <c r="E374" s="13">
        <f>IF(D374="non-peak",Parameters_Base!$B$4,Parameters_Base!$B$5)</f>
        <v>229999.99999999997</v>
      </c>
      <c r="F374" s="13">
        <f>IF(D374="non-peak",Parameters_Base!$C$4,Parameters_Base!$C$5)</f>
        <v>67500</v>
      </c>
      <c r="G374" s="1"/>
      <c r="H374" s="1">
        <v>184</v>
      </c>
      <c r="I374" s="1">
        <v>17</v>
      </c>
      <c r="J374" s="1">
        <v>238</v>
      </c>
      <c r="K374" s="3">
        <v>0</v>
      </c>
      <c r="M374" s="15">
        <f t="shared" si="76"/>
        <v>3909999.9999999995</v>
      </c>
      <c r="N374" s="15">
        <f t="shared" si="77"/>
        <v>16065000</v>
      </c>
      <c r="O374" s="15">
        <f t="shared" si="78"/>
        <v>19975000</v>
      </c>
      <c r="Q374">
        <f>Parameters_Base!$G$5</f>
        <v>13880</v>
      </c>
      <c r="R374">
        <f>Q374*(1+VLOOKUP(K374,Parameters_Base!$I$3:$J$7,2,FALSE))</f>
        <v>13880</v>
      </c>
      <c r="S374" s="14">
        <f>R374*Parameters_Base!$G$2</f>
        <v>18044000</v>
      </c>
      <c r="T374" s="14">
        <f>Parameters_Base!$O$6</f>
        <v>300000</v>
      </c>
      <c r="U374" s="14">
        <f t="shared" si="79"/>
        <v>2500000</v>
      </c>
      <c r="V374" s="14">
        <f>Parameters_Base!$R$10</f>
        <v>3754098.2698005121</v>
      </c>
      <c r="W374" s="14">
        <f>Parameters_Base!$G$7*'Base Scenario'!O374</f>
        <v>4993750</v>
      </c>
      <c r="X374" s="14">
        <f>Parameters_Base!$G$8</f>
        <v>2000000</v>
      </c>
      <c r="Y374" s="15">
        <f t="shared" si="80"/>
        <v>31591848.269800514</v>
      </c>
      <c r="Z374" s="29">
        <f t="shared" si="81"/>
        <v>6318369.6539601032</v>
      </c>
      <c r="AA374" s="29">
        <f t="shared" si="82"/>
        <v>25273478.615840413</v>
      </c>
      <c r="AC374" s="29">
        <f t="shared" si="89"/>
        <v>-2408369.6539601036</v>
      </c>
      <c r="AD374" s="29">
        <f t="shared" si="83"/>
        <v>-9208478.6158404127</v>
      </c>
      <c r="AE374" s="29">
        <f t="shared" si="84"/>
        <v>-11616848.269800514</v>
      </c>
      <c r="AF374" s="29"/>
      <c r="AG374" s="29" t="str">
        <f t="shared" si="85"/>
        <v>Loss</v>
      </c>
      <c r="AH374" s="29"/>
      <c r="AI374" s="29" t="str">
        <f t="shared" si="86"/>
        <v>Loss</v>
      </c>
      <c r="AJ374" s="29"/>
      <c r="AL374" s="12">
        <f t="shared" si="87"/>
        <v>-141668.80317412375</v>
      </c>
      <c r="AM374" s="12">
        <f t="shared" si="88"/>
        <v>-38691.086621178205</v>
      </c>
      <c r="AN374" s="12"/>
      <c r="AO374" s="12"/>
    </row>
    <row r="375" spans="1:41" x14ac:dyDescent="0.25">
      <c r="A375" s="6">
        <v>368</v>
      </c>
      <c r="B375" s="1" t="str">
        <f t="shared" si="75"/>
        <v>Mumbai</v>
      </c>
      <c r="C375" s="1" t="s">
        <v>2</v>
      </c>
      <c r="D375" s="1" t="str">
        <f>IF(C375="Q1","non-peak",IF('Base Scenario'!C375="Q4","non-peak","peak"))</f>
        <v>peak</v>
      </c>
      <c r="E375" s="13">
        <f>IF(D375="non-peak",Parameters_Base!$B$4,Parameters_Base!$B$5)</f>
        <v>229999.99999999997</v>
      </c>
      <c r="F375" s="13">
        <f>IF(D375="non-peak",Parameters_Base!$C$4,Parameters_Base!$C$5)</f>
        <v>67500</v>
      </c>
      <c r="G375" s="1"/>
      <c r="H375" s="1">
        <v>184</v>
      </c>
      <c r="I375" s="1">
        <v>19</v>
      </c>
      <c r="J375" s="1">
        <v>167</v>
      </c>
      <c r="K375" s="3">
        <v>0</v>
      </c>
      <c r="M375" s="15">
        <f t="shared" si="76"/>
        <v>4369999.9999999991</v>
      </c>
      <c r="N375" s="15">
        <f t="shared" si="77"/>
        <v>11272500</v>
      </c>
      <c r="O375" s="15">
        <f t="shared" si="78"/>
        <v>15642500</v>
      </c>
      <c r="Q375">
        <f>Parameters_Base!$G$5</f>
        <v>13880</v>
      </c>
      <c r="R375">
        <f>Q375*(1+VLOOKUP(K375,Parameters_Base!$I$3:$J$7,2,FALSE))</f>
        <v>13880</v>
      </c>
      <c r="S375" s="14">
        <f>R375*Parameters_Base!$G$2</f>
        <v>18044000</v>
      </c>
      <c r="T375" s="14">
        <f>Parameters_Base!$O$6</f>
        <v>300000</v>
      </c>
      <c r="U375" s="14">
        <f t="shared" si="79"/>
        <v>1500000</v>
      </c>
      <c r="V375" s="14">
        <f>Parameters_Base!$R$10</f>
        <v>3754098.2698005121</v>
      </c>
      <c r="W375" s="14">
        <f>Parameters_Base!$G$7*'Base Scenario'!O375</f>
        <v>3910625</v>
      </c>
      <c r="X375" s="14">
        <f>Parameters_Base!$G$8</f>
        <v>2000000</v>
      </c>
      <c r="Y375" s="15">
        <f t="shared" si="80"/>
        <v>29508723.269800514</v>
      </c>
      <c r="Z375" s="29">
        <f t="shared" si="81"/>
        <v>5901744.6539601032</v>
      </c>
      <c r="AA375" s="29">
        <f t="shared" si="82"/>
        <v>23606978.615840413</v>
      </c>
      <c r="AC375" s="29">
        <f t="shared" si="89"/>
        <v>-1531744.6539601041</v>
      </c>
      <c r="AD375" s="29">
        <f t="shared" si="83"/>
        <v>-12334478.615840413</v>
      </c>
      <c r="AE375" s="29">
        <f t="shared" si="84"/>
        <v>-13866223.269800514</v>
      </c>
      <c r="AF375" s="29"/>
      <c r="AG375" s="29" t="str">
        <f t="shared" si="85"/>
        <v>Loss</v>
      </c>
      <c r="AH375" s="29"/>
      <c r="AI375" s="29" t="str">
        <f t="shared" si="86"/>
        <v>Loss</v>
      </c>
      <c r="AJ375" s="29"/>
      <c r="AL375" s="12">
        <f t="shared" si="87"/>
        <v>-80618.139682110748</v>
      </c>
      <c r="AM375" s="12">
        <f t="shared" si="88"/>
        <v>-73859.153388265942</v>
      </c>
      <c r="AN375" s="12"/>
      <c r="AO375" s="12"/>
    </row>
    <row r="376" spans="1:41" x14ac:dyDescent="0.25">
      <c r="A376" s="6">
        <v>369</v>
      </c>
      <c r="B376" s="1" t="str">
        <f t="shared" si="75"/>
        <v>New York</v>
      </c>
      <c r="C376" s="1" t="s">
        <v>2</v>
      </c>
      <c r="D376" s="1" t="str">
        <f>IF(C376="Q1","non-peak",IF('Base Scenario'!C376="Q4","non-peak","peak"))</f>
        <v>peak</v>
      </c>
      <c r="E376" s="13">
        <f>IF(D376="non-peak",Parameters_Base!$B$4,Parameters_Base!$B$5)</f>
        <v>229999.99999999997</v>
      </c>
      <c r="F376" s="13">
        <f>IF(D376="non-peak",Parameters_Base!$C$4,Parameters_Base!$C$5)</f>
        <v>67500</v>
      </c>
      <c r="G376" s="1"/>
      <c r="H376" s="1">
        <v>185</v>
      </c>
      <c r="I376" s="1">
        <v>29</v>
      </c>
      <c r="J376" s="1">
        <v>230</v>
      </c>
      <c r="K376" s="3">
        <v>-2</v>
      </c>
      <c r="M376" s="15">
        <f t="shared" si="76"/>
        <v>6669999.9999999991</v>
      </c>
      <c r="N376" s="15">
        <f t="shared" si="77"/>
        <v>15525000</v>
      </c>
      <c r="O376" s="15">
        <f t="shared" si="78"/>
        <v>22195000</v>
      </c>
      <c r="Q376">
        <f>Parameters_Base!$G$5</f>
        <v>13880</v>
      </c>
      <c r="R376">
        <f>Q376*(1+VLOOKUP(K376,Parameters_Base!$I$3:$J$7,2,FALSE))</f>
        <v>9716</v>
      </c>
      <c r="S376" s="14">
        <f>R376*Parameters_Base!$G$2</f>
        <v>12630800</v>
      </c>
      <c r="T376" s="14">
        <f>Parameters_Base!$O$6</f>
        <v>300000</v>
      </c>
      <c r="U376" s="14">
        <f t="shared" si="79"/>
        <v>2500000</v>
      </c>
      <c r="V376" s="14">
        <f>Parameters_Base!$R$10</f>
        <v>3754098.2698005121</v>
      </c>
      <c r="W376" s="14">
        <f>Parameters_Base!$G$7*'Base Scenario'!O376</f>
        <v>5548750</v>
      </c>
      <c r="X376" s="14">
        <f>Parameters_Base!$G$8</f>
        <v>2000000</v>
      </c>
      <c r="Y376" s="15">
        <f t="shared" si="80"/>
        <v>26733648.269800514</v>
      </c>
      <c r="Z376" s="29">
        <f t="shared" si="81"/>
        <v>5346729.6539601032</v>
      </c>
      <c r="AA376" s="29">
        <f t="shared" si="82"/>
        <v>21386918.615840413</v>
      </c>
      <c r="AC376" s="29">
        <f t="shared" si="89"/>
        <v>1323270.3460398959</v>
      </c>
      <c r="AD376" s="29">
        <f t="shared" si="83"/>
        <v>-5861918.6158404127</v>
      </c>
      <c r="AE376" s="29">
        <f t="shared" si="84"/>
        <v>-4538648.269800514</v>
      </c>
      <c r="AF376" s="29"/>
      <c r="AG376" s="29" t="str">
        <f t="shared" si="85"/>
        <v>Profit</v>
      </c>
      <c r="AH376" s="29"/>
      <c r="AI376" s="29" t="str">
        <f t="shared" si="86"/>
        <v>Loss</v>
      </c>
      <c r="AJ376" s="29"/>
      <c r="AL376" s="12">
        <f t="shared" si="87"/>
        <v>45630.011932410205</v>
      </c>
      <c r="AM376" s="12">
        <f t="shared" si="88"/>
        <v>-25486.602677567011</v>
      </c>
      <c r="AN376" s="12"/>
      <c r="AO376" s="12"/>
    </row>
    <row r="377" spans="1:41" x14ac:dyDescent="0.25">
      <c r="A377" s="6">
        <v>370</v>
      </c>
      <c r="B377" s="1" t="str">
        <f t="shared" si="75"/>
        <v>Mumbai</v>
      </c>
      <c r="C377" s="1" t="s">
        <v>2</v>
      </c>
      <c r="D377" s="1" t="str">
        <f>IF(C377="Q1","non-peak",IF('Base Scenario'!C377="Q4","non-peak","peak"))</f>
        <v>peak</v>
      </c>
      <c r="E377" s="13">
        <f>IF(D377="non-peak",Parameters_Base!$B$4,Parameters_Base!$B$5)</f>
        <v>229999.99999999997</v>
      </c>
      <c r="F377" s="13">
        <f>IF(D377="non-peak",Parameters_Base!$C$4,Parameters_Base!$C$5)</f>
        <v>67500</v>
      </c>
      <c r="G377" s="1"/>
      <c r="H377" s="1">
        <v>185</v>
      </c>
      <c r="I377" s="1">
        <v>19</v>
      </c>
      <c r="J377" s="1">
        <v>166</v>
      </c>
      <c r="K377" s="3">
        <v>0</v>
      </c>
      <c r="M377" s="15">
        <f t="shared" si="76"/>
        <v>4369999.9999999991</v>
      </c>
      <c r="N377" s="15">
        <f t="shared" si="77"/>
        <v>11205000</v>
      </c>
      <c r="O377" s="15">
        <f t="shared" si="78"/>
        <v>15575000</v>
      </c>
      <c r="Q377">
        <f>Parameters_Base!$G$5</f>
        <v>13880</v>
      </c>
      <c r="R377">
        <f>Q377*(1+VLOOKUP(K377,Parameters_Base!$I$3:$J$7,2,FALSE))</f>
        <v>13880</v>
      </c>
      <c r="S377" s="14">
        <f>R377*Parameters_Base!$G$2</f>
        <v>18044000</v>
      </c>
      <c r="T377" s="14">
        <f>Parameters_Base!$O$6</f>
        <v>300000</v>
      </c>
      <c r="U377" s="14">
        <f t="shared" si="79"/>
        <v>1500000</v>
      </c>
      <c r="V377" s="14">
        <f>Parameters_Base!$R$10</f>
        <v>3754098.2698005121</v>
      </c>
      <c r="W377" s="14">
        <f>Parameters_Base!$G$7*'Base Scenario'!O377</f>
        <v>3893750</v>
      </c>
      <c r="X377" s="14">
        <f>Parameters_Base!$G$8</f>
        <v>2000000</v>
      </c>
      <c r="Y377" s="15">
        <f t="shared" si="80"/>
        <v>29491848.269800514</v>
      </c>
      <c r="Z377" s="29">
        <f t="shared" si="81"/>
        <v>5898369.6539601032</v>
      </c>
      <c r="AA377" s="29">
        <f t="shared" si="82"/>
        <v>23593478.615840413</v>
      </c>
      <c r="AC377" s="29">
        <f t="shared" si="89"/>
        <v>-1528369.6539601041</v>
      </c>
      <c r="AD377" s="29">
        <f t="shared" si="83"/>
        <v>-12388478.615840413</v>
      </c>
      <c r="AE377" s="29">
        <f t="shared" si="84"/>
        <v>-13916848.269800514</v>
      </c>
      <c r="AF377" s="29"/>
      <c r="AG377" s="29" t="str">
        <f t="shared" si="85"/>
        <v>Loss</v>
      </c>
      <c r="AH377" s="29"/>
      <c r="AI377" s="29" t="str">
        <f t="shared" si="86"/>
        <v>Loss</v>
      </c>
      <c r="AJ377" s="29"/>
      <c r="AL377" s="12">
        <f t="shared" si="87"/>
        <v>-80440.508103163374</v>
      </c>
      <c r="AM377" s="12">
        <f t="shared" si="88"/>
        <v>-74629.389252050678</v>
      </c>
      <c r="AN377" s="12"/>
      <c r="AO377" s="12"/>
    </row>
    <row r="378" spans="1:41" x14ac:dyDescent="0.25">
      <c r="A378" s="6">
        <v>371</v>
      </c>
      <c r="B378" s="1" t="str">
        <f t="shared" si="75"/>
        <v>New York</v>
      </c>
      <c r="C378" s="1" t="s">
        <v>2</v>
      </c>
      <c r="D378" s="1" t="str">
        <f>IF(C378="Q1","non-peak",IF('Base Scenario'!C378="Q4","non-peak","peak"))</f>
        <v>peak</v>
      </c>
      <c r="E378" s="13">
        <f>IF(D378="non-peak",Parameters_Base!$B$4,Parameters_Base!$B$5)</f>
        <v>229999.99999999997</v>
      </c>
      <c r="F378" s="13">
        <f>IF(D378="non-peak",Parameters_Base!$C$4,Parameters_Base!$C$5)</f>
        <v>67500</v>
      </c>
      <c r="G378" s="1"/>
      <c r="H378" s="1">
        <v>186</v>
      </c>
      <c r="I378" s="1">
        <v>30</v>
      </c>
      <c r="J378" s="1">
        <v>201</v>
      </c>
      <c r="K378" s="3">
        <v>-2</v>
      </c>
      <c r="M378" s="15">
        <f t="shared" si="76"/>
        <v>6899999.9999999991</v>
      </c>
      <c r="N378" s="15">
        <f t="shared" si="77"/>
        <v>13567500</v>
      </c>
      <c r="O378" s="15">
        <f t="shared" si="78"/>
        <v>20467500</v>
      </c>
      <c r="Q378">
        <f>Parameters_Base!$G$5</f>
        <v>13880</v>
      </c>
      <c r="R378">
        <f>Q378*(1+VLOOKUP(K378,Parameters_Base!$I$3:$J$7,2,FALSE))</f>
        <v>9716</v>
      </c>
      <c r="S378" s="14">
        <f>R378*Parameters_Base!$G$2</f>
        <v>12630800</v>
      </c>
      <c r="T378" s="14">
        <f>Parameters_Base!$O$6</f>
        <v>300000</v>
      </c>
      <c r="U378" s="14">
        <f t="shared" si="79"/>
        <v>2500000</v>
      </c>
      <c r="V378" s="14">
        <f>Parameters_Base!$R$10</f>
        <v>3754098.2698005121</v>
      </c>
      <c r="W378" s="14">
        <f>Parameters_Base!$G$7*'Base Scenario'!O378</f>
        <v>5116875</v>
      </c>
      <c r="X378" s="14">
        <f>Parameters_Base!$G$8</f>
        <v>2000000</v>
      </c>
      <c r="Y378" s="15">
        <f t="shared" si="80"/>
        <v>26301773.269800514</v>
      </c>
      <c r="Z378" s="29">
        <f t="shared" si="81"/>
        <v>5260354.6539601032</v>
      </c>
      <c r="AA378" s="29">
        <f t="shared" si="82"/>
        <v>21041418.615840413</v>
      </c>
      <c r="AC378" s="29">
        <f t="shared" si="89"/>
        <v>1639645.3460398959</v>
      </c>
      <c r="AD378" s="29">
        <f t="shared" si="83"/>
        <v>-7473918.6158404127</v>
      </c>
      <c r="AE378" s="29">
        <f t="shared" si="84"/>
        <v>-5834273.269800514</v>
      </c>
      <c r="AF378" s="29"/>
      <c r="AG378" s="29" t="str">
        <f t="shared" si="85"/>
        <v>Profit</v>
      </c>
      <c r="AH378" s="29"/>
      <c r="AI378" s="29" t="str">
        <f t="shared" si="86"/>
        <v>Loss</v>
      </c>
      <c r="AJ378" s="29"/>
      <c r="AL378" s="12">
        <f t="shared" si="87"/>
        <v>54654.84486799653</v>
      </c>
      <c r="AM378" s="12">
        <f t="shared" si="88"/>
        <v>-37183.674705673693</v>
      </c>
      <c r="AN378" s="12"/>
      <c r="AO378" s="12"/>
    </row>
    <row r="379" spans="1:41" x14ac:dyDescent="0.25">
      <c r="A379" s="6">
        <v>372</v>
      </c>
      <c r="B379" s="1" t="str">
        <f t="shared" si="75"/>
        <v>Mumbai</v>
      </c>
      <c r="C379" s="1" t="s">
        <v>2</v>
      </c>
      <c r="D379" s="1" t="str">
        <f>IF(C379="Q1","non-peak",IF('Base Scenario'!C379="Q4","non-peak","peak"))</f>
        <v>peak</v>
      </c>
      <c r="E379" s="13">
        <f>IF(D379="non-peak",Parameters_Base!$B$4,Parameters_Base!$B$5)</f>
        <v>229999.99999999997</v>
      </c>
      <c r="F379" s="13">
        <f>IF(D379="non-peak",Parameters_Base!$C$4,Parameters_Base!$C$5)</f>
        <v>67500</v>
      </c>
      <c r="G379" s="1"/>
      <c r="H379" s="1">
        <v>186</v>
      </c>
      <c r="I379" s="1">
        <v>17</v>
      </c>
      <c r="J379" s="1">
        <v>215</v>
      </c>
      <c r="K379" s="3">
        <v>0</v>
      </c>
      <c r="M379" s="15">
        <f t="shared" si="76"/>
        <v>3909999.9999999995</v>
      </c>
      <c r="N379" s="15">
        <f t="shared" si="77"/>
        <v>14512500</v>
      </c>
      <c r="O379" s="15">
        <f t="shared" si="78"/>
        <v>18422500</v>
      </c>
      <c r="Q379">
        <f>Parameters_Base!$G$5</f>
        <v>13880</v>
      </c>
      <c r="R379">
        <f>Q379*(1+VLOOKUP(K379,Parameters_Base!$I$3:$J$7,2,FALSE))</f>
        <v>13880</v>
      </c>
      <c r="S379" s="14">
        <f>R379*Parameters_Base!$G$2</f>
        <v>18044000</v>
      </c>
      <c r="T379" s="14">
        <f>Parameters_Base!$O$6</f>
        <v>300000</v>
      </c>
      <c r="U379" s="14">
        <f t="shared" si="79"/>
        <v>1500000</v>
      </c>
      <c r="V379" s="14">
        <f>Parameters_Base!$R$10</f>
        <v>3754098.2698005121</v>
      </c>
      <c r="W379" s="14">
        <f>Parameters_Base!$G$7*'Base Scenario'!O379</f>
        <v>4605625</v>
      </c>
      <c r="X379" s="14">
        <f>Parameters_Base!$G$8</f>
        <v>2000000</v>
      </c>
      <c r="Y379" s="15">
        <f t="shared" si="80"/>
        <v>30203723.269800514</v>
      </c>
      <c r="Z379" s="29">
        <f t="shared" si="81"/>
        <v>6040744.6539601032</v>
      </c>
      <c r="AA379" s="29">
        <f t="shared" si="82"/>
        <v>24162978.615840413</v>
      </c>
      <c r="AC379" s="29">
        <f t="shared" si="89"/>
        <v>-2130744.6539601036</v>
      </c>
      <c r="AD379" s="29">
        <f t="shared" si="83"/>
        <v>-9650478.6158404127</v>
      </c>
      <c r="AE379" s="29">
        <f t="shared" si="84"/>
        <v>-11781223.269800514</v>
      </c>
      <c r="AF379" s="29"/>
      <c r="AG379" s="29" t="str">
        <f t="shared" si="85"/>
        <v>Loss</v>
      </c>
      <c r="AH379" s="29"/>
      <c r="AI379" s="29" t="str">
        <f t="shared" si="86"/>
        <v>Loss</v>
      </c>
      <c r="AJ379" s="29"/>
      <c r="AL379" s="12">
        <f t="shared" si="87"/>
        <v>-125337.92082118256</v>
      </c>
      <c r="AM379" s="12">
        <f t="shared" si="88"/>
        <v>-44885.947050420524</v>
      </c>
      <c r="AN379" s="12"/>
      <c r="AO379" s="12"/>
    </row>
    <row r="380" spans="1:41" x14ac:dyDescent="0.25">
      <c r="A380" s="6">
        <v>373</v>
      </c>
      <c r="B380" s="1" t="str">
        <f t="shared" si="75"/>
        <v>New York</v>
      </c>
      <c r="C380" s="1" t="s">
        <v>2</v>
      </c>
      <c r="D380" s="1" t="str">
        <f>IF(C380="Q1","non-peak",IF('Base Scenario'!C380="Q4","non-peak","peak"))</f>
        <v>peak</v>
      </c>
      <c r="E380" s="13">
        <f>IF(D380="non-peak",Parameters_Base!$B$4,Parameters_Base!$B$5)</f>
        <v>229999.99999999997</v>
      </c>
      <c r="F380" s="13">
        <f>IF(D380="non-peak",Parameters_Base!$C$4,Parameters_Base!$C$5)</f>
        <v>67500</v>
      </c>
      <c r="G380" s="1"/>
      <c r="H380" s="1">
        <v>187</v>
      </c>
      <c r="I380" s="1">
        <v>25</v>
      </c>
      <c r="J380" s="1">
        <v>157</v>
      </c>
      <c r="K380" s="3">
        <v>-2</v>
      </c>
      <c r="M380" s="15">
        <f t="shared" si="76"/>
        <v>5749999.9999999991</v>
      </c>
      <c r="N380" s="15">
        <f t="shared" si="77"/>
        <v>10597500</v>
      </c>
      <c r="O380" s="15">
        <f t="shared" si="78"/>
        <v>16347500</v>
      </c>
      <c r="Q380">
        <f>Parameters_Base!$G$5</f>
        <v>13880</v>
      </c>
      <c r="R380">
        <f>Q380*(1+VLOOKUP(K380,Parameters_Base!$I$3:$J$7,2,FALSE))</f>
        <v>9716</v>
      </c>
      <c r="S380" s="14">
        <f>R380*Parameters_Base!$G$2</f>
        <v>12630800</v>
      </c>
      <c r="T380" s="14">
        <f>Parameters_Base!$O$6</f>
        <v>300000</v>
      </c>
      <c r="U380" s="14">
        <f t="shared" si="79"/>
        <v>2500000</v>
      </c>
      <c r="V380" s="14">
        <f>Parameters_Base!$R$10</f>
        <v>3754098.2698005121</v>
      </c>
      <c r="W380" s="14">
        <f>Parameters_Base!$G$7*'Base Scenario'!O380</f>
        <v>4086875</v>
      </c>
      <c r="X380" s="14">
        <f>Parameters_Base!$G$8</f>
        <v>2000000</v>
      </c>
      <c r="Y380" s="15">
        <f t="shared" si="80"/>
        <v>25271773.269800514</v>
      </c>
      <c r="Z380" s="29">
        <f t="shared" si="81"/>
        <v>5054354.6539601032</v>
      </c>
      <c r="AA380" s="29">
        <f t="shared" si="82"/>
        <v>20217418.615840413</v>
      </c>
      <c r="AC380" s="29">
        <f t="shared" si="89"/>
        <v>695645.3460398959</v>
      </c>
      <c r="AD380" s="29">
        <f t="shared" si="83"/>
        <v>-9619918.6158404127</v>
      </c>
      <c r="AE380" s="29">
        <f t="shared" si="84"/>
        <v>-8924273.269800514</v>
      </c>
      <c r="AF380" s="29"/>
      <c r="AG380" s="29" t="str">
        <f t="shared" si="85"/>
        <v>Profit</v>
      </c>
      <c r="AH380" s="29"/>
      <c r="AI380" s="29" t="str">
        <f t="shared" si="86"/>
        <v>Loss</v>
      </c>
      <c r="AJ380" s="29"/>
      <c r="AL380" s="12">
        <f t="shared" si="87"/>
        <v>27825.813841595835</v>
      </c>
      <c r="AM380" s="12">
        <f t="shared" si="88"/>
        <v>-61273.366979875238</v>
      </c>
      <c r="AN380" s="12"/>
      <c r="AO380" s="12"/>
    </row>
    <row r="381" spans="1:41" x14ac:dyDescent="0.25">
      <c r="A381" s="6">
        <v>374</v>
      </c>
      <c r="B381" s="1" t="str">
        <f t="shared" si="75"/>
        <v>Mumbai</v>
      </c>
      <c r="C381" s="1" t="s">
        <v>2</v>
      </c>
      <c r="D381" s="1" t="str">
        <f>IF(C381="Q1","non-peak",IF('Base Scenario'!C381="Q4","non-peak","peak"))</f>
        <v>peak</v>
      </c>
      <c r="E381" s="13">
        <f>IF(D381="non-peak",Parameters_Base!$B$4,Parameters_Base!$B$5)</f>
        <v>229999.99999999997</v>
      </c>
      <c r="F381" s="13">
        <f>IF(D381="non-peak",Parameters_Base!$C$4,Parameters_Base!$C$5)</f>
        <v>67500</v>
      </c>
      <c r="G381" s="1"/>
      <c r="H381" s="1">
        <v>187</v>
      </c>
      <c r="I381" s="1">
        <v>30</v>
      </c>
      <c r="J381" s="1">
        <v>220</v>
      </c>
      <c r="K381" s="3">
        <v>1</v>
      </c>
      <c r="M381" s="15">
        <f t="shared" si="76"/>
        <v>6899999.9999999991</v>
      </c>
      <c r="N381" s="15">
        <f t="shared" si="77"/>
        <v>14850000</v>
      </c>
      <c r="O381" s="15">
        <f t="shared" si="78"/>
        <v>21750000</v>
      </c>
      <c r="Q381">
        <f>Parameters_Base!$G$5</f>
        <v>13880</v>
      </c>
      <c r="R381">
        <f>Q381*(1+VLOOKUP(K381,Parameters_Base!$I$3:$J$7,2,FALSE))</f>
        <v>15961.999999999998</v>
      </c>
      <c r="S381" s="14">
        <f>R381*Parameters_Base!$G$2</f>
        <v>20750599.999999996</v>
      </c>
      <c r="T381" s="14">
        <f>Parameters_Base!$O$6</f>
        <v>300000</v>
      </c>
      <c r="U381" s="14">
        <f t="shared" si="79"/>
        <v>1500000</v>
      </c>
      <c r="V381" s="14">
        <f>Parameters_Base!$R$10</f>
        <v>3754098.2698005121</v>
      </c>
      <c r="W381" s="14">
        <f>Parameters_Base!$G$7*'Base Scenario'!O381</f>
        <v>5437500</v>
      </c>
      <c r="X381" s="14">
        <f>Parameters_Base!$G$8</f>
        <v>2000000</v>
      </c>
      <c r="Y381" s="15">
        <f t="shared" si="80"/>
        <v>33742198.269800507</v>
      </c>
      <c r="Z381" s="29">
        <f t="shared" si="81"/>
        <v>6748439.6539601013</v>
      </c>
      <c r="AA381" s="29">
        <f t="shared" si="82"/>
        <v>26993758.615840405</v>
      </c>
      <c r="AC381" s="29">
        <f t="shared" si="89"/>
        <v>151560.34603989776</v>
      </c>
      <c r="AD381" s="29">
        <f t="shared" si="83"/>
        <v>-12143758.615840405</v>
      </c>
      <c r="AE381" s="29">
        <f t="shared" si="84"/>
        <v>-11992198.269800507</v>
      </c>
      <c r="AF381" s="29"/>
      <c r="AG381" s="29" t="str">
        <f t="shared" si="85"/>
        <v>Profit</v>
      </c>
      <c r="AH381" s="29"/>
      <c r="AI381" s="29" t="str">
        <f t="shared" si="86"/>
        <v>Loss</v>
      </c>
      <c r="AJ381" s="29"/>
      <c r="AL381" s="12">
        <f t="shared" si="87"/>
        <v>5052.0115346632583</v>
      </c>
      <c r="AM381" s="12">
        <f t="shared" si="88"/>
        <v>-55198.902799274569</v>
      </c>
      <c r="AN381" s="12"/>
      <c r="AO381" s="12"/>
    </row>
    <row r="382" spans="1:41" x14ac:dyDescent="0.25">
      <c r="A382" s="6">
        <v>375</v>
      </c>
      <c r="B382" s="1" t="str">
        <f t="shared" si="75"/>
        <v>New York</v>
      </c>
      <c r="C382" s="1" t="s">
        <v>2</v>
      </c>
      <c r="D382" s="1" t="str">
        <f>IF(C382="Q1","non-peak",IF('Base Scenario'!C382="Q4","non-peak","peak"))</f>
        <v>peak</v>
      </c>
      <c r="E382" s="13">
        <f>IF(D382="non-peak",Parameters_Base!$B$4,Parameters_Base!$B$5)</f>
        <v>229999.99999999997</v>
      </c>
      <c r="F382" s="13">
        <f>IF(D382="non-peak",Parameters_Base!$C$4,Parameters_Base!$C$5)</f>
        <v>67500</v>
      </c>
      <c r="G382" s="1"/>
      <c r="H382" s="1">
        <v>188</v>
      </c>
      <c r="I382" s="1">
        <v>23</v>
      </c>
      <c r="J382" s="1">
        <v>168</v>
      </c>
      <c r="K382" s="3">
        <v>-1</v>
      </c>
      <c r="M382" s="15">
        <f t="shared" si="76"/>
        <v>5289999.9999999991</v>
      </c>
      <c r="N382" s="15">
        <f t="shared" si="77"/>
        <v>11340000</v>
      </c>
      <c r="O382" s="15">
        <f t="shared" si="78"/>
        <v>16630000</v>
      </c>
      <c r="Q382">
        <f>Parameters_Base!$G$5</f>
        <v>13880</v>
      </c>
      <c r="R382">
        <f>Q382*(1+VLOOKUP(K382,Parameters_Base!$I$3:$J$7,2,FALSE))</f>
        <v>11798</v>
      </c>
      <c r="S382" s="14">
        <f>R382*Parameters_Base!$G$2</f>
        <v>15337400</v>
      </c>
      <c r="T382" s="14">
        <f>Parameters_Base!$O$6</f>
        <v>300000</v>
      </c>
      <c r="U382" s="14">
        <f t="shared" si="79"/>
        <v>2500000</v>
      </c>
      <c r="V382" s="14">
        <f>Parameters_Base!$R$10</f>
        <v>3754098.2698005121</v>
      </c>
      <c r="W382" s="14">
        <f>Parameters_Base!$G$7*'Base Scenario'!O382</f>
        <v>4157500</v>
      </c>
      <c r="X382" s="14">
        <f>Parameters_Base!$G$8</f>
        <v>2000000</v>
      </c>
      <c r="Y382" s="15">
        <f t="shared" si="80"/>
        <v>28048998.269800514</v>
      </c>
      <c r="Z382" s="29">
        <f t="shared" si="81"/>
        <v>5609799.6539601032</v>
      </c>
      <c r="AA382" s="29">
        <f t="shared" si="82"/>
        <v>22439198.615840413</v>
      </c>
      <c r="AC382" s="29">
        <f t="shared" si="89"/>
        <v>-319799.6539601041</v>
      </c>
      <c r="AD382" s="29">
        <f t="shared" si="83"/>
        <v>-11099198.615840413</v>
      </c>
      <c r="AE382" s="29">
        <f t="shared" si="84"/>
        <v>-11418998.269800514</v>
      </c>
      <c r="AF382" s="29"/>
      <c r="AG382" s="29" t="str">
        <f t="shared" si="85"/>
        <v>Loss</v>
      </c>
      <c r="AH382" s="29"/>
      <c r="AI382" s="29" t="str">
        <f t="shared" si="86"/>
        <v>Loss</v>
      </c>
      <c r="AJ382" s="29"/>
      <c r="AL382" s="12">
        <f t="shared" si="87"/>
        <v>-13904.332780874091</v>
      </c>
      <c r="AM382" s="12">
        <f t="shared" si="88"/>
        <v>-66066.6584276215</v>
      </c>
      <c r="AN382" s="12"/>
      <c r="AO382" s="12"/>
    </row>
    <row r="383" spans="1:41" x14ac:dyDescent="0.25">
      <c r="A383" s="6">
        <v>376</v>
      </c>
      <c r="B383" s="1" t="str">
        <f t="shared" si="75"/>
        <v>Mumbai</v>
      </c>
      <c r="C383" s="1" t="s">
        <v>2</v>
      </c>
      <c r="D383" s="1" t="str">
        <f>IF(C383="Q1","non-peak",IF('Base Scenario'!C383="Q4","non-peak","peak"))</f>
        <v>peak</v>
      </c>
      <c r="E383" s="13">
        <f>IF(D383="non-peak",Parameters_Base!$B$4,Parameters_Base!$B$5)</f>
        <v>229999.99999999997</v>
      </c>
      <c r="F383" s="13">
        <f>IF(D383="non-peak",Parameters_Base!$C$4,Parameters_Base!$C$5)</f>
        <v>67500</v>
      </c>
      <c r="G383" s="1"/>
      <c r="H383" s="1">
        <v>188</v>
      </c>
      <c r="I383" s="1">
        <v>17</v>
      </c>
      <c r="J383" s="1">
        <v>230</v>
      </c>
      <c r="K383" s="3">
        <v>0</v>
      </c>
      <c r="M383" s="15">
        <f t="shared" si="76"/>
        <v>3909999.9999999995</v>
      </c>
      <c r="N383" s="15">
        <f t="shared" si="77"/>
        <v>15525000</v>
      </c>
      <c r="O383" s="15">
        <f t="shared" si="78"/>
        <v>19435000</v>
      </c>
      <c r="Q383">
        <f>Parameters_Base!$G$5</f>
        <v>13880</v>
      </c>
      <c r="R383">
        <f>Q383*(1+VLOOKUP(K383,Parameters_Base!$I$3:$J$7,2,FALSE))</f>
        <v>13880</v>
      </c>
      <c r="S383" s="14">
        <f>R383*Parameters_Base!$G$2</f>
        <v>18044000</v>
      </c>
      <c r="T383" s="14">
        <f>Parameters_Base!$O$6</f>
        <v>300000</v>
      </c>
      <c r="U383" s="14">
        <f t="shared" si="79"/>
        <v>1500000</v>
      </c>
      <c r="V383" s="14">
        <f>Parameters_Base!$R$10</f>
        <v>3754098.2698005121</v>
      </c>
      <c r="W383" s="14">
        <f>Parameters_Base!$G$7*'Base Scenario'!O383</f>
        <v>4858750</v>
      </c>
      <c r="X383" s="14">
        <f>Parameters_Base!$G$8</f>
        <v>2000000</v>
      </c>
      <c r="Y383" s="15">
        <f t="shared" si="80"/>
        <v>30456848.269800514</v>
      </c>
      <c r="Z383" s="29">
        <f t="shared" si="81"/>
        <v>6091369.6539601032</v>
      </c>
      <c r="AA383" s="29">
        <f t="shared" si="82"/>
        <v>24365478.615840413</v>
      </c>
      <c r="AC383" s="29">
        <f t="shared" si="89"/>
        <v>-2181369.6539601036</v>
      </c>
      <c r="AD383" s="29">
        <f t="shared" si="83"/>
        <v>-8840478.6158404127</v>
      </c>
      <c r="AE383" s="29">
        <f t="shared" si="84"/>
        <v>-11021848.269800514</v>
      </c>
      <c r="AF383" s="29"/>
      <c r="AG383" s="29" t="str">
        <f t="shared" si="85"/>
        <v>Loss</v>
      </c>
      <c r="AH383" s="29"/>
      <c r="AI383" s="29" t="str">
        <f t="shared" si="86"/>
        <v>Loss</v>
      </c>
      <c r="AJ383" s="29"/>
      <c r="AL383" s="12">
        <f t="shared" si="87"/>
        <v>-128315.86199765315</v>
      </c>
      <c r="AM383" s="12">
        <f t="shared" si="88"/>
        <v>-38436.863547132227</v>
      </c>
      <c r="AN383" s="12"/>
      <c r="AO383" s="12"/>
    </row>
    <row r="384" spans="1:41" x14ac:dyDescent="0.25">
      <c r="A384" s="6">
        <v>377</v>
      </c>
      <c r="B384" s="1" t="str">
        <f t="shared" si="75"/>
        <v>New York</v>
      </c>
      <c r="C384" s="1" t="s">
        <v>2</v>
      </c>
      <c r="D384" s="1" t="str">
        <f>IF(C384="Q1","non-peak",IF('Base Scenario'!C384="Q4","non-peak","peak"))</f>
        <v>peak</v>
      </c>
      <c r="E384" s="13">
        <f>IF(D384="non-peak",Parameters_Base!$B$4,Parameters_Base!$B$5)</f>
        <v>229999.99999999997</v>
      </c>
      <c r="F384" s="13">
        <f>IF(D384="non-peak",Parameters_Base!$C$4,Parameters_Base!$C$5)</f>
        <v>67500</v>
      </c>
      <c r="G384" s="1"/>
      <c r="H384" s="1">
        <v>189</v>
      </c>
      <c r="I384" s="1">
        <v>20</v>
      </c>
      <c r="J384" s="1">
        <v>159</v>
      </c>
      <c r="K384" s="3">
        <v>-2</v>
      </c>
      <c r="M384" s="15">
        <f t="shared" si="76"/>
        <v>4599999.9999999991</v>
      </c>
      <c r="N384" s="15">
        <f t="shared" si="77"/>
        <v>10732500</v>
      </c>
      <c r="O384" s="15">
        <f t="shared" si="78"/>
        <v>15332500</v>
      </c>
      <c r="Q384">
        <f>Parameters_Base!$G$5</f>
        <v>13880</v>
      </c>
      <c r="R384">
        <f>Q384*(1+VLOOKUP(K384,Parameters_Base!$I$3:$J$7,2,FALSE))</f>
        <v>9716</v>
      </c>
      <c r="S384" s="14">
        <f>R384*Parameters_Base!$G$2</f>
        <v>12630800</v>
      </c>
      <c r="T384" s="14">
        <f>Parameters_Base!$O$6</f>
        <v>300000</v>
      </c>
      <c r="U384" s="14">
        <f t="shared" si="79"/>
        <v>2500000</v>
      </c>
      <c r="V384" s="14">
        <f>Parameters_Base!$R$10</f>
        <v>3754098.2698005121</v>
      </c>
      <c r="W384" s="14">
        <f>Parameters_Base!$G$7*'Base Scenario'!O384</f>
        <v>3833125</v>
      </c>
      <c r="X384" s="14">
        <f>Parameters_Base!$G$8</f>
        <v>2000000</v>
      </c>
      <c r="Y384" s="15">
        <f t="shared" si="80"/>
        <v>25018023.269800514</v>
      </c>
      <c r="Z384" s="29">
        <f t="shared" si="81"/>
        <v>5003604.6539601032</v>
      </c>
      <c r="AA384" s="29">
        <f t="shared" si="82"/>
        <v>20014418.615840413</v>
      </c>
      <c r="AC384" s="29">
        <f t="shared" si="89"/>
        <v>-403604.6539601041</v>
      </c>
      <c r="AD384" s="29">
        <f t="shared" si="83"/>
        <v>-9281918.6158404127</v>
      </c>
      <c r="AE384" s="29">
        <f t="shared" si="84"/>
        <v>-9685523.269800514</v>
      </c>
      <c r="AF384" s="29"/>
      <c r="AG384" s="29" t="str">
        <f t="shared" si="85"/>
        <v>Loss</v>
      </c>
      <c r="AH384" s="29"/>
      <c r="AI384" s="29" t="str">
        <f t="shared" si="86"/>
        <v>Loss</v>
      </c>
      <c r="AJ384" s="29"/>
      <c r="AL384" s="12">
        <f t="shared" si="87"/>
        <v>-20180.232698005206</v>
      </c>
      <c r="AM384" s="12">
        <f t="shared" si="88"/>
        <v>-58376.846640505741</v>
      </c>
      <c r="AN384" s="12"/>
      <c r="AO384" s="12"/>
    </row>
    <row r="385" spans="1:41" x14ac:dyDescent="0.25">
      <c r="A385" s="6">
        <v>378</v>
      </c>
      <c r="B385" s="1" t="str">
        <f t="shared" si="75"/>
        <v>Mumbai</v>
      </c>
      <c r="C385" s="1" t="s">
        <v>2</v>
      </c>
      <c r="D385" s="1" t="str">
        <f>IF(C385="Q1","non-peak",IF('Base Scenario'!C385="Q4","non-peak","peak"))</f>
        <v>peak</v>
      </c>
      <c r="E385" s="13">
        <f>IF(D385="non-peak",Parameters_Base!$B$4,Parameters_Base!$B$5)</f>
        <v>229999.99999999997</v>
      </c>
      <c r="F385" s="13">
        <f>IF(D385="non-peak",Parameters_Base!$C$4,Parameters_Base!$C$5)</f>
        <v>67500</v>
      </c>
      <c r="G385" s="1"/>
      <c r="H385" s="1">
        <v>189</v>
      </c>
      <c r="I385" s="1">
        <v>28</v>
      </c>
      <c r="J385" s="1">
        <v>179</v>
      </c>
      <c r="K385" s="3">
        <v>2</v>
      </c>
      <c r="M385" s="15">
        <f t="shared" si="76"/>
        <v>6439999.9999999991</v>
      </c>
      <c r="N385" s="15">
        <f t="shared" si="77"/>
        <v>12082500</v>
      </c>
      <c r="O385" s="15">
        <f t="shared" si="78"/>
        <v>18522500</v>
      </c>
      <c r="Q385">
        <f>Parameters_Base!$G$5</f>
        <v>13880</v>
      </c>
      <c r="R385">
        <f>Q385*(1+VLOOKUP(K385,Parameters_Base!$I$3:$J$7,2,FALSE))</f>
        <v>18044</v>
      </c>
      <c r="S385" s="14">
        <f>R385*Parameters_Base!$G$2</f>
        <v>23457200</v>
      </c>
      <c r="T385" s="14">
        <f>Parameters_Base!$O$6</f>
        <v>300000</v>
      </c>
      <c r="U385" s="14">
        <f t="shared" si="79"/>
        <v>1500000</v>
      </c>
      <c r="V385" s="14">
        <f>Parameters_Base!$R$10</f>
        <v>3754098.2698005121</v>
      </c>
      <c r="W385" s="14">
        <f>Parameters_Base!$G$7*'Base Scenario'!O385</f>
        <v>4630625</v>
      </c>
      <c r="X385" s="14">
        <f>Parameters_Base!$G$8</f>
        <v>2000000</v>
      </c>
      <c r="Y385" s="15">
        <f t="shared" si="80"/>
        <v>35641923.269800514</v>
      </c>
      <c r="Z385" s="29">
        <f t="shared" si="81"/>
        <v>7128384.6539601032</v>
      </c>
      <c r="AA385" s="29">
        <f t="shared" si="82"/>
        <v>28513538.615840413</v>
      </c>
      <c r="AC385" s="29">
        <f t="shared" si="89"/>
        <v>-688384.6539601041</v>
      </c>
      <c r="AD385" s="29">
        <f t="shared" si="83"/>
        <v>-16431038.615840413</v>
      </c>
      <c r="AE385" s="29">
        <f t="shared" si="84"/>
        <v>-17119423.269800514</v>
      </c>
      <c r="AF385" s="29"/>
      <c r="AG385" s="29" t="str">
        <f t="shared" si="85"/>
        <v>Loss</v>
      </c>
      <c r="AH385" s="29"/>
      <c r="AI385" s="29" t="str">
        <f t="shared" si="86"/>
        <v>Loss</v>
      </c>
      <c r="AJ385" s="29"/>
      <c r="AL385" s="12">
        <f t="shared" si="87"/>
        <v>-24585.166212860862</v>
      </c>
      <c r="AM385" s="12">
        <f t="shared" si="88"/>
        <v>-91793.511820337502</v>
      </c>
      <c r="AN385" s="12"/>
      <c r="AO385" s="12"/>
    </row>
    <row r="386" spans="1:41" x14ac:dyDescent="0.25">
      <c r="A386" s="6">
        <v>379</v>
      </c>
      <c r="B386" s="1" t="str">
        <f t="shared" si="75"/>
        <v>New York</v>
      </c>
      <c r="C386" s="1" t="s">
        <v>2</v>
      </c>
      <c r="D386" s="1" t="str">
        <f>IF(C386="Q1","non-peak",IF('Base Scenario'!C386="Q4","non-peak","peak"))</f>
        <v>peak</v>
      </c>
      <c r="E386" s="13">
        <f>IF(D386="non-peak",Parameters_Base!$B$4,Parameters_Base!$B$5)</f>
        <v>229999.99999999997</v>
      </c>
      <c r="F386" s="13">
        <f>IF(D386="non-peak",Parameters_Base!$C$4,Parameters_Base!$C$5)</f>
        <v>67500</v>
      </c>
      <c r="G386" s="1"/>
      <c r="H386" s="1">
        <v>190</v>
      </c>
      <c r="I386" s="1">
        <v>22</v>
      </c>
      <c r="J386" s="1">
        <v>173</v>
      </c>
      <c r="K386" s="3">
        <v>-2</v>
      </c>
      <c r="M386" s="15">
        <f t="shared" si="76"/>
        <v>5059999.9999999991</v>
      </c>
      <c r="N386" s="15">
        <f t="shared" si="77"/>
        <v>11677500</v>
      </c>
      <c r="O386" s="15">
        <f t="shared" si="78"/>
        <v>16737500</v>
      </c>
      <c r="Q386">
        <f>Parameters_Base!$G$5</f>
        <v>13880</v>
      </c>
      <c r="R386">
        <f>Q386*(1+VLOOKUP(K386,Parameters_Base!$I$3:$J$7,2,FALSE))</f>
        <v>9716</v>
      </c>
      <c r="S386" s="14">
        <f>R386*Parameters_Base!$G$2</f>
        <v>12630800</v>
      </c>
      <c r="T386" s="14">
        <f>Parameters_Base!$O$6</f>
        <v>300000</v>
      </c>
      <c r="U386" s="14">
        <f t="shared" si="79"/>
        <v>2500000</v>
      </c>
      <c r="V386" s="14">
        <f>Parameters_Base!$R$10</f>
        <v>3754098.2698005121</v>
      </c>
      <c r="W386" s="14">
        <f>Parameters_Base!$G$7*'Base Scenario'!O386</f>
        <v>4184375</v>
      </c>
      <c r="X386" s="14">
        <f>Parameters_Base!$G$8</f>
        <v>2000000</v>
      </c>
      <c r="Y386" s="15">
        <f t="shared" si="80"/>
        <v>25369273.269800514</v>
      </c>
      <c r="Z386" s="29">
        <f t="shared" si="81"/>
        <v>5073854.6539601032</v>
      </c>
      <c r="AA386" s="29">
        <f t="shared" si="82"/>
        <v>20295418.615840413</v>
      </c>
      <c r="AC386" s="29">
        <f t="shared" si="89"/>
        <v>-13854.6539601041</v>
      </c>
      <c r="AD386" s="29">
        <f t="shared" si="83"/>
        <v>-8617918.6158404127</v>
      </c>
      <c r="AE386" s="29">
        <f t="shared" si="84"/>
        <v>-8631773.269800514</v>
      </c>
      <c r="AF386" s="29"/>
      <c r="AG386" s="29" t="str">
        <f t="shared" si="85"/>
        <v>Loss</v>
      </c>
      <c r="AH386" s="29"/>
      <c r="AI386" s="29" t="str">
        <f t="shared" si="86"/>
        <v>Loss</v>
      </c>
      <c r="AJ386" s="29"/>
      <c r="AL386" s="12">
        <f t="shared" si="87"/>
        <v>-629.75699818655005</v>
      </c>
      <c r="AM386" s="12">
        <f t="shared" si="88"/>
        <v>-49814.558473065968</v>
      </c>
      <c r="AN386" s="12"/>
      <c r="AO386" s="12"/>
    </row>
    <row r="387" spans="1:41" x14ac:dyDescent="0.25">
      <c r="A387" s="6">
        <v>380</v>
      </c>
      <c r="B387" s="1" t="str">
        <f t="shared" si="75"/>
        <v>Mumbai</v>
      </c>
      <c r="C387" s="1" t="s">
        <v>2</v>
      </c>
      <c r="D387" s="1" t="str">
        <f>IF(C387="Q1","non-peak",IF('Base Scenario'!C387="Q4","non-peak","peak"))</f>
        <v>peak</v>
      </c>
      <c r="E387" s="13">
        <f>IF(D387="non-peak",Parameters_Base!$B$4,Parameters_Base!$B$5)</f>
        <v>229999.99999999997</v>
      </c>
      <c r="F387" s="13">
        <f>IF(D387="non-peak",Parameters_Base!$C$4,Parameters_Base!$C$5)</f>
        <v>67500</v>
      </c>
      <c r="G387" s="1"/>
      <c r="H387" s="1">
        <v>190</v>
      </c>
      <c r="I387" s="1">
        <v>28</v>
      </c>
      <c r="J387" s="1">
        <v>176</v>
      </c>
      <c r="K387" s="3">
        <v>1</v>
      </c>
      <c r="M387" s="15">
        <f t="shared" si="76"/>
        <v>6439999.9999999991</v>
      </c>
      <c r="N387" s="15">
        <f t="shared" si="77"/>
        <v>11880000</v>
      </c>
      <c r="O387" s="15">
        <f t="shared" si="78"/>
        <v>18320000</v>
      </c>
      <c r="Q387">
        <f>Parameters_Base!$G$5</f>
        <v>13880</v>
      </c>
      <c r="R387">
        <f>Q387*(1+VLOOKUP(K387,Parameters_Base!$I$3:$J$7,2,FALSE))</f>
        <v>15961.999999999998</v>
      </c>
      <c r="S387" s="14">
        <f>R387*Parameters_Base!$G$2</f>
        <v>20750599.999999996</v>
      </c>
      <c r="T387" s="14">
        <f>Parameters_Base!$O$6</f>
        <v>300000</v>
      </c>
      <c r="U387" s="14">
        <f t="shared" si="79"/>
        <v>1500000</v>
      </c>
      <c r="V387" s="14">
        <f>Parameters_Base!$R$10</f>
        <v>3754098.2698005121</v>
      </c>
      <c r="W387" s="14">
        <f>Parameters_Base!$G$7*'Base Scenario'!O387</f>
        <v>4580000</v>
      </c>
      <c r="X387" s="14">
        <f>Parameters_Base!$G$8</f>
        <v>2000000</v>
      </c>
      <c r="Y387" s="15">
        <f t="shared" si="80"/>
        <v>32884698.269800507</v>
      </c>
      <c r="Z387" s="29">
        <f t="shared" si="81"/>
        <v>6576939.6539601013</v>
      </c>
      <c r="AA387" s="29">
        <f t="shared" si="82"/>
        <v>26307758.615840405</v>
      </c>
      <c r="AC387" s="29">
        <f t="shared" si="89"/>
        <v>-136939.65396010224</v>
      </c>
      <c r="AD387" s="29">
        <f t="shared" si="83"/>
        <v>-14427758.615840405</v>
      </c>
      <c r="AE387" s="29">
        <f t="shared" si="84"/>
        <v>-14564698.269800507</v>
      </c>
      <c r="AF387" s="29"/>
      <c r="AG387" s="29" t="str">
        <f t="shared" si="85"/>
        <v>Loss</v>
      </c>
      <c r="AH387" s="29"/>
      <c r="AI387" s="29" t="str">
        <f t="shared" si="86"/>
        <v>Loss</v>
      </c>
      <c r="AJ387" s="29"/>
      <c r="AL387" s="12">
        <f t="shared" si="87"/>
        <v>-4890.7019271465088</v>
      </c>
      <c r="AM387" s="12">
        <f t="shared" si="88"/>
        <v>-81975.901226365939</v>
      </c>
      <c r="AN387" s="12"/>
      <c r="AO387" s="12"/>
    </row>
    <row r="388" spans="1:41" x14ac:dyDescent="0.25">
      <c r="A388" s="6">
        <v>381</v>
      </c>
      <c r="B388" s="1" t="str">
        <f t="shared" si="75"/>
        <v>New York</v>
      </c>
      <c r="C388" s="1" t="s">
        <v>2</v>
      </c>
      <c r="D388" s="1" t="str">
        <f>IF(C388="Q1","non-peak",IF('Base Scenario'!C388="Q4","non-peak","peak"))</f>
        <v>peak</v>
      </c>
      <c r="E388" s="13">
        <f>IF(D388="non-peak",Parameters_Base!$B$4,Parameters_Base!$B$5)</f>
        <v>229999.99999999997</v>
      </c>
      <c r="F388" s="13">
        <f>IF(D388="non-peak",Parameters_Base!$C$4,Parameters_Base!$C$5)</f>
        <v>67500</v>
      </c>
      <c r="G388" s="1"/>
      <c r="H388" s="1">
        <v>191</v>
      </c>
      <c r="I388" s="1">
        <v>18</v>
      </c>
      <c r="J388" s="1">
        <v>187</v>
      </c>
      <c r="K388" s="3">
        <v>-1</v>
      </c>
      <c r="M388" s="15">
        <f t="shared" si="76"/>
        <v>4139999.9999999995</v>
      </c>
      <c r="N388" s="15">
        <f t="shared" si="77"/>
        <v>12622500</v>
      </c>
      <c r="O388" s="15">
        <f t="shared" si="78"/>
        <v>16762500</v>
      </c>
      <c r="Q388">
        <f>Parameters_Base!$G$5</f>
        <v>13880</v>
      </c>
      <c r="R388">
        <f>Q388*(1+VLOOKUP(K388,Parameters_Base!$I$3:$J$7,2,FALSE))</f>
        <v>11798</v>
      </c>
      <c r="S388" s="14">
        <f>R388*Parameters_Base!$G$2</f>
        <v>15337400</v>
      </c>
      <c r="T388" s="14">
        <f>Parameters_Base!$O$6</f>
        <v>300000</v>
      </c>
      <c r="U388" s="14">
        <f t="shared" si="79"/>
        <v>2500000</v>
      </c>
      <c r="V388" s="14">
        <f>Parameters_Base!$R$10</f>
        <v>3754098.2698005121</v>
      </c>
      <c r="W388" s="14">
        <f>Parameters_Base!$G$7*'Base Scenario'!O388</f>
        <v>4190625</v>
      </c>
      <c r="X388" s="14">
        <f>Parameters_Base!$G$8</f>
        <v>2000000</v>
      </c>
      <c r="Y388" s="15">
        <f t="shared" si="80"/>
        <v>28082123.269800514</v>
      </c>
      <c r="Z388" s="29">
        <f t="shared" si="81"/>
        <v>5616424.6539601032</v>
      </c>
      <c r="AA388" s="29">
        <f t="shared" si="82"/>
        <v>22465698.615840413</v>
      </c>
      <c r="AC388" s="29">
        <f t="shared" si="89"/>
        <v>-1476424.6539601036</v>
      </c>
      <c r="AD388" s="29">
        <f t="shared" si="83"/>
        <v>-9843198.6158404127</v>
      </c>
      <c r="AE388" s="29">
        <f t="shared" si="84"/>
        <v>-11319623.269800514</v>
      </c>
      <c r="AF388" s="29"/>
      <c r="AG388" s="29" t="str">
        <f t="shared" si="85"/>
        <v>Loss</v>
      </c>
      <c r="AH388" s="29"/>
      <c r="AI388" s="29" t="str">
        <f t="shared" si="86"/>
        <v>Loss</v>
      </c>
      <c r="AJ388" s="29"/>
      <c r="AL388" s="12">
        <f t="shared" si="87"/>
        <v>-82023.591886672424</v>
      </c>
      <c r="AM388" s="12">
        <f t="shared" si="88"/>
        <v>-52637.425753157288</v>
      </c>
      <c r="AN388" s="12"/>
      <c r="AO388" s="12"/>
    </row>
    <row r="389" spans="1:41" x14ac:dyDescent="0.25">
      <c r="A389" s="6">
        <v>382</v>
      </c>
      <c r="B389" s="1" t="str">
        <f t="shared" si="75"/>
        <v>Mumbai</v>
      </c>
      <c r="C389" s="1" t="s">
        <v>2</v>
      </c>
      <c r="D389" s="1" t="str">
        <f>IF(C389="Q1","non-peak",IF('Base Scenario'!C389="Q4","non-peak","peak"))</f>
        <v>peak</v>
      </c>
      <c r="E389" s="13">
        <f>IF(D389="non-peak",Parameters_Base!$B$4,Parameters_Base!$B$5)</f>
        <v>229999.99999999997</v>
      </c>
      <c r="F389" s="13">
        <f>IF(D389="non-peak",Parameters_Base!$C$4,Parameters_Base!$C$5)</f>
        <v>67500</v>
      </c>
      <c r="G389" s="1"/>
      <c r="H389" s="1">
        <v>191</v>
      </c>
      <c r="I389" s="1">
        <v>29</v>
      </c>
      <c r="J389" s="1">
        <v>239</v>
      </c>
      <c r="K389" s="3">
        <v>2</v>
      </c>
      <c r="M389" s="15">
        <f t="shared" si="76"/>
        <v>6669999.9999999991</v>
      </c>
      <c r="N389" s="15">
        <f t="shared" si="77"/>
        <v>16132500</v>
      </c>
      <c r="O389" s="15">
        <f t="shared" si="78"/>
        <v>22802500</v>
      </c>
      <c r="Q389">
        <f>Parameters_Base!$G$5</f>
        <v>13880</v>
      </c>
      <c r="R389">
        <f>Q389*(1+VLOOKUP(K389,Parameters_Base!$I$3:$J$7,2,FALSE))</f>
        <v>18044</v>
      </c>
      <c r="S389" s="14">
        <f>R389*Parameters_Base!$G$2</f>
        <v>23457200</v>
      </c>
      <c r="T389" s="14">
        <f>Parameters_Base!$O$6</f>
        <v>300000</v>
      </c>
      <c r="U389" s="14">
        <f t="shared" si="79"/>
        <v>1500000</v>
      </c>
      <c r="V389" s="14">
        <f>Parameters_Base!$R$10</f>
        <v>3754098.2698005121</v>
      </c>
      <c r="W389" s="14">
        <f>Parameters_Base!$G$7*'Base Scenario'!O389</f>
        <v>5700625</v>
      </c>
      <c r="X389" s="14">
        <f>Parameters_Base!$G$8</f>
        <v>2000000</v>
      </c>
      <c r="Y389" s="15">
        <f t="shared" si="80"/>
        <v>36711923.269800514</v>
      </c>
      <c r="Z389" s="29">
        <f t="shared" si="81"/>
        <v>7342384.6539601032</v>
      </c>
      <c r="AA389" s="29">
        <f t="shared" si="82"/>
        <v>29369538.615840413</v>
      </c>
      <c r="AC389" s="29">
        <f t="shared" si="89"/>
        <v>-672384.6539601041</v>
      </c>
      <c r="AD389" s="29">
        <f t="shared" si="83"/>
        <v>-13237038.615840413</v>
      </c>
      <c r="AE389" s="29">
        <f t="shared" si="84"/>
        <v>-13909423.269800514</v>
      </c>
      <c r="AF389" s="29"/>
      <c r="AG389" s="29" t="str">
        <f t="shared" si="85"/>
        <v>Loss</v>
      </c>
      <c r="AH389" s="29"/>
      <c r="AI389" s="29" t="str">
        <f t="shared" si="86"/>
        <v>Loss</v>
      </c>
      <c r="AJ389" s="29"/>
      <c r="AL389" s="12">
        <f t="shared" si="87"/>
        <v>-23185.677722762211</v>
      </c>
      <c r="AM389" s="12">
        <f t="shared" si="88"/>
        <v>-55385.098811047748</v>
      </c>
      <c r="AN389" s="12"/>
      <c r="AO389" s="12"/>
    </row>
    <row r="390" spans="1:41" x14ac:dyDescent="0.25">
      <c r="A390" s="6">
        <v>383</v>
      </c>
      <c r="B390" s="1" t="str">
        <f t="shared" si="75"/>
        <v>New York</v>
      </c>
      <c r="C390" s="1" t="s">
        <v>2</v>
      </c>
      <c r="D390" s="1" t="str">
        <f>IF(C390="Q1","non-peak",IF('Base Scenario'!C390="Q4","non-peak","peak"))</f>
        <v>peak</v>
      </c>
      <c r="E390" s="13">
        <f>IF(D390="non-peak",Parameters_Base!$B$4,Parameters_Base!$B$5)</f>
        <v>229999.99999999997</v>
      </c>
      <c r="F390" s="13">
        <f>IF(D390="non-peak",Parameters_Base!$C$4,Parameters_Base!$C$5)</f>
        <v>67500</v>
      </c>
      <c r="G390" s="1"/>
      <c r="H390" s="1">
        <v>192</v>
      </c>
      <c r="I390" s="1">
        <v>15</v>
      </c>
      <c r="J390" s="1">
        <v>169</v>
      </c>
      <c r="K390" s="3">
        <v>0</v>
      </c>
      <c r="M390" s="15">
        <f t="shared" si="76"/>
        <v>3449999.9999999995</v>
      </c>
      <c r="N390" s="15">
        <f t="shared" si="77"/>
        <v>11407500</v>
      </c>
      <c r="O390" s="15">
        <f t="shared" si="78"/>
        <v>14857500</v>
      </c>
      <c r="Q390">
        <f>Parameters_Base!$G$5</f>
        <v>13880</v>
      </c>
      <c r="R390">
        <f>Q390*(1+VLOOKUP(K390,Parameters_Base!$I$3:$J$7,2,FALSE))</f>
        <v>13880</v>
      </c>
      <c r="S390" s="14">
        <f>R390*Parameters_Base!$G$2</f>
        <v>18044000</v>
      </c>
      <c r="T390" s="14">
        <f>Parameters_Base!$O$6</f>
        <v>300000</v>
      </c>
      <c r="U390" s="14">
        <f t="shared" si="79"/>
        <v>2500000</v>
      </c>
      <c r="V390" s="14">
        <f>Parameters_Base!$R$10</f>
        <v>3754098.2698005121</v>
      </c>
      <c r="W390" s="14">
        <f>Parameters_Base!$G$7*'Base Scenario'!O390</f>
        <v>3714375</v>
      </c>
      <c r="X390" s="14">
        <f>Parameters_Base!$G$8</f>
        <v>2000000</v>
      </c>
      <c r="Y390" s="15">
        <f t="shared" si="80"/>
        <v>30312473.269800514</v>
      </c>
      <c r="Z390" s="29">
        <f t="shared" si="81"/>
        <v>6062494.6539601032</v>
      </c>
      <c r="AA390" s="29">
        <f t="shared" si="82"/>
        <v>24249978.615840413</v>
      </c>
      <c r="AC390" s="29">
        <f t="shared" si="89"/>
        <v>-2612494.6539601036</v>
      </c>
      <c r="AD390" s="29">
        <f t="shared" si="83"/>
        <v>-12842478.615840413</v>
      </c>
      <c r="AE390" s="29">
        <f t="shared" si="84"/>
        <v>-15454973.269800514</v>
      </c>
      <c r="AF390" s="29"/>
      <c r="AG390" s="29" t="str">
        <f t="shared" si="85"/>
        <v>Loss</v>
      </c>
      <c r="AH390" s="29"/>
      <c r="AI390" s="29" t="str">
        <f t="shared" si="86"/>
        <v>Loss</v>
      </c>
      <c r="AJ390" s="29"/>
      <c r="AL390" s="12">
        <f t="shared" si="87"/>
        <v>-174166.3102640069</v>
      </c>
      <c r="AM390" s="12">
        <f t="shared" si="88"/>
        <v>-75990.99772686635</v>
      </c>
      <c r="AN390" s="12"/>
      <c r="AO390" s="12"/>
    </row>
    <row r="391" spans="1:41" x14ac:dyDescent="0.25">
      <c r="A391" s="6">
        <v>384</v>
      </c>
      <c r="B391" s="1" t="str">
        <f t="shared" si="75"/>
        <v>Mumbai</v>
      </c>
      <c r="C391" s="1" t="s">
        <v>2</v>
      </c>
      <c r="D391" s="1" t="str">
        <f>IF(C391="Q1","non-peak",IF('Base Scenario'!C391="Q4","non-peak","peak"))</f>
        <v>peak</v>
      </c>
      <c r="E391" s="13">
        <f>IF(D391="non-peak",Parameters_Base!$B$4,Parameters_Base!$B$5)</f>
        <v>229999.99999999997</v>
      </c>
      <c r="F391" s="13">
        <f>IF(D391="non-peak",Parameters_Base!$C$4,Parameters_Base!$C$5)</f>
        <v>67500</v>
      </c>
      <c r="G391" s="1"/>
      <c r="H391" s="1">
        <v>192</v>
      </c>
      <c r="I391" s="1">
        <v>26</v>
      </c>
      <c r="J391" s="1">
        <v>184</v>
      </c>
      <c r="K391" s="3">
        <v>2</v>
      </c>
      <c r="M391" s="15">
        <f t="shared" si="76"/>
        <v>5979999.9999999991</v>
      </c>
      <c r="N391" s="15">
        <f t="shared" si="77"/>
        <v>12420000</v>
      </c>
      <c r="O391" s="15">
        <f t="shared" si="78"/>
        <v>18400000</v>
      </c>
      <c r="Q391">
        <f>Parameters_Base!$G$5</f>
        <v>13880</v>
      </c>
      <c r="R391">
        <f>Q391*(1+VLOOKUP(K391,Parameters_Base!$I$3:$J$7,2,FALSE))</f>
        <v>18044</v>
      </c>
      <c r="S391" s="14">
        <f>R391*Parameters_Base!$G$2</f>
        <v>23457200</v>
      </c>
      <c r="T391" s="14">
        <f>Parameters_Base!$O$6</f>
        <v>300000</v>
      </c>
      <c r="U391" s="14">
        <f t="shared" si="79"/>
        <v>1500000</v>
      </c>
      <c r="V391" s="14">
        <f>Parameters_Base!$R$10</f>
        <v>3754098.2698005121</v>
      </c>
      <c r="W391" s="14">
        <f>Parameters_Base!$G$7*'Base Scenario'!O391</f>
        <v>4600000</v>
      </c>
      <c r="X391" s="14">
        <f>Parameters_Base!$G$8</f>
        <v>2000000</v>
      </c>
      <c r="Y391" s="15">
        <f t="shared" si="80"/>
        <v>35611298.269800514</v>
      </c>
      <c r="Z391" s="29">
        <f t="shared" si="81"/>
        <v>7122259.6539601032</v>
      </c>
      <c r="AA391" s="29">
        <f t="shared" si="82"/>
        <v>28489038.615840413</v>
      </c>
      <c r="AC391" s="29">
        <f t="shared" si="89"/>
        <v>-1142259.6539601041</v>
      </c>
      <c r="AD391" s="29">
        <f t="shared" si="83"/>
        <v>-16069038.615840413</v>
      </c>
      <c r="AE391" s="29">
        <f t="shared" si="84"/>
        <v>-17211298.269800514</v>
      </c>
      <c r="AF391" s="29"/>
      <c r="AG391" s="29" t="str">
        <f t="shared" si="85"/>
        <v>Loss</v>
      </c>
      <c r="AH391" s="29"/>
      <c r="AI391" s="29" t="str">
        <f t="shared" si="86"/>
        <v>Loss</v>
      </c>
      <c r="AJ391" s="29"/>
      <c r="AL391" s="12">
        <f t="shared" si="87"/>
        <v>-43933.063613850158</v>
      </c>
      <c r="AM391" s="12">
        <f t="shared" si="88"/>
        <v>-87331.731607828333</v>
      </c>
      <c r="AN391" s="12"/>
      <c r="AO391" s="12"/>
    </row>
    <row r="392" spans="1:41" x14ac:dyDescent="0.25">
      <c r="A392" s="6">
        <v>385</v>
      </c>
      <c r="B392" s="1" t="str">
        <f t="shared" si="75"/>
        <v>New York</v>
      </c>
      <c r="C392" s="1" t="s">
        <v>2</v>
      </c>
      <c r="D392" s="1" t="str">
        <f>IF(C392="Q1","non-peak",IF('Base Scenario'!C392="Q4","non-peak","peak"))</f>
        <v>peak</v>
      </c>
      <c r="E392" s="13">
        <f>IF(D392="non-peak",Parameters_Base!$B$4,Parameters_Base!$B$5)</f>
        <v>229999.99999999997</v>
      </c>
      <c r="F392" s="13">
        <f>IF(D392="non-peak",Parameters_Base!$C$4,Parameters_Base!$C$5)</f>
        <v>67500</v>
      </c>
      <c r="G392" s="1"/>
      <c r="H392" s="1">
        <v>193</v>
      </c>
      <c r="I392" s="1">
        <v>27</v>
      </c>
      <c r="J392" s="1">
        <v>208</v>
      </c>
      <c r="K392" s="3">
        <v>0</v>
      </c>
      <c r="M392" s="15">
        <f t="shared" si="76"/>
        <v>6209999.9999999991</v>
      </c>
      <c r="N392" s="15">
        <f t="shared" si="77"/>
        <v>14040000</v>
      </c>
      <c r="O392" s="15">
        <f t="shared" si="78"/>
        <v>20250000</v>
      </c>
      <c r="Q392">
        <f>Parameters_Base!$G$5</f>
        <v>13880</v>
      </c>
      <c r="R392">
        <f>Q392*(1+VLOOKUP(K392,Parameters_Base!$I$3:$J$7,2,FALSE))</f>
        <v>13880</v>
      </c>
      <c r="S392" s="14">
        <f>R392*Parameters_Base!$G$2</f>
        <v>18044000</v>
      </c>
      <c r="T392" s="14">
        <f>Parameters_Base!$O$6</f>
        <v>300000</v>
      </c>
      <c r="U392" s="14">
        <f t="shared" si="79"/>
        <v>2500000</v>
      </c>
      <c r="V392" s="14">
        <f>Parameters_Base!$R$10</f>
        <v>3754098.2698005121</v>
      </c>
      <c r="W392" s="14">
        <f>Parameters_Base!$G$7*'Base Scenario'!O392</f>
        <v>5062500</v>
      </c>
      <c r="X392" s="14">
        <f>Parameters_Base!$G$8</f>
        <v>2000000</v>
      </c>
      <c r="Y392" s="15">
        <f t="shared" si="80"/>
        <v>31660598.269800514</v>
      </c>
      <c r="Z392" s="29">
        <f t="shared" si="81"/>
        <v>6332119.6539601032</v>
      </c>
      <c r="AA392" s="29">
        <f t="shared" si="82"/>
        <v>25328478.615840413</v>
      </c>
      <c r="AC392" s="29">
        <f t="shared" si="89"/>
        <v>-122119.6539601041</v>
      </c>
      <c r="AD392" s="29">
        <f t="shared" si="83"/>
        <v>-11288478.615840413</v>
      </c>
      <c r="AE392" s="29">
        <f t="shared" si="84"/>
        <v>-11410598.269800514</v>
      </c>
      <c r="AF392" s="29"/>
      <c r="AG392" s="29" t="str">
        <f t="shared" si="85"/>
        <v>Loss</v>
      </c>
      <c r="AH392" s="29"/>
      <c r="AI392" s="29" t="str">
        <f t="shared" si="86"/>
        <v>Loss</v>
      </c>
      <c r="AJ392" s="29"/>
      <c r="AL392" s="12">
        <f t="shared" si="87"/>
        <v>-4522.9501466705224</v>
      </c>
      <c r="AM392" s="12">
        <f t="shared" si="88"/>
        <v>-54271.531806925064</v>
      </c>
      <c r="AN392" s="12"/>
      <c r="AO392" s="12"/>
    </row>
    <row r="393" spans="1:41" x14ac:dyDescent="0.25">
      <c r="A393" s="6">
        <v>386</v>
      </c>
      <c r="B393" s="1" t="str">
        <f t="shared" ref="B393:B456" si="90">IF(ISODD(A393),"New York","Mumbai")</f>
        <v>Mumbai</v>
      </c>
      <c r="C393" s="1" t="s">
        <v>2</v>
      </c>
      <c r="D393" s="1" t="str">
        <f>IF(C393="Q1","non-peak",IF('Base Scenario'!C393="Q4","non-peak","peak"))</f>
        <v>peak</v>
      </c>
      <c r="E393" s="13">
        <f>IF(D393="non-peak",Parameters_Base!$B$4,Parameters_Base!$B$5)</f>
        <v>229999.99999999997</v>
      </c>
      <c r="F393" s="13">
        <f>IF(D393="non-peak",Parameters_Base!$C$4,Parameters_Base!$C$5)</f>
        <v>67500</v>
      </c>
      <c r="G393" s="1"/>
      <c r="H393" s="1">
        <v>193</v>
      </c>
      <c r="I393" s="1">
        <v>18</v>
      </c>
      <c r="J393" s="1">
        <v>208</v>
      </c>
      <c r="K393" s="3">
        <v>0</v>
      </c>
      <c r="M393" s="15">
        <f t="shared" ref="M393:M456" si="91">E393*I393</f>
        <v>4139999.9999999995</v>
      </c>
      <c r="N393" s="15">
        <f t="shared" ref="N393:N456" si="92">J393*F393</f>
        <v>14040000</v>
      </c>
      <c r="O393" s="15">
        <f t="shared" ref="O393:O456" si="93">M393+N393</f>
        <v>18180000</v>
      </c>
      <c r="Q393">
        <f>Parameters_Base!$G$5</f>
        <v>13880</v>
      </c>
      <c r="R393">
        <f>Q393*(1+VLOOKUP(K393,Parameters_Base!$I$3:$J$7,2,FALSE))</f>
        <v>13880</v>
      </c>
      <c r="S393" s="14">
        <f>R393*Parameters_Base!$G$2</f>
        <v>18044000</v>
      </c>
      <c r="T393" s="14">
        <f>Parameters_Base!$O$6</f>
        <v>300000</v>
      </c>
      <c r="U393" s="14">
        <f t="shared" ref="U393:U456" si="94">IF(B393="Mumbai",1500000,2500000)</f>
        <v>1500000</v>
      </c>
      <c r="V393" s="14">
        <f>Parameters_Base!$R$10</f>
        <v>3754098.2698005121</v>
      </c>
      <c r="W393" s="14">
        <f>Parameters_Base!$G$7*'Base Scenario'!O393</f>
        <v>4545000</v>
      </c>
      <c r="X393" s="14">
        <f>Parameters_Base!$G$8</f>
        <v>2000000</v>
      </c>
      <c r="Y393" s="15">
        <f t="shared" ref="Y393:Y456" si="95">SUM(S393:X393)</f>
        <v>30143098.269800514</v>
      </c>
      <c r="Z393" s="29">
        <f t="shared" ref="Z393:Z456" si="96">0.2*Y393</f>
        <v>6028619.6539601032</v>
      </c>
      <c r="AA393" s="29">
        <f t="shared" ref="AA393:AA456" si="97">Y393-Z393</f>
        <v>24114478.615840413</v>
      </c>
      <c r="AC393" s="29">
        <f t="shared" si="89"/>
        <v>-1888619.6539601036</v>
      </c>
      <c r="AD393" s="29">
        <f t="shared" ref="AD393:AD456" si="98">N393-AA393</f>
        <v>-10074478.615840413</v>
      </c>
      <c r="AE393" s="29">
        <f t="shared" ref="AE393:AE456" si="99">O393-Y393</f>
        <v>-11963098.269800514</v>
      </c>
      <c r="AF393" s="29"/>
      <c r="AG393" s="29" t="str">
        <f t="shared" ref="AG393:AG456" si="100">IF(AC393&gt;0,"Profit","Loss")</f>
        <v>Loss</v>
      </c>
      <c r="AH393" s="29"/>
      <c r="AI393" s="29" t="str">
        <f t="shared" ref="AI393:AI456" si="101">IF(AD393&gt;0,"Profit","Loss")</f>
        <v>Loss</v>
      </c>
      <c r="AJ393" s="29"/>
      <c r="AL393" s="12">
        <f t="shared" ref="AL393:AL456" si="102">AC393/I393</f>
        <v>-104923.31410889464</v>
      </c>
      <c r="AM393" s="12">
        <f t="shared" ref="AM393:AM456" si="103">AD393/J393</f>
        <v>-48434.993345386596</v>
      </c>
      <c r="AN393" s="12"/>
      <c r="AO393" s="12"/>
    </row>
    <row r="394" spans="1:41" x14ac:dyDescent="0.25">
      <c r="A394" s="6">
        <v>387</v>
      </c>
      <c r="B394" s="1" t="str">
        <f t="shared" si="90"/>
        <v>New York</v>
      </c>
      <c r="C394" s="1" t="s">
        <v>2</v>
      </c>
      <c r="D394" s="1" t="str">
        <f>IF(C394="Q1","non-peak",IF('Base Scenario'!C394="Q4","non-peak","peak"))</f>
        <v>peak</v>
      </c>
      <c r="E394" s="13">
        <f>IF(D394="non-peak",Parameters_Base!$B$4,Parameters_Base!$B$5)</f>
        <v>229999.99999999997</v>
      </c>
      <c r="F394" s="13">
        <f>IF(D394="non-peak",Parameters_Base!$C$4,Parameters_Base!$C$5)</f>
        <v>67500</v>
      </c>
      <c r="G394" s="1"/>
      <c r="H394" s="1">
        <v>194</v>
      </c>
      <c r="I394" s="1">
        <v>20</v>
      </c>
      <c r="J394" s="1">
        <v>183</v>
      </c>
      <c r="K394" s="3">
        <v>0</v>
      </c>
      <c r="M394" s="15">
        <f t="shared" si="91"/>
        <v>4599999.9999999991</v>
      </c>
      <c r="N394" s="15">
        <f t="shared" si="92"/>
        <v>12352500</v>
      </c>
      <c r="O394" s="15">
        <f t="shared" si="93"/>
        <v>16952500</v>
      </c>
      <c r="Q394">
        <f>Parameters_Base!$G$5</f>
        <v>13880</v>
      </c>
      <c r="R394">
        <f>Q394*(1+VLOOKUP(K394,Parameters_Base!$I$3:$J$7,2,FALSE))</f>
        <v>13880</v>
      </c>
      <c r="S394" s="14">
        <f>R394*Parameters_Base!$G$2</f>
        <v>18044000</v>
      </c>
      <c r="T394" s="14">
        <f>Parameters_Base!$O$6</f>
        <v>300000</v>
      </c>
      <c r="U394" s="14">
        <f t="shared" si="94"/>
        <v>2500000</v>
      </c>
      <c r="V394" s="14">
        <f>Parameters_Base!$R$10</f>
        <v>3754098.2698005121</v>
      </c>
      <c r="W394" s="14">
        <f>Parameters_Base!$G$7*'Base Scenario'!O394</f>
        <v>4238125</v>
      </c>
      <c r="X394" s="14">
        <f>Parameters_Base!$G$8</f>
        <v>2000000</v>
      </c>
      <c r="Y394" s="15">
        <f t="shared" si="95"/>
        <v>30836223.269800514</v>
      </c>
      <c r="Z394" s="29">
        <f t="shared" si="96"/>
        <v>6167244.6539601032</v>
      </c>
      <c r="AA394" s="29">
        <f t="shared" si="97"/>
        <v>24668978.615840413</v>
      </c>
      <c r="AC394" s="29">
        <f t="shared" ref="AC394:AC457" si="104">M394-Z394</f>
        <v>-1567244.6539601041</v>
      </c>
      <c r="AD394" s="29">
        <f t="shared" si="98"/>
        <v>-12316478.615840413</v>
      </c>
      <c r="AE394" s="29">
        <f t="shared" si="99"/>
        <v>-13883723.269800514</v>
      </c>
      <c r="AF394" s="29"/>
      <c r="AG394" s="29" t="str">
        <f t="shared" si="100"/>
        <v>Loss</v>
      </c>
      <c r="AH394" s="29"/>
      <c r="AI394" s="29" t="str">
        <f t="shared" si="101"/>
        <v>Loss</v>
      </c>
      <c r="AJ394" s="29"/>
      <c r="AL394" s="12">
        <f t="shared" si="102"/>
        <v>-78362.232698005202</v>
      </c>
      <c r="AM394" s="12">
        <f t="shared" si="103"/>
        <v>-67303.161835193518</v>
      </c>
      <c r="AN394" s="12"/>
      <c r="AO394" s="12"/>
    </row>
    <row r="395" spans="1:41" x14ac:dyDescent="0.25">
      <c r="A395" s="6">
        <v>388</v>
      </c>
      <c r="B395" s="1" t="str">
        <f t="shared" si="90"/>
        <v>Mumbai</v>
      </c>
      <c r="C395" s="1" t="s">
        <v>2</v>
      </c>
      <c r="D395" s="1" t="str">
        <f>IF(C395="Q1","non-peak",IF('Base Scenario'!C395="Q4","non-peak","peak"))</f>
        <v>peak</v>
      </c>
      <c r="E395" s="13">
        <f>IF(D395="non-peak",Parameters_Base!$B$4,Parameters_Base!$B$5)</f>
        <v>229999.99999999997</v>
      </c>
      <c r="F395" s="13">
        <f>IF(D395="non-peak",Parameters_Base!$C$4,Parameters_Base!$C$5)</f>
        <v>67500</v>
      </c>
      <c r="G395" s="1"/>
      <c r="H395" s="1">
        <v>194</v>
      </c>
      <c r="I395" s="1">
        <v>27</v>
      </c>
      <c r="J395" s="1">
        <v>182</v>
      </c>
      <c r="K395" s="3">
        <v>1</v>
      </c>
      <c r="M395" s="15">
        <f t="shared" si="91"/>
        <v>6209999.9999999991</v>
      </c>
      <c r="N395" s="15">
        <f t="shared" si="92"/>
        <v>12285000</v>
      </c>
      <c r="O395" s="15">
        <f t="shared" si="93"/>
        <v>18495000</v>
      </c>
      <c r="Q395">
        <f>Parameters_Base!$G$5</f>
        <v>13880</v>
      </c>
      <c r="R395">
        <f>Q395*(1+VLOOKUP(K395,Parameters_Base!$I$3:$J$7,2,FALSE))</f>
        <v>15961.999999999998</v>
      </c>
      <c r="S395" s="14">
        <f>R395*Parameters_Base!$G$2</f>
        <v>20750599.999999996</v>
      </c>
      <c r="T395" s="14">
        <f>Parameters_Base!$O$6</f>
        <v>300000</v>
      </c>
      <c r="U395" s="14">
        <f t="shared" si="94"/>
        <v>1500000</v>
      </c>
      <c r="V395" s="14">
        <f>Parameters_Base!$R$10</f>
        <v>3754098.2698005121</v>
      </c>
      <c r="W395" s="14">
        <f>Parameters_Base!$G$7*'Base Scenario'!O395</f>
        <v>4623750</v>
      </c>
      <c r="X395" s="14">
        <f>Parameters_Base!$G$8</f>
        <v>2000000</v>
      </c>
      <c r="Y395" s="15">
        <f t="shared" si="95"/>
        <v>32928448.269800507</v>
      </c>
      <c r="Z395" s="29">
        <f t="shared" si="96"/>
        <v>6585689.6539601013</v>
      </c>
      <c r="AA395" s="29">
        <f t="shared" si="97"/>
        <v>26342758.615840405</v>
      </c>
      <c r="AC395" s="29">
        <f t="shared" si="104"/>
        <v>-375689.65396010224</v>
      </c>
      <c r="AD395" s="29">
        <f t="shared" si="98"/>
        <v>-14057758.615840405</v>
      </c>
      <c r="AE395" s="29">
        <f t="shared" si="99"/>
        <v>-14433448.269800507</v>
      </c>
      <c r="AF395" s="29"/>
      <c r="AG395" s="29" t="str">
        <f t="shared" si="100"/>
        <v>Loss</v>
      </c>
      <c r="AH395" s="29"/>
      <c r="AI395" s="29" t="str">
        <f t="shared" si="101"/>
        <v>Loss</v>
      </c>
      <c r="AJ395" s="29"/>
      <c r="AL395" s="12">
        <f t="shared" si="102"/>
        <v>-13914.431628151935</v>
      </c>
      <c r="AM395" s="12">
        <f t="shared" si="103"/>
        <v>-77240.431955167063</v>
      </c>
      <c r="AN395" s="12"/>
      <c r="AO395" s="12"/>
    </row>
    <row r="396" spans="1:41" x14ac:dyDescent="0.25">
      <c r="A396" s="6">
        <v>389</v>
      </c>
      <c r="B396" s="1" t="str">
        <f t="shared" si="90"/>
        <v>New York</v>
      </c>
      <c r="C396" s="1" t="s">
        <v>2</v>
      </c>
      <c r="D396" s="1" t="str">
        <f>IF(C396="Q1","non-peak",IF('Base Scenario'!C396="Q4","non-peak","peak"))</f>
        <v>peak</v>
      </c>
      <c r="E396" s="13">
        <f>IF(D396="non-peak",Parameters_Base!$B$4,Parameters_Base!$B$5)</f>
        <v>229999.99999999997</v>
      </c>
      <c r="F396" s="13">
        <f>IF(D396="non-peak",Parameters_Base!$C$4,Parameters_Base!$C$5)</f>
        <v>67500</v>
      </c>
      <c r="G396" s="1"/>
      <c r="H396" s="1">
        <v>195</v>
      </c>
      <c r="I396" s="1">
        <v>24</v>
      </c>
      <c r="J396" s="1">
        <v>232</v>
      </c>
      <c r="K396" s="3">
        <v>-2</v>
      </c>
      <c r="M396" s="15">
        <f t="shared" si="91"/>
        <v>5519999.9999999991</v>
      </c>
      <c r="N396" s="15">
        <f t="shared" si="92"/>
        <v>15660000</v>
      </c>
      <c r="O396" s="15">
        <f t="shared" si="93"/>
        <v>21180000</v>
      </c>
      <c r="Q396">
        <f>Parameters_Base!$G$5</f>
        <v>13880</v>
      </c>
      <c r="R396">
        <f>Q396*(1+VLOOKUP(K396,Parameters_Base!$I$3:$J$7,2,FALSE))</f>
        <v>9716</v>
      </c>
      <c r="S396" s="14">
        <f>R396*Parameters_Base!$G$2</f>
        <v>12630800</v>
      </c>
      <c r="T396" s="14">
        <f>Parameters_Base!$O$6</f>
        <v>300000</v>
      </c>
      <c r="U396" s="14">
        <f t="shared" si="94"/>
        <v>2500000</v>
      </c>
      <c r="V396" s="14">
        <f>Parameters_Base!$R$10</f>
        <v>3754098.2698005121</v>
      </c>
      <c r="W396" s="14">
        <f>Parameters_Base!$G$7*'Base Scenario'!O396</f>
        <v>5295000</v>
      </c>
      <c r="X396" s="14">
        <f>Parameters_Base!$G$8</f>
        <v>2000000</v>
      </c>
      <c r="Y396" s="15">
        <f t="shared" si="95"/>
        <v>26479898.269800514</v>
      </c>
      <c r="Z396" s="29">
        <f t="shared" si="96"/>
        <v>5295979.6539601032</v>
      </c>
      <c r="AA396" s="29">
        <f t="shared" si="97"/>
        <v>21183918.615840413</v>
      </c>
      <c r="AC396" s="29">
        <f t="shared" si="104"/>
        <v>224020.3460398959</v>
      </c>
      <c r="AD396" s="29">
        <f t="shared" si="98"/>
        <v>-5523918.6158404127</v>
      </c>
      <c r="AE396" s="29">
        <f t="shared" si="99"/>
        <v>-5299898.269800514</v>
      </c>
      <c r="AF396" s="29"/>
      <c r="AG396" s="29" t="str">
        <f t="shared" si="100"/>
        <v>Profit</v>
      </c>
      <c r="AH396" s="29"/>
      <c r="AI396" s="29" t="str">
        <f t="shared" si="101"/>
        <v>Loss</v>
      </c>
      <c r="AJ396" s="29"/>
      <c r="AL396" s="12">
        <f t="shared" si="102"/>
        <v>9334.1810849956619</v>
      </c>
      <c r="AM396" s="12">
        <f t="shared" si="103"/>
        <v>-23809.994033794883</v>
      </c>
      <c r="AN396" s="12"/>
      <c r="AO396" s="12"/>
    </row>
    <row r="397" spans="1:41" x14ac:dyDescent="0.25">
      <c r="A397" s="6">
        <v>390</v>
      </c>
      <c r="B397" s="1" t="str">
        <f t="shared" si="90"/>
        <v>Mumbai</v>
      </c>
      <c r="C397" s="1" t="s">
        <v>2</v>
      </c>
      <c r="D397" s="1" t="str">
        <f>IF(C397="Q1","non-peak",IF('Base Scenario'!C397="Q4","non-peak","peak"))</f>
        <v>peak</v>
      </c>
      <c r="E397" s="13">
        <f>IF(D397="non-peak",Parameters_Base!$B$4,Parameters_Base!$B$5)</f>
        <v>229999.99999999997</v>
      </c>
      <c r="F397" s="13">
        <f>IF(D397="non-peak",Parameters_Base!$C$4,Parameters_Base!$C$5)</f>
        <v>67500</v>
      </c>
      <c r="G397" s="1"/>
      <c r="H397" s="1">
        <v>195</v>
      </c>
      <c r="I397" s="1">
        <v>27</v>
      </c>
      <c r="J397" s="1">
        <v>193</v>
      </c>
      <c r="K397" s="3">
        <v>2</v>
      </c>
      <c r="M397" s="15">
        <f t="shared" si="91"/>
        <v>6209999.9999999991</v>
      </c>
      <c r="N397" s="15">
        <f t="shared" si="92"/>
        <v>13027500</v>
      </c>
      <c r="O397" s="15">
        <f t="shared" si="93"/>
        <v>19237500</v>
      </c>
      <c r="Q397">
        <f>Parameters_Base!$G$5</f>
        <v>13880</v>
      </c>
      <c r="R397">
        <f>Q397*(1+VLOOKUP(K397,Parameters_Base!$I$3:$J$7,2,FALSE))</f>
        <v>18044</v>
      </c>
      <c r="S397" s="14">
        <f>R397*Parameters_Base!$G$2</f>
        <v>23457200</v>
      </c>
      <c r="T397" s="14">
        <f>Parameters_Base!$O$6</f>
        <v>300000</v>
      </c>
      <c r="U397" s="14">
        <f t="shared" si="94"/>
        <v>1500000</v>
      </c>
      <c r="V397" s="14">
        <f>Parameters_Base!$R$10</f>
        <v>3754098.2698005121</v>
      </c>
      <c r="W397" s="14">
        <f>Parameters_Base!$G$7*'Base Scenario'!O397</f>
        <v>4809375</v>
      </c>
      <c r="X397" s="14">
        <f>Parameters_Base!$G$8</f>
        <v>2000000</v>
      </c>
      <c r="Y397" s="15">
        <f t="shared" si="95"/>
        <v>35820673.269800514</v>
      </c>
      <c r="Z397" s="29">
        <f t="shared" si="96"/>
        <v>7164134.6539601032</v>
      </c>
      <c r="AA397" s="29">
        <f t="shared" si="97"/>
        <v>28656538.615840413</v>
      </c>
      <c r="AC397" s="29">
        <f t="shared" si="104"/>
        <v>-954134.6539601041</v>
      </c>
      <c r="AD397" s="29">
        <f t="shared" si="98"/>
        <v>-15629038.615840413</v>
      </c>
      <c r="AE397" s="29">
        <f t="shared" si="99"/>
        <v>-16583173.269800514</v>
      </c>
      <c r="AF397" s="29"/>
      <c r="AG397" s="29" t="str">
        <f t="shared" si="100"/>
        <v>Loss</v>
      </c>
      <c r="AH397" s="29"/>
      <c r="AI397" s="29" t="str">
        <f t="shared" si="101"/>
        <v>Loss</v>
      </c>
      <c r="AJ397" s="29"/>
      <c r="AL397" s="12">
        <f t="shared" si="102"/>
        <v>-35338.320517040891</v>
      </c>
      <c r="AM397" s="12">
        <f t="shared" si="103"/>
        <v>-80979.474693473647</v>
      </c>
      <c r="AN397" s="12"/>
      <c r="AO397" s="12"/>
    </row>
    <row r="398" spans="1:41" x14ac:dyDescent="0.25">
      <c r="A398" s="6">
        <v>391</v>
      </c>
      <c r="B398" s="1" t="str">
        <f t="shared" si="90"/>
        <v>New York</v>
      </c>
      <c r="C398" s="1" t="s">
        <v>2</v>
      </c>
      <c r="D398" s="1" t="str">
        <f>IF(C398="Q1","non-peak",IF('Base Scenario'!C398="Q4","non-peak","peak"))</f>
        <v>peak</v>
      </c>
      <c r="E398" s="13">
        <f>IF(D398="non-peak",Parameters_Base!$B$4,Parameters_Base!$B$5)</f>
        <v>229999.99999999997</v>
      </c>
      <c r="F398" s="13">
        <f>IF(D398="non-peak",Parameters_Base!$C$4,Parameters_Base!$C$5)</f>
        <v>67500</v>
      </c>
      <c r="G398" s="1"/>
      <c r="H398" s="1">
        <v>196</v>
      </c>
      <c r="I398" s="1">
        <v>21</v>
      </c>
      <c r="J398" s="1">
        <v>187</v>
      </c>
      <c r="K398" s="3">
        <v>-1</v>
      </c>
      <c r="M398" s="15">
        <f t="shared" si="91"/>
        <v>4829999.9999999991</v>
      </c>
      <c r="N398" s="15">
        <f t="shared" si="92"/>
        <v>12622500</v>
      </c>
      <c r="O398" s="15">
        <f t="shared" si="93"/>
        <v>17452500</v>
      </c>
      <c r="Q398">
        <f>Parameters_Base!$G$5</f>
        <v>13880</v>
      </c>
      <c r="R398">
        <f>Q398*(1+VLOOKUP(K398,Parameters_Base!$I$3:$J$7,2,FALSE))</f>
        <v>11798</v>
      </c>
      <c r="S398" s="14">
        <f>R398*Parameters_Base!$G$2</f>
        <v>15337400</v>
      </c>
      <c r="T398" s="14">
        <f>Parameters_Base!$O$6</f>
        <v>300000</v>
      </c>
      <c r="U398" s="14">
        <f t="shared" si="94"/>
        <v>2500000</v>
      </c>
      <c r="V398" s="14">
        <f>Parameters_Base!$R$10</f>
        <v>3754098.2698005121</v>
      </c>
      <c r="W398" s="14">
        <f>Parameters_Base!$G$7*'Base Scenario'!O398</f>
        <v>4363125</v>
      </c>
      <c r="X398" s="14">
        <f>Parameters_Base!$G$8</f>
        <v>2000000</v>
      </c>
      <c r="Y398" s="15">
        <f t="shared" si="95"/>
        <v>28254623.269800514</v>
      </c>
      <c r="Z398" s="29">
        <f t="shared" si="96"/>
        <v>5650924.6539601032</v>
      </c>
      <c r="AA398" s="29">
        <f t="shared" si="97"/>
        <v>22603698.615840413</v>
      </c>
      <c r="AC398" s="29">
        <f t="shared" si="104"/>
        <v>-820924.6539601041</v>
      </c>
      <c r="AD398" s="29">
        <f t="shared" si="98"/>
        <v>-9981198.6158404127</v>
      </c>
      <c r="AE398" s="29">
        <f t="shared" si="99"/>
        <v>-10802123.269800514</v>
      </c>
      <c r="AF398" s="29"/>
      <c r="AG398" s="29" t="str">
        <f t="shared" si="100"/>
        <v>Loss</v>
      </c>
      <c r="AH398" s="29"/>
      <c r="AI398" s="29" t="str">
        <f t="shared" si="101"/>
        <v>Loss</v>
      </c>
      <c r="AJ398" s="29"/>
      <c r="AL398" s="12">
        <f t="shared" si="102"/>
        <v>-39091.650188576386</v>
      </c>
      <c r="AM398" s="12">
        <f t="shared" si="103"/>
        <v>-53375.393667595788</v>
      </c>
      <c r="AN398" s="12"/>
      <c r="AO398" s="12"/>
    </row>
    <row r="399" spans="1:41" x14ac:dyDescent="0.25">
      <c r="A399" s="6">
        <v>392</v>
      </c>
      <c r="B399" s="1" t="str">
        <f t="shared" si="90"/>
        <v>Mumbai</v>
      </c>
      <c r="C399" s="1" t="s">
        <v>2</v>
      </c>
      <c r="D399" s="1" t="str">
        <f>IF(C399="Q1","non-peak",IF('Base Scenario'!C399="Q4","non-peak","peak"))</f>
        <v>peak</v>
      </c>
      <c r="E399" s="13">
        <f>IF(D399="non-peak",Parameters_Base!$B$4,Parameters_Base!$B$5)</f>
        <v>229999.99999999997</v>
      </c>
      <c r="F399" s="13">
        <f>IF(D399="non-peak",Parameters_Base!$C$4,Parameters_Base!$C$5)</f>
        <v>67500</v>
      </c>
      <c r="G399" s="1"/>
      <c r="H399" s="1">
        <v>196</v>
      </c>
      <c r="I399" s="1">
        <v>30</v>
      </c>
      <c r="J399" s="1">
        <v>203</v>
      </c>
      <c r="K399" s="3">
        <v>0</v>
      </c>
      <c r="M399" s="15">
        <f t="shared" si="91"/>
        <v>6899999.9999999991</v>
      </c>
      <c r="N399" s="15">
        <f t="shared" si="92"/>
        <v>13702500</v>
      </c>
      <c r="O399" s="15">
        <f t="shared" si="93"/>
        <v>20602500</v>
      </c>
      <c r="Q399">
        <f>Parameters_Base!$G$5</f>
        <v>13880</v>
      </c>
      <c r="R399">
        <f>Q399*(1+VLOOKUP(K399,Parameters_Base!$I$3:$J$7,2,FALSE))</f>
        <v>13880</v>
      </c>
      <c r="S399" s="14">
        <f>R399*Parameters_Base!$G$2</f>
        <v>18044000</v>
      </c>
      <c r="T399" s="14">
        <f>Parameters_Base!$O$6</f>
        <v>300000</v>
      </c>
      <c r="U399" s="14">
        <f t="shared" si="94"/>
        <v>1500000</v>
      </c>
      <c r="V399" s="14">
        <f>Parameters_Base!$R$10</f>
        <v>3754098.2698005121</v>
      </c>
      <c r="W399" s="14">
        <f>Parameters_Base!$G$7*'Base Scenario'!O399</f>
        <v>5150625</v>
      </c>
      <c r="X399" s="14">
        <f>Parameters_Base!$G$8</f>
        <v>2000000</v>
      </c>
      <c r="Y399" s="15">
        <f t="shared" si="95"/>
        <v>30748723.269800514</v>
      </c>
      <c r="Z399" s="29">
        <f t="shared" si="96"/>
        <v>6149744.6539601032</v>
      </c>
      <c r="AA399" s="29">
        <f t="shared" si="97"/>
        <v>24598978.615840413</v>
      </c>
      <c r="AC399" s="29">
        <f t="shared" si="104"/>
        <v>750255.3460398959</v>
      </c>
      <c r="AD399" s="29">
        <f t="shared" si="98"/>
        <v>-10896478.615840413</v>
      </c>
      <c r="AE399" s="29">
        <f t="shared" si="99"/>
        <v>-10146223.269800514</v>
      </c>
      <c r="AF399" s="29"/>
      <c r="AG399" s="29" t="str">
        <f t="shared" si="100"/>
        <v>Profit</v>
      </c>
      <c r="AH399" s="29"/>
      <c r="AI399" s="29" t="str">
        <f t="shared" si="101"/>
        <v>Loss</v>
      </c>
      <c r="AJ399" s="29"/>
      <c r="AL399" s="12">
        <f t="shared" si="102"/>
        <v>25008.511534663197</v>
      </c>
      <c r="AM399" s="12">
        <f t="shared" si="103"/>
        <v>-53677.23456079021</v>
      </c>
      <c r="AN399" s="12"/>
      <c r="AO399" s="12"/>
    </row>
    <row r="400" spans="1:41" x14ac:dyDescent="0.25">
      <c r="A400" s="6">
        <v>393</v>
      </c>
      <c r="B400" s="1" t="str">
        <f t="shared" si="90"/>
        <v>New York</v>
      </c>
      <c r="C400" s="1" t="s">
        <v>2</v>
      </c>
      <c r="D400" s="1" t="str">
        <f>IF(C400="Q1","non-peak",IF('Base Scenario'!C400="Q4","non-peak","peak"))</f>
        <v>peak</v>
      </c>
      <c r="E400" s="13">
        <f>IF(D400="non-peak",Parameters_Base!$B$4,Parameters_Base!$B$5)</f>
        <v>229999.99999999997</v>
      </c>
      <c r="F400" s="13">
        <f>IF(D400="non-peak",Parameters_Base!$C$4,Parameters_Base!$C$5)</f>
        <v>67500</v>
      </c>
      <c r="G400" s="1"/>
      <c r="H400" s="1">
        <v>197</v>
      </c>
      <c r="I400" s="1">
        <v>29</v>
      </c>
      <c r="J400" s="1">
        <v>191</v>
      </c>
      <c r="K400" s="3">
        <v>0</v>
      </c>
      <c r="M400" s="15">
        <f t="shared" si="91"/>
        <v>6669999.9999999991</v>
      </c>
      <c r="N400" s="15">
        <f t="shared" si="92"/>
        <v>12892500</v>
      </c>
      <c r="O400" s="15">
        <f t="shared" si="93"/>
        <v>19562500</v>
      </c>
      <c r="Q400">
        <f>Parameters_Base!$G$5</f>
        <v>13880</v>
      </c>
      <c r="R400">
        <f>Q400*(1+VLOOKUP(K400,Parameters_Base!$I$3:$J$7,2,FALSE))</f>
        <v>13880</v>
      </c>
      <c r="S400" s="14">
        <f>R400*Parameters_Base!$G$2</f>
        <v>18044000</v>
      </c>
      <c r="T400" s="14">
        <f>Parameters_Base!$O$6</f>
        <v>300000</v>
      </c>
      <c r="U400" s="14">
        <f t="shared" si="94"/>
        <v>2500000</v>
      </c>
      <c r="V400" s="14">
        <f>Parameters_Base!$R$10</f>
        <v>3754098.2698005121</v>
      </c>
      <c r="W400" s="14">
        <f>Parameters_Base!$G$7*'Base Scenario'!O400</f>
        <v>4890625</v>
      </c>
      <c r="X400" s="14">
        <f>Parameters_Base!$G$8</f>
        <v>2000000</v>
      </c>
      <c r="Y400" s="15">
        <f t="shared" si="95"/>
        <v>31488723.269800514</v>
      </c>
      <c r="Z400" s="29">
        <f t="shared" si="96"/>
        <v>6297744.6539601032</v>
      </c>
      <c r="AA400" s="29">
        <f t="shared" si="97"/>
        <v>25190978.615840413</v>
      </c>
      <c r="AC400" s="29">
        <f t="shared" si="104"/>
        <v>372255.3460398959</v>
      </c>
      <c r="AD400" s="29">
        <f t="shared" si="98"/>
        <v>-12298478.615840413</v>
      </c>
      <c r="AE400" s="29">
        <f t="shared" si="99"/>
        <v>-11926223.269800514</v>
      </c>
      <c r="AF400" s="29"/>
      <c r="AG400" s="29" t="str">
        <f t="shared" si="100"/>
        <v>Profit</v>
      </c>
      <c r="AH400" s="29"/>
      <c r="AI400" s="29" t="str">
        <f t="shared" si="101"/>
        <v>Loss</v>
      </c>
      <c r="AJ400" s="29"/>
      <c r="AL400" s="12">
        <f t="shared" si="102"/>
        <v>12836.391242755031</v>
      </c>
      <c r="AM400" s="12">
        <f t="shared" si="103"/>
        <v>-64389.940397070226</v>
      </c>
      <c r="AN400" s="12"/>
      <c r="AO400" s="12"/>
    </row>
    <row r="401" spans="1:41" x14ac:dyDescent="0.25">
      <c r="A401" s="6">
        <v>394</v>
      </c>
      <c r="B401" s="1" t="str">
        <f t="shared" si="90"/>
        <v>Mumbai</v>
      </c>
      <c r="C401" s="1" t="s">
        <v>2</v>
      </c>
      <c r="D401" s="1" t="str">
        <f>IF(C401="Q1","non-peak",IF('Base Scenario'!C401="Q4","non-peak","peak"))</f>
        <v>peak</v>
      </c>
      <c r="E401" s="13">
        <f>IF(D401="non-peak",Parameters_Base!$B$4,Parameters_Base!$B$5)</f>
        <v>229999.99999999997</v>
      </c>
      <c r="F401" s="13">
        <f>IF(D401="non-peak",Parameters_Base!$C$4,Parameters_Base!$C$5)</f>
        <v>67500</v>
      </c>
      <c r="G401" s="1"/>
      <c r="H401" s="1">
        <v>197</v>
      </c>
      <c r="I401" s="1">
        <v>18</v>
      </c>
      <c r="J401" s="1">
        <v>160</v>
      </c>
      <c r="K401" s="3">
        <v>1</v>
      </c>
      <c r="M401" s="15">
        <f t="shared" si="91"/>
        <v>4139999.9999999995</v>
      </c>
      <c r="N401" s="15">
        <f t="shared" si="92"/>
        <v>10800000</v>
      </c>
      <c r="O401" s="15">
        <f t="shared" si="93"/>
        <v>14940000</v>
      </c>
      <c r="Q401">
        <f>Parameters_Base!$G$5</f>
        <v>13880</v>
      </c>
      <c r="R401">
        <f>Q401*(1+VLOOKUP(K401,Parameters_Base!$I$3:$J$7,2,FALSE))</f>
        <v>15961.999999999998</v>
      </c>
      <c r="S401" s="14">
        <f>R401*Parameters_Base!$G$2</f>
        <v>20750599.999999996</v>
      </c>
      <c r="T401" s="14">
        <f>Parameters_Base!$O$6</f>
        <v>300000</v>
      </c>
      <c r="U401" s="14">
        <f t="shared" si="94"/>
        <v>1500000</v>
      </c>
      <c r="V401" s="14">
        <f>Parameters_Base!$R$10</f>
        <v>3754098.2698005121</v>
      </c>
      <c r="W401" s="14">
        <f>Parameters_Base!$G$7*'Base Scenario'!O401</f>
        <v>3735000</v>
      </c>
      <c r="X401" s="14">
        <f>Parameters_Base!$G$8</f>
        <v>2000000</v>
      </c>
      <c r="Y401" s="15">
        <f t="shared" si="95"/>
        <v>32039698.269800507</v>
      </c>
      <c r="Z401" s="29">
        <f t="shared" si="96"/>
        <v>6407939.6539601013</v>
      </c>
      <c r="AA401" s="29">
        <f t="shared" si="97"/>
        <v>25631758.615840405</v>
      </c>
      <c r="AC401" s="29">
        <f t="shared" si="104"/>
        <v>-2267939.6539601018</v>
      </c>
      <c r="AD401" s="29">
        <f t="shared" si="98"/>
        <v>-14831758.615840405</v>
      </c>
      <c r="AE401" s="29">
        <f t="shared" si="99"/>
        <v>-17099698.269800507</v>
      </c>
      <c r="AF401" s="29"/>
      <c r="AG401" s="29" t="str">
        <f t="shared" si="100"/>
        <v>Loss</v>
      </c>
      <c r="AH401" s="29"/>
      <c r="AI401" s="29" t="str">
        <f t="shared" si="101"/>
        <v>Loss</v>
      </c>
      <c r="AJ401" s="29"/>
      <c r="AL401" s="12">
        <f t="shared" si="102"/>
        <v>-125996.64744222787</v>
      </c>
      <c r="AM401" s="12">
        <f t="shared" si="103"/>
        <v>-92698.491349002536</v>
      </c>
      <c r="AN401" s="12"/>
      <c r="AO401" s="12"/>
    </row>
    <row r="402" spans="1:41" x14ac:dyDescent="0.25">
      <c r="A402" s="6">
        <v>395</v>
      </c>
      <c r="B402" s="1" t="str">
        <f t="shared" si="90"/>
        <v>New York</v>
      </c>
      <c r="C402" s="1" t="s">
        <v>2</v>
      </c>
      <c r="D402" s="1" t="str">
        <f>IF(C402="Q1","non-peak",IF('Base Scenario'!C402="Q4","non-peak","peak"))</f>
        <v>peak</v>
      </c>
      <c r="E402" s="13">
        <f>IF(D402="non-peak",Parameters_Base!$B$4,Parameters_Base!$B$5)</f>
        <v>229999.99999999997</v>
      </c>
      <c r="F402" s="13">
        <f>IF(D402="non-peak",Parameters_Base!$C$4,Parameters_Base!$C$5)</f>
        <v>67500</v>
      </c>
      <c r="G402" s="1"/>
      <c r="H402" s="1">
        <v>198</v>
      </c>
      <c r="I402" s="1">
        <v>20</v>
      </c>
      <c r="J402" s="1">
        <v>169</v>
      </c>
      <c r="K402" s="3">
        <v>-2</v>
      </c>
      <c r="M402" s="15">
        <f t="shared" si="91"/>
        <v>4599999.9999999991</v>
      </c>
      <c r="N402" s="15">
        <f t="shared" si="92"/>
        <v>11407500</v>
      </c>
      <c r="O402" s="15">
        <f t="shared" si="93"/>
        <v>16007500</v>
      </c>
      <c r="Q402">
        <f>Parameters_Base!$G$5</f>
        <v>13880</v>
      </c>
      <c r="R402">
        <f>Q402*(1+VLOOKUP(K402,Parameters_Base!$I$3:$J$7,2,FALSE))</f>
        <v>9716</v>
      </c>
      <c r="S402" s="14">
        <f>R402*Parameters_Base!$G$2</f>
        <v>12630800</v>
      </c>
      <c r="T402" s="14">
        <f>Parameters_Base!$O$6</f>
        <v>300000</v>
      </c>
      <c r="U402" s="14">
        <f t="shared" si="94"/>
        <v>2500000</v>
      </c>
      <c r="V402" s="14">
        <f>Parameters_Base!$R$10</f>
        <v>3754098.2698005121</v>
      </c>
      <c r="W402" s="14">
        <f>Parameters_Base!$G$7*'Base Scenario'!O402</f>
        <v>4001875</v>
      </c>
      <c r="X402" s="14">
        <f>Parameters_Base!$G$8</f>
        <v>2000000</v>
      </c>
      <c r="Y402" s="15">
        <f t="shared" si="95"/>
        <v>25186773.269800514</v>
      </c>
      <c r="Z402" s="29">
        <f t="shared" si="96"/>
        <v>5037354.6539601032</v>
      </c>
      <c r="AA402" s="29">
        <f t="shared" si="97"/>
        <v>20149418.615840413</v>
      </c>
      <c r="AC402" s="29">
        <f t="shared" si="104"/>
        <v>-437354.6539601041</v>
      </c>
      <c r="AD402" s="29">
        <f t="shared" si="98"/>
        <v>-8741918.6158404127</v>
      </c>
      <c r="AE402" s="29">
        <f t="shared" si="99"/>
        <v>-9179273.269800514</v>
      </c>
      <c r="AF402" s="29"/>
      <c r="AG402" s="29" t="str">
        <f t="shared" si="100"/>
        <v>Loss</v>
      </c>
      <c r="AH402" s="29"/>
      <c r="AI402" s="29" t="str">
        <f t="shared" si="101"/>
        <v>Loss</v>
      </c>
      <c r="AJ402" s="29"/>
      <c r="AL402" s="12">
        <f t="shared" si="102"/>
        <v>-21867.732698005206</v>
      </c>
      <c r="AM402" s="12">
        <f t="shared" si="103"/>
        <v>-51727.329087813094</v>
      </c>
      <c r="AN402" s="12"/>
      <c r="AO402" s="12"/>
    </row>
    <row r="403" spans="1:41" x14ac:dyDescent="0.25">
      <c r="A403" s="6">
        <v>396</v>
      </c>
      <c r="B403" s="1" t="str">
        <f t="shared" si="90"/>
        <v>Mumbai</v>
      </c>
      <c r="C403" s="1" t="s">
        <v>2</v>
      </c>
      <c r="D403" s="1" t="str">
        <f>IF(C403="Q1","non-peak",IF('Base Scenario'!C403="Q4","non-peak","peak"))</f>
        <v>peak</v>
      </c>
      <c r="E403" s="13">
        <f>IF(D403="non-peak",Parameters_Base!$B$4,Parameters_Base!$B$5)</f>
        <v>229999.99999999997</v>
      </c>
      <c r="F403" s="13">
        <f>IF(D403="non-peak",Parameters_Base!$C$4,Parameters_Base!$C$5)</f>
        <v>67500</v>
      </c>
      <c r="G403" s="1"/>
      <c r="H403" s="1">
        <v>198</v>
      </c>
      <c r="I403" s="1">
        <v>26</v>
      </c>
      <c r="J403" s="1">
        <v>178</v>
      </c>
      <c r="K403" s="3">
        <v>1</v>
      </c>
      <c r="M403" s="15">
        <f t="shared" si="91"/>
        <v>5979999.9999999991</v>
      </c>
      <c r="N403" s="15">
        <f t="shared" si="92"/>
        <v>12015000</v>
      </c>
      <c r="O403" s="15">
        <f t="shared" si="93"/>
        <v>17995000</v>
      </c>
      <c r="Q403">
        <f>Parameters_Base!$G$5</f>
        <v>13880</v>
      </c>
      <c r="R403">
        <f>Q403*(1+VLOOKUP(K403,Parameters_Base!$I$3:$J$7,2,FALSE))</f>
        <v>15961.999999999998</v>
      </c>
      <c r="S403" s="14">
        <f>R403*Parameters_Base!$G$2</f>
        <v>20750599.999999996</v>
      </c>
      <c r="T403" s="14">
        <f>Parameters_Base!$O$6</f>
        <v>300000</v>
      </c>
      <c r="U403" s="14">
        <f t="shared" si="94"/>
        <v>1500000</v>
      </c>
      <c r="V403" s="14">
        <f>Parameters_Base!$R$10</f>
        <v>3754098.2698005121</v>
      </c>
      <c r="W403" s="14">
        <f>Parameters_Base!$G$7*'Base Scenario'!O403</f>
        <v>4498750</v>
      </c>
      <c r="X403" s="14">
        <f>Parameters_Base!$G$8</f>
        <v>2000000</v>
      </c>
      <c r="Y403" s="15">
        <f t="shared" si="95"/>
        <v>32803448.269800507</v>
      </c>
      <c r="Z403" s="29">
        <f t="shared" si="96"/>
        <v>6560689.6539601013</v>
      </c>
      <c r="AA403" s="29">
        <f t="shared" si="97"/>
        <v>26242758.615840405</v>
      </c>
      <c r="AC403" s="29">
        <f t="shared" si="104"/>
        <v>-580689.65396010224</v>
      </c>
      <c r="AD403" s="29">
        <f t="shared" si="98"/>
        <v>-14227758.615840405</v>
      </c>
      <c r="AE403" s="29">
        <f t="shared" si="99"/>
        <v>-14808448.269800507</v>
      </c>
      <c r="AF403" s="29"/>
      <c r="AG403" s="29" t="str">
        <f t="shared" si="100"/>
        <v>Loss</v>
      </c>
      <c r="AH403" s="29"/>
      <c r="AI403" s="29" t="str">
        <f t="shared" si="101"/>
        <v>Loss</v>
      </c>
      <c r="AJ403" s="29"/>
      <c r="AL403" s="12">
        <f t="shared" si="102"/>
        <v>-22334.217460003933</v>
      </c>
      <c r="AM403" s="12">
        <f t="shared" si="103"/>
        <v>-79931.228178878679</v>
      </c>
      <c r="AN403" s="12"/>
      <c r="AO403" s="12"/>
    </row>
    <row r="404" spans="1:41" x14ac:dyDescent="0.25">
      <c r="A404" s="6">
        <v>397</v>
      </c>
      <c r="B404" s="1" t="str">
        <f t="shared" si="90"/>
        <v>New York</v>
      </c>
      <c r="C404" s="1" t="s">
        <v>2</v>
      </c>
      <c r="D404" s="1" t="str">
        <f>IF(C404="Q1","non-peak",IF('Base Scenario'!C404="Q4","non-peak","peak"))</f>
        <v>peak</v>
      </c>
      <c r="E404" s="13">
        <f>IF(D404="non-peak",Parameters_Base!$B$4,Parameters_Base!$B$5)</f>
        <v>229999.99999999997</v>
      </c>
      <c r="F404" s="13">
        <f>IF(D404="non-peak",Parameters_Base!$C$4,Parameters_Base!$C$5)</f>
        <v>67500</v>
      </c>
      <c r="G404" s="1"/>
      <c r="H404" s="1">
        <v>199</v>
      </c>
      <c r="I404" s="1">
        <v>17</v>
      </c>
      <c r="J404" s="1">
        <v>228</v>
      </c>
      <c r="K404" s="3">
        <v>0</v>
      </c>
      <c r="M404" s="15">
        <f t="shared" si="91"/>
        <v>3909999.9999999995</v>
      </c>
      <c r="N404" s="15">
        <f t="shared" si="92"/>
        <v>15390000</v>
      </c>
      <c r="O404" s="15">
        <f t="shared" si="93"/>
        <v>19300000</v>
      </c>
      <c r="Q404">
        <f>Parameters_Base!$G$5</f>
        <v>13880</v>
      </c>
      <c r="R404">
        <f>Q404*(1+VLOOKUP(K404,Parameters_Base!$I$3:$J$7,2,FALSE))</f>
        <v>13880</v>
      </c>
      <c r="S404" s="14">
        <f>R404*Parameters_Base!$G$2</f>
        <v>18044000</v>
      </c>
      <c r="T404" s="14">
        <f>Parameters_Base!$O$6</f>
        <v>300000</v>
      </c>
      <c r="U404" s="14">
        <f t="shared" si="94"/>
        <v>2500000</v>
      </c>
      <c r="V404" s="14">
        <f>Parameters_Base!$R$10</f>
        <v>3754098.2698005121</v>
      </c>
      <c r="W404" s="14">
        <f>Parameters_Base!$G$7*'Base Scenario'!O404</f>
        <v>4825000</v>
      </c>
      <c r="X404" s="14">
        <f>Parameters_Base!$G$8</f>
        <v>2000000</v>
      </c>
      <c r="Y404" s="15">
        <f t="shared" si="95"/>
        <v>31423098.269800514</v>
      </c>
      <c r="Z404" s="29">
        <f t="shared" si="96"/>
        <v>6284619.6539601032</v>
      </c>
      <c r="AA404" s="29">
        <f t="shared" si="97"/>
        <v>25138478.615840413</v>
      </c>
      <c r="AC404" s="29">
        <f t="shared" si="104"/>
        <v>-2374619.6539601036</v>
      </c>
      <c r="AD404" s="29">
        <f t="shared" si="98"/>
        <v>-9748478.6158404127</v>
      </c>
      <c r="AE404" s="29">
        <f t="shared" si="99"/>
        <v>-12123098.269800514</v>
      </c>
      <c r="AF404" s="29"/>
      <c r="AG404" s="29" t="str">
        <f t="shared" si="100"/>
        <v>Loss</v>
      </c>
      <c r="AH404" s="29"/>
      <c r="AI404" s="29" t="str">
        <f t="shared" si="101"/>
        <v>Loss</v>
      </c>
      <c r="AJ404" s="29"/>
      <c r="AL404" s="12">
        <f t="shared" si="102"/>
        <v>-139683.50905647667</v>
      </c>
      <c r="AM404" s="12">
        <f t="shared" si="103"/>
        <v>-42756.485157194795</v>
      </c>
      <c r="AN404" s="12"/>
      <c r="AO404" s="12"/>
    </row>
    <row r="405" spans="1:41" x14ac:dyDescent="0.25">
      <c r="A405" s="6">
        <v>398</v>
      </c>
      <c r="B405" s="1" t="str">
        <f t="shared" si="90"/>
        <v>Mumbai</v>
      </c>
      <c r="C405" s="1" t="s">
        <v>2</v>
      </c>
      <c r="D405" s="1" t="str">
        <f>IF(C405="Q1","non-peak",IF('Base Scenario'!C405="Q4","non-peak","peak"))</f>
        <v>peak</v>
      </c>
      <c r="E405" s="13">
        <f>IF(D405="non-peak",Parameters_Base!$B$4,Parameters_Base!$B$5)</f>
        <v>229999.99999999997</v>
      </c>
      <c r="F405" s="13">
        <f>IF(D405="non-peak",Parameters_Base!$C$4,Parameters_Base!$C$5)</f>
        <v>67500</v>
      </c>
      <c r="G405" s="1"/>
      <c r="H405" s="1">
        <v>199</v>
      </c>
      <c r="I405" s="1">
        <v>17</v>
      </c>
      <c r="J405" s="1">
        <v>175</v>
      </c>
      <c r="K405" s="3">
        <v>1</v>
      </c>
      <c r="M405" s="15">
        <f t="shared" si="91"/>
        <v>3909999.9999999995</v>
      </c>
      <c r="N405" s="15">
        <f t="shared" si="92"/>
        <v>11812500</v>
      </c>
      <c r="O405" s="15">
        <f t="shared" si="93"/>
        <v>15722500</v>
      </c>
      <c r="Q405">
        <f>Parameters_Base!$G$5</f>
        <v>13880</v>
      </c>
      <c r="R405">
        <f>Q405*(1+VLOOKUP(K405,Parameters_Base!$I$3:$J$7,2,FALSE))</f>
        <v>15961.999999999998</v>
      </c>
      <c r="S405" s="14">
        <f>R405*Parameters_Base!$G$2</f>
        <v>20750599.999999996</v>
      </c>
      <c r="T405" s="14">
        <f>Parameters_Base!$O$6</f>
        <v>300000</v>
      </c>
      <c r="U405" s="14">
        <f t="shared" si="94"/>
        <v>1500000</v>
      </c>
      <c r="V405" s="14">
        <f>Parameters_Base!$R$10</f>
        <v>3754098.2698005121</v>
      </c>
      <c r="W405" s="14">
        <f>Parameters_Base!$G$7*'Base Scenario'!O405</f>
        <v>3930625</v>
      </c>
      <c r="X405" s="14">
        <f>Parameters_Base!$G$8</f>
        <v>2000000</v>
      </c>
      <c r="Y405" s="15">
        <f t="shared" si="95"/>
        <v>32235323.269800507</v>
      </c>
      <c r="Z405" s="29">
        <f t="shared" si="96"/>
        <v>6447064.6539601013</v>
      </c>
      <c r="AA405" s="29">
        <f t="shared" si="97"/>
        <v>25788258.615840405</v>
      </c>
      <c r="AC405" s="29">
        <f t="shared" si="104"/>
        <v>-2537064.6539601018</v>
      </c>
      <c r="AD405" s="29">
        <f t="shared" si="98"/>
        <v>-13975758.615840405</v>
      </c>
      <c r="AE405" s="29">
        <f t="shared" si="99"/>
        <v>-16512823.269800507</v>
      </c>
      <c r="AF405" s="29"/>
      <c r="AG405" s="29" t="str">
        <f t="shared" si="100"/>
        <v>Loss</v>
      </c>
      <c r="AH405" s="29"/>
      <c r="AI405" s="29" t="str">
        <f t="shared" si="101"/>
        <v>Loss</v>
      </c>
      <c r="AJ405" s="29"/>
      <c r="AL405" s="12">
        <f t="shared" si="102"/>
        <v>-149239.09729177068</v>
      </c>
      <c r="AM405" s="12">
        <f t="shared" si="103"/>
        <v>-79861.477804802314</v>
      </c>
      <c r="AN405" s="12"/>
      <c r="AO405" s="12"/>
    </row>
    <row r="406" spans="1:41" x14ac:dyDescent="0.25">
      <c r="A406" s="6">
        <v>399</v>
      </c>
      <c r="B406" s="1" t="str">
        <f t="shared" si="90"/>
        <v>New York</v>
      </c>
      <c r="C406" s="1" t="s">
        <v>2</v>
      </c>
      <c r="D406" s="1" t="str">
        <f>IF(C406="Q1","non-peak",IF('Base Scenario'!C406="Q4","non-peak","peak"))</f>
        <v>peak</v>
      </c>
      <c r="E406" s="13">
        <f>IF(D406="non-peak",Parameters_Base!$B$4,Parameters_Base!$B$5)</f>
        <v>229999.99999999997</v>
      </c>
      <c r="F406" s="13">
        <f>IF(D406="non-peak",Parameters_Base!$C$4,Parameters_Base!$C$5)</f>
        <v>67500</v>
      </c>
      <c r="G406" s="1"/>
      <c r="H406" s="1">
        <v>200</v>
      </c>
      <c r="I406" s="1">
        <v>30</v>
      </c>
      <c r="J406" s="1">
        <v>156</v>
      </c>
      <c r="K406" s="3">
        <v>-2</v>
      </c>
      <c r="M406" s="15">
        <f t="shared" si="91"/>
        <v>6899999.9999999991</v>
      </c>
      <c r="N406" s="15">
        <f t="shared" si="92"/>
        <v>10530000</v>
      </c>
      <c r="O406" s="15">
        <f t="shared" si="93"/>
        <v>17430000</v>
      </c>
      <c r="Q406">
        <f>Parameters_Base!$G$5</f>
        <v>13880</v>
      </c>
      <c r="R406">
        <f>Q406*(1+VLOOKUP(K406,Parameters_Base!$I$3:$J$7,2,FALSE))</f>
        <v>9716</v>
      </c>
      <c r="S406" s="14">
        <f>R406*Parameters_Base!$G$2</f>
        <v>12630800</v>
      </c>
      <c r="T406" s="14">
        <f>Parameters_Base!$O$6</f>
        <v>300000</v>
      </c>
      <c r="U406" s="14">
        <f t="shared" si="94"/>
        <v>2500000</v>
      </c>
      <c r="V406" s="14">
        <f>Parameters_Base!$R$10</f>
        <v>3754098.2698005121</v>
      </c>
      <c r="W406" s="14">
        <f>Parameters_Base!$G$7*'Base Scenario'!O406</f>
        <v>4357500</v>
      </c>
      <c r="X406" s="14">
        <f>Parameters_Base!$G$8</f>
        <v>2000000</v>
      </c>
      <c r="Y406" s="15">
        <f t="shared" si="95"/>
        <v>25542398.269800514</v>
      </c>
      <c r="Z406" s="29">
        <f t="shared" si="96"/>
        <v>5108479.6539601032</v>
      </c>
      <c r="AA406" s="29">
        <f t="shared" si="97"/>
        <v>20433918.615840413</v>
      </c>
      <c r="AC406" s="29">
        <f t="shared" si="104"/>
        <v>1791520.3460398959</v>
      </c>
      <c r="AD406" s="29">
        <f t="shared" si="98"/>
        <v>-9903918.6158404127</v>
      </c>
      <c r="AE406" s="29">
        <f t="shared" si="99"/>
        <v>-8112398.269800514</v>
      </c>
      <c r="AF406" s="29"/>
      <c r="AG406" s="29" t="str">
        <f t="shared" si="100"/>
        <v>Profit</v>
      </c>
      <c r="AH406" s="29"/>
      <c r="AI406" s="29" t="str">
        <f t="shared" si="101"/>
        <v>Loss</v>
      </c>
      <c r="AJ406" s="29"/>
      <c r="AL406" s="12">
        <f t="shared" si="102"/>
        <v>59717.34486799653</v>
      </c>
      <c r="AM406" s="12">
        <f t="shared" si="103"/>
        <v>-63486.657793848797</v>
      </c>
      <c r="AN406" s="12"/>
      <c r="AO406" s="12"/>
    </row>
    <row r="407" spans="1:41" x14ac:dyDescent="0.25">
      <c r="A407" s="6">
        <v>400</v>
      </c>
      <c r="B407" s="1" t="str">
        <f t="shared" si="90"/>
        <v>Mumbai</v>
      </c>
      <c r="C407" s="1" t="s">
        <v>2</v>
      </c>
      <c r="D407" s="1" t="str">
        <f>IF(C407="Q1","non-peak",IF('Base Scenario'!C407="Q4","non-peak","peak"))</f>
        <v>peak</v>
      </c>
      <c r="E407" s="13">
        <f>IF(D407="non-peak",Parameters_Base!$B$4,Parameters_Base!$B$5)</f>
        <v>229999.99999999997</v>
      </c>
      <c r="F407" s="13">
        <f>IF(D407="non-peak",Parameters_Base!$C$4,Parameters_Base!$C$5)</f>
        <v>67500</v>
      </c>
      <c r="G407" s="1"/>
      <c r="H407" s="1">
        <v>200</v>
      </c>
      <c r="I407" s="1">
        <v>15</v>
      </c>
      <c r="J407" s="1">
        <v>231</v>
      </c>
      <c r="K407" s="3">
        <v>0</v>
      </c>
      <c r="M407" s="15">
        <f t="shared" si="91"/>
        <v>3449999.9999999995</v>
      </c>
      <c r="N407" s="15">
        <f t="shared" si="92"/>
        <v>15592500</v>
      </c>
      <c r="O407" s="15">
        <f t="shared" si="93"/>
        <v>19042500</v>
      </c>
      <c r="Q407">
        <f>Parameters_Base!$G$5</f>
        <v>13880</v>
      </c>
      <c r="R407">
        <f>Q407*(1+VLOOKUP(K407,Parameters_Base!$I$3:$J$7,2,FALSE))</f>
        <v>13880</v>
      </c>
      <c r="S407" s="14">
        <f>R407*Parameters_Base!$G$2</f>
        <v>18044000</v>
      </c>
      <c r="T407" s="14">
        <f>Parameters_Base!$O$6</f>
        <v>300000</v>
      </c>
      <c r="U407" s="14">
        <f t="shared" si="94"/>
        <v>1500000</v>
      </c>
      <c r="V407" s="14">
        <f>Parameters_Base!$R$10</f>
        <v>3754098.2698005121</v>
      </c>
      <c r="W407" s="14">
        <f>Parameters_Base!$G$7*'Base Scenario'!O407</f>
        <v>4760625</v>
      </c>
      <c r="X407" s="14">
        <f>Parameters_Base!$G$8</f>
        <v>2000000</v>
      </c>
      <c r="Y407" s="15">
        <f t="shared" si="95"/>
        <v>30358723.269800514</v>
      </c>
      <c r="Z407" s="29">
        <f t="shared" si="96"/>
        <v>6071744.6539601032</v>
      </c>
      <c r="AA407" s="29">
        <f t="shared" si="97"/>
        <v>24286978.615840413</v>
      </c>
      <c r="AC407" s="29">
        <f t="shared" si="104"/>
        <v>-2621744.6539601036</v>
      </c>
      <c r="AD407" s="29">
        <f t="shared" si="98"/>
        <v>-8694478.6158404127</v>
      </c>
      <c r="AE407" s="29">
        <f t="shared" si="99"/>
        <v>-11316223.269800514</v>
      </c>
      <c r="AF407" s="29"/>
      <c r="AG407" s="29" t="str">
        <f t="shared" si="100"/>
        <v>Loss</v>
      </c>
      <c r="AH407" s="29"/>
      <c r="AI407" s="29" t="str">
        <f t="shared" si="101"/>
        <v>Loss</v>
      </c>
      <c r="AJ407" s="29"/>
      <c r="AL407" s="12">
        <f t="shared" si="102"/>
        <v>-174782.97693067358</v>
      </c>
      <c r="AM407" s="12">
        <f t="shared" si="103"/>
        <v>-37638.435566408712</v>
      </c>
      <c r="AN407" s="12"/>
      <c r="AO407" s="12"/>
    </row>
    <row r="408" spans="1:41" x14ac:dyDescent="0.25">
      <c r="A408" s="6">
        <v>401</v>
      </c>
      <c r="B408" s="1" t="str">
        <f t="shared" si="90"/>
        <v>New York</v>
      </c>
      <c r="C408" s="1" t="s">
        <v>2</v>
      </c>
      <c r="D408" s="1" t="str">
        <f>IF(C408="Q1","non-peak",IF('Base Scenario'!C408="Q4","non-peak","peak"))</f>
        <v>peak</v>
      </c>
      <c r="E408" s="13">
        <f>IF(D408="non-peak",Parameters_Base!$B$4,Parameters_Base!$B$5)</f>
        <v>229999.99999999997</v>
      </c>
      <c r="F408" s="13">
        <f>IF(D408="non-peak",Parameters_Base!$C$4,Parameters_Base!$C$5)</f>
        <v>67500</v>
      </c>
      <c r="G408" s="1"/>
      <c r="H408" s="1">
        <v>201</v>
      </c>
      <c r="I408" s="1">
        <v>30</v>
      </c>
      <c r="J408" s="1">
        <v>231</v>
      </c>
      <c r="K408" s="3">
        <v>0</v>
      </c>
      <c r="M408" s="15">
        <f t="shared" si="91"/>
        <v>6899999.9999999991</v>
      </c>
      <c r="N408" s="15">
        <f t="shared" si="92"/>
        <v>15592500</v>
      </c>
      <c r="O408" s="15">
        <f t="shared" si="93"/>
        <v>22492500</v>
      </c>
      <c r="Q408">
        <f>Parameters_Base!$G$5</f>
        <v>13880</v>
      </c>
      <c r="R408">
        <f>Q408*(1+VLOOKUP(K408,Parameters_Base!$I$3:$J$7,2,FALSE))</f>
        <v>13880</v>
      </c>
      <c r="S408" s="14">
        <f>R408*Parameters_Base!$G$2</f>
        <v>18044000</v>
      </c>
      <c r="T408" s="14">
        <f>Parameters_Base!$O$6</f>
        <v>300000</v>
      </c>
      <c r="U408" s="14">
        <f t="shared" si="94"/>
        <v>2500000</v>
      </c>
      <c r="V408" s="14">
        <f>Parameters_Base!$R$10</f>
        <v>3754098.2698005121</v>
      </c>
      <c r="W408" s="14">
        <f>Parameters_Base!$G$7*'Base Scenario'!O408</f>
        <v>5623125</v>
      </c>
      <c r="X408" s="14">
        <f>Parameters_Base!$G$8</f>
        <v>2000000</v>
      </c>
      <c r="Y408" s="15">
        <f t="shared" si="95"/>
        <v>32221223.269800514</v>
      </c>
      <c r="Z408" s="29">
        <f t="shared" si="96"/>
        <v>6444244.6539601032</v>
      </c>
      <c r="AA408" s="29">
        <f t="shared" si="97"/>
        <v>25776978.615840413</v>
      </c>
      <c r="AC408" s="29">
        <f t="shared" si="104"/>
        <v>455755.3460398959</v>
      </c>
      <c r="AD408" s="29">
        <f t="shared" si="98"/>
        <v>-10184478.615840413</v>
      </c>
      <c r="AE408" s="29">
        <f t="shared" si="99"/>
        <v>-9728723.269800514</v>
      </c>
      <c r="AF408" s="29"/>
      <c r="AG408" s="29" t="str">
        <f t="shared" si="100"/>
        <v>Profit</v>
      </c>
      <c r="AH408" s="29"/>
      <c r="AI408" s="29" t="str">
        <f t="shared" si="101"/>
        <v>Loss</v>
      </c>
      <c r="AJ408" s="29"/>
      <c r="AL408" s="12">
        <f t="shared" si="102"/>
        <v>15191.84486799653</v>
      </c>
      <c r="AM408" s="12">
        <f t="shared" si="103"/>
        <v>-44088.652016625165</v>
      </c>
      <c r="AN408" s="12"/>
      <c r="AO408" s="12"/>
    </row>
    <row r="409" spans="1:41" x14ac:dyDescent="0.25">
      <c r="A409" s="6">
        <v>402</v>
      </c>
      <c r="B409" s="1" t="str">
        <f t="shared" si="90"/>
        <v>Mumbai</v>
      </c>
      <c r="C409" s="1" t="s">
        <v>2</v>
      </c>
      <c r="D409" s="1" t="str">
        <f>IF(C409="Q1","non-peak",IF('Base Scenario'!C409="Q4","non-peak","peak"))</f>
        <v>peak</v>
      </c>
      <c r="E409" s="13">
        <f>IF(D409="non-peak",Parameters_Base!$B$4,Parameters_Base!$B$5)</f>
        <v>229999.99999999997</v>
      </c>
      <c r="F409" s="13">
        <f>IF(D409="non-peak",Parameters_Base!$C$4,Parameters_Base!$C$5)</f>
        <v>67500</v>
      </c>
      <c r="G409" s="1"/>
      <c r="H409" s="1">
        <v>201</v>
      </c>
      <c r="I409" s="1">
        <v>19</v>
      </c>
      <c r="J409" s="1">
        <v>210</v>
      </c>
      <c r="K409" s="3">
        <v>0</v>
      </c>
      <c r="M409" s="15">
        <f t="shared" si="91"/>
        <v>4369999.9999999991</v>
      </c>
      <c r="N409" s="15">
        <f t="shared" si="92"/>
        <v>14175000</v>
      </c>
      <c r="O409" s="15">
        <f t="shared" si="93"/>
        <v>18545000</v>
      </c>
      <c r="Q409">
        <f>Parameters_Base!$G$5</f>
        <v>13880</v>
      </c>
      <c r="R409">
        <f>Q409*(1+VLOOKUP(K409,Parameters_Base!$I$3:$J$7,2,FALSE))</f>
        <v>13880</v>
      </c>
      <c r="S409" s="14">
        <f>R409*Parameters_Base!$G$2</f>
        <v>18044000</v>
      </c>
      <c r="T409" s="14">
        <f>Parameters_Base!$O$6</f>
        <v>300000</v>
      </c>
      <c r="U409" s="14">
        <f t="shared" si="94"/>
        <v>1500000</v>
      </c>
      <c r="V409" s="14">
        <f>Parameters_Base!$R$10</f>
        <v>3754098.2698005121</v>
      </c>
      <c r="W409" s="14">
        <f>Parameters_Base!$G$7*'Base Scenario'!O409</f>
        <v>4636250</v>
      </c>
      <c r="X409" s="14">
        <f>Parameters_Base!$G$8</f>
        <v>2000000</v>
      </c>
      <c r="Y409" s="15">
        <f t="shared" si="95"/>
        <v>30234348.269800514</v>
      </c>
      <c r="Z409" s="29">
        <f t="shared" si="96"/>
        <v>6046869.6539601032</v>
      </c>
      <c r="AA409" s="29">
        <f t="shared" si="97"/>
        <v>24187478.615840413</v>
      </c>
      <c r="AC409" s="29">
        <f t="shared" si="104"/>
        <v>-1676869.6539601041</v>
      </c>
      <c r="AD409" s="29">
        <f t="shared" si="98"/>
        <v>-10012478.615840413</v>
      </c>
      <c r="AE409" s="29">
        <f t="shared" si="99"/>
        <v>-11689348.269800514</v>
      </c>
      <c r="AF409" s="29"/>
      <c r="AG409" s="29" t="str">
        <f t="shared" si="100"/>
        <v>Loss</v>
      </c>
      <c r="AH409" s="29"/>
      <c r="AI409" s="29" t="str">
        <f t="shared" si="101"/>
        <v>Loss</v>
      </c>
      <c r="AJ409" s="29"/>
      <c r="AL409" s="12">
        <f t="shared" si="102"/>
        <v>-88256.297576847588</v>
      </c>
      <c r="AM409" s="12">
        <f t="shared" si="103"/>
        <v>-47678.469599240059</v>
      </c>
      <c r="AN409" s="12"/>
      <c r="AO409" s="12"/>
    </row>
    <row r="410" spans="1:41" x14ac:dyDescent="0.25">
      <c r="A410" s="6">
        <v>403</v>
      </c>
      <c r="B410" s="1" t="str">
        <f t="shared" si="90"/>
        <v>New York</v>
      </c>
      <c r="C410" s="1" t="s">
        <v>2</v>
      </c>
      <c r="D410" s="1" t="str">
        <f>IF(C410="Q1","non-peak",IF('Base Scenario'!C410="Q4","non-peak","peak"))</f>
        <v>peak</v>
      </c>
      <c r="E410" s="13">
        <f>IF(D410="non-peak",Parameters_Base!$B$4,Parameters_Base!$B$5)</f>
        <v>229999.99999999997</v>
      </c>
      <c r="F410" s="13">
        <f>IF(D410="non-peak",Parameters_Base!$C$4,Parameters_Base!$C$5)</f>
        <v>67500</v>
      </c>
      <c r="G410" s="1"/>
      <c r="H410" s="1">
        <v>202</v>
      </c>
      <c r="I410" s="1">
        <v>21</v>
      </c>
      <c r="J410" s="1">
        <v>185</v>
      </c>
      <c r="K410" s="3">
        <v>-2</v>
      </c>
      <c r="M410" s="15">
        <f t="shared" si="91"/>
        <v>4829999.9999999991</v>
      </c>
      <c r="N410" s="15">
        <f t="shared" si="92"/>
        <v>12487500</v>
      </c>
      <c r="O410" s="15">
        <f t="shared" si="93"/>
        <v>17317500</v>
      </c>
      <c r="Q410">
        <f>Parameters_Base!$G$5</f>
        <v>13880</v>
      </c>
      <c r="R410">
        <f>Q410*(1+VLOOKUP(K410,Parameters_Base!$I$3:$J$7,2,FALSE))</f>
        <v>9716</v>
      </c>
      <c r="S410" s="14">
        <f>R410*Parameters_Base!$G$2</f>
        <v>12630800</v>
      </c>
      <c r="T410" s="14">
        <f>Parameters_Base!$O$6</f>
        <v>300000</v>
      </c>
      <c r="U410" s="14">
        <f t="shared" si="94"/>
        <v>2500000</v>
      </c>
      <c r="V410" s="14">
        <f>Parameters_Base!$R$10</f>
        <v>3754098.2698005121</v>
      </c>
      <c r="W410" s="14">
        <f>Parameters_Base!$G$7*'Base Scenario'!O410</f>
        <v>4329375</v>
      </c>
      <c r="X410" s="14">
        <f>Parameters_Base!$G$8</f>
        <v>2000000</v>
      </c>
      <c r="Y410" s="15">
        <f t="shared" si="95"/>
        <v>25514273.269800514</v>
      </c>
      <c r="Z410" s="29">
        <f t="shared" si="96"/>
        <v>5102854.6539601032</v>
      </c>
      <c r="AA410" s="29">
        <f t="shared" si="97"/>
        <v>20411418.615840413</v>
      </c>
      <c r="AC410" s="29">
        <f t="shared" si="104"/>
        <v>-272854.6539601041</v>
      </c>
      <c r="AD410" s="29">
        <f t="shared" si="98"/>
        <v>-7923918.6158404127</v>
      </c>
      <c r="AE410" s="29">
        <f t="shared" si="99"/>
        <v>-8196773.269800514</v>
      </c>
      <c r="AF410" s="29"/>
      <c r="AG410" s="29" t="str">
        <f t="shared" si="100"/>
        <v>Loss</v>
      </c>
      <c r="AH410" s="29"/>
      <c r="AI410" s="29" t="str">
        <f t="shared" si="101"/>
        <v>Loss</v>
      </c>
      <c r="AJ410" s="29"/>
      <c r="AL410" s="12">
        <f t="shared" si="102"/>
        <v>-12993.078760004957</v>
      </c>
      <c r="AM410" s="12">
        <f t="shared" si="103"/>
        <v>-42831.992518056286</v>
      </c>
      <c r="AN410" s="12"/>
      <c r="AO410" s="12"/>
    </row>
    <row r="411" spans="1:41" x14ac:dyDescent="0.25">
      <c r="A411" s="6">
        <v>404</v>
      </c>
      <c r="B411" s="1" t="str">
        <f t="shared" si="90"/>
        <v>Mumbai</v>
      </c>
      <c r="C411" s="1" t="s">
        <v>2</v>
      </c>
      <c r="D411" s="1" t="str">
        <f>IF(C411="Q1","non-peak",IF('Base Scenario'!C411="Q4","non-peak","peak"))</f>
        <v>peak</v>
      </c>
      <c r="E411" s="13">
        <f>IF(D411="non-peak",Parameters_Base!$B$4,Parameters_Base!$B$5)</f>
        <v>229999.99999999997</v>
      </c>
      <c r="F411" s="13">
        <f>IF(D411="non-peak",Parameters_Base!$C$4,Parameters_Base!$C$5)</f>
        <v>67500</v>
      </c>
      <c r="G411" s="1"/>
      <c r="H411" s="1">
        <v>202</v>
      </c>
      <c r="I411" s="1">
        <v>29</v>
      </c>
      <c r="J411" s="1">
        <v>177</v>
      </c>
      <c r="K411" s="3">
        <v>1</v>
      </c>
      <c r="M411" s="15">
        <f t="shared" si="91"/>
        <v>6669999.9999999991</v>
      </c>
      <c r="N411" s="15">
        <f t="shared" si="92"/>
        <v>11947500</v>
      </c>
      <c r="O411" s="15">
        <f t="shared" si="93"/>
        <v>18617500</v>
      </c>
      <c r="Q411">
        <f>Parameters_Base!$G$5</f>
        <v>13880</v>
      </c>
      <c r="R411">
        <f>Q411*(1+VLOOKUP(K411,Parameters_Base!$I$3:$J$7,2,FALSE))</f>
        <v>15961.999999999998</v>
      </c>
      <c r="S411" s="14">
        <f>R411*Parameters_Base!$G$2</f>
        <v>20750599.999999996</v>
      </c>
      <c r="T411" s="14">
        <f>Parameters_Base!$O$6</f>
        <v>300000</v>
      </c>
      <c r="U411" s="14">
        <f t="shared" si="94"/>
        <v>1500000</v>
      </c>
      <c r="V411" s="14">
        <f>Parameters_Base!$R$10</f>
        <v>3754098.2698005121</v>
      </c>
      <c r="W411" s="14">
        <f>Parameters_Base!$G$7*'Base Scenario'!O411</f>
        <v>4654375</v>
      </c>
      <c r="X411" s="14">
        <f>Parameters_Base!$G$8</f>
        <v>2000000</v>
      </c>
      <c r="Y411" s="15">
        <f t="shared" si="95"/>
        <v>32959073.269800507</v>
      </c>
      <c r="Z411" s="29">
        <f t="shared" si="96"/>
        <v>6591814.6539601013</v>
      </c>
      <c r="AA411" s="29">
        <f t="shared" si="97"/>
        <v>26367258.615840405</v>
      </c>
      <c r="AC411" s="29">
        <f t="shared" si="104"/>
        <v>78185.346039897762</v>
      </c>
      <c r="AD411" s="29">
        <f t="shared" si="98"/>
        <v>-14419758.615840405</v>
      </c>
      <c r="AE411" s="29">
        <f t="shared" si="99"/>
        <v>-14341573.269800507</v>
      </c>
      <c r="AF411" s="29"/>
      <c r="AG411" s="29" t="str">
        <f t="shared" si="100"/>
        <v>Profit</v>
      </c>
      <c r="AH411" s="29"/>
      <c r="AI411" s="29" t="str">
        <f t="shared" si="101"/>
        <v>Loss</v>
      </c>
      <c r="AJ411" s="29"/>
      <c r="AL411" s="12">
        <f t="shared" si="102"/>
        <v>2696.0464151688884</v>
      </c>
      <c r="AM411" s="12">
        <f t="shared" si="103"/>
        <v>-81467.562801358217</v>
      </c>
      <c r="AN411" s="12"/>
      <c r="AO411" s="12"/>
    </row>
    <row r="412" spans="1:41" x14ac:dyDescent="0.25">
      <c r="A412" s="6">
        <v>405</v>
      </c>
      <c r="B412" s="1" t="str">
        <f t="shared" si="90"/>
        <v>New York</v>
      </c>
      <c r="C412" s="1" t="s">
        <v>2</v>
      </c>
      <c r="D412" s="1" t="str">
        <f>IF(C412="Q1","non-peak",IF('Base Scenario'!C412="Q4","non-peak","peak"))</f>
        <v>peak</v>
      </c>
      <c r="E412" s="13">
        <f>IF(D412="non-peak",Parameters_Base!$B$4,Parameters_Base!$B$5)</f>
        <v>229999.99999999997</v>
      </c>
      <c r="F412" s="13">
        <f>IF(D412="non-peak",Parameters_Base!$C$4,Parameters_Base!$C$5)</f>
        <v>67500</v>
      </c>
      <c r="G412" s="1"/>
      <c r="H412" s="1">
        <v>203</v>
      </c>
      <c r="I412" s="1">
        <v>17</v>
      </c>
      <c r="J412" s="1">
        <v>155</v>
      </c>
      <c r="K412" s="3">
        <v>0</v>
      </c>
      <c r="M412" s="15">
        <f t="shared" si="91"/>
        <v>3909999.9999999995</v>
      </c>
      <c r="N412" s="15">
        <f t="shared" si="92"/>
        <v>10462500</v>
      </c>
      <c r="O412" s="15">
        <f t="shared" si="93"/>
        <v>14372500</v>
      </c>
      <c r="Q412">
        <f>Parameters_Base!$G$5</f>
        <v>13880</v>
      </c>
      <c r="R412">
        <f>Q412*(1+VLOOKUP(K412,Parameters_Base!$I$3:$J$7,2,FALSE))</f>
        <v>13880</v>
      </c>
      <c r="S412" s="14">
        <f>R412*Parameters_Base!$G$2</f>
        <v>18044000</v>
      </c>
      <c r="T412" s="14">
        <f>Parameters_Base!$O$6</f>
        <v>300000</v>
      </c>
      <c r="U412" s="14">
        <f t="shared" si="94"/>
        <v>2500000</v>
      </c>
      <c r="V412" s="14">
        <f>Parameters_Base!$R$10</f>
        <v>3754098.2698005121</v>
      </c>
      <c r="W412" s="14">
        <f>Parameters_Base!$G$7*'Base Scenario'!O412</f>
        <v>3593125</v>
      </c>
      <c r="X412" s="14">
        <f>Parameters_Base!$G$8</f>
        <v>2000000</v>
      </c>
      <c r="Y412" s="15">
        <f t="shared" si="95"/>
        <v>30191223.269800514</v>
      </c>
      <c r="Z412" s="29">
        <f t="shared" si="96"/>
        <v>6038244.6539601032</v>
      </c>
      <c r="AA412" s="29">
        <f t="shared" si="97"/>
        <v>24152978.615840413</v>
      </c>
      <c r="AC412" s="29">
        <f t="shared" si="104"/>
        <v>-2128244.6539601036</v>
      </c>
      <c r="AD412" s="29">
        <f t="shared" si="98"/>
        <v>-13690478.615840413</v>
      </c>
      <c r="AE412" s="29">
        <f t="shared" si="99"/>
        <v>-15818723.269800514</v>
      </c>
      <c r="AF412" s="29"/>
      <c r="AG412" s="29" t="str">
        <f t="shared" si="100"/>
        <v>Loss</v>
      </c>
      <c r="AH412" s="29"/>
      <c r="AI412" s="29" t="str">
        <f t="shared" si="101"/>
        <v>Loss</v>
      </c>
      <c r="AJ412" s="29"/>
      <c r="AL412" s="12">
        <f t="shared" si="102"/>
        <v>-125190.86199765315</v>
      </c>
      <c r="AM412" s="12">
        <f t="shared" si="103"/>
        <v>-88325.668489292992</v>
      </c>
      <c r="AN412" s="12"/>
      <c r="AO412" s="12"/>
    </row>
    <row r="413" spans="1:41" x14ac:dyDescent="0.25">
      <c r="A413" s="6">
        <v>406</v>
      </c>
      <c r="B413" s="1" t="str">
        <f t="shared" si="90"/>
        <v>Mumbai</v>
      </c>
      <c r="C413" s="1" t="s">
        <v>2</v>
      </c>
      <c r="D413" s="1" t="str">
        <f>IF(C413="Q1","non-peak",IF('Base Scenario'!C413="Q4","non-peak","peak"))</f>
        <v>peak</v>
      </c>
      <c r="E413" s="13">
        <f>IF(D413="non-peak",Parameters_Base!$B$4,Parameters_Base!$B$5)</f>
        <v>229999.99999999997</v>
      </c>
      <c r="F413" s="13">
        <f>IF(D413="non-peak",Parameters_Base!$C$4,Parameters_Base!$C$5)</f>
        <v>67500</v>
      </c>
      <c r="G413" s="1"/>
      <c r="H413" s="1">
        <v>203</v>
      </c>
      <c r="I413" s="1">
        <v>22</v>
      </c>
      <c r="J413" s="1">
        <v>210</v>
      </c>
      <c r="K413" s="3">
        <v>1</v>
      </c>
      <c r="M413" s="15">
        <f t="shared" si="91"/>
        <v>5059999.9999999991</v>
      </c>
      <c r="N413" s="15">
        <f t="shared" si="92"/>
        <v>14175000</v>
      </c>
      <c r="O413" s="15">
        <f t="shared" si="93"/>
        <v>19235000</v>
      </c>
      <c r="Q413">
        <f>Parameters_Base!$G$5</f>
        <v>13880</v>
      </c>
      <c r="R413">
        <f>Q413*(1+VLOOKUP(K413,Parameters_Base!$I$3:$J$7,2,FALSE))</f>
        <v>15961.999999999998</v>
      </c>
      <c r="S413" s="14">
        <f>R413*Parameters_Base!$G$2</f>
        <v>20750599.999999996</v>
      </c>
      <c r="T413" s="14">
        <f>Parameters_Base!$O$6</f>
        <v>300000</v>
      </c>
      <c r="U413" s="14">
        <f t="shared" si="94"/>
        <v>1500000</v>
      </c>
      <c r="V413" s="14">
        <f>Parameters_Base!$R$10</f>
        <v>3754098.2698005121</v>
      </c>
      <c r="W413" s="14">
        <f>Parameters_Base!$G$7*'Base Scenario'!O413</f>
        <v>4808750</v>
      </c>
      <c r="X413" s="14">
        <f>Parameters_Base!$G$8</f>
        <v>2000000</v>
      </c>
      <c r="Y413" s="15">
        <f t="shared" si="95"/>
        <v>33113448.269800507</v>
      </c>
      <c r="Z413" s="29">
        <f t="shared" si="96"/>
        <v>6622689.6539601013</v>
      </c>
      <c r="AA413" s="29">
        <f t="shared" si="97"/>
        <v>26490758.615840405</v>
      </c>
      <c r="AC413" s="29">
        <f t="shared" si="104"/>
        <v>-1562689.6539601022</v>
      </c>
      <c r="AD413" s="29">
        <f t="shared" si="98"/>
        <v>-12315758.615840405</v>
      </c>
      <c r="AE413" s="29">
        <f t="shared" si="99"/>
        <v>-13878448.269800507</v>
      </c>
      <c r="AF413" s="29"/>
      <c r="AG413" s="29" t="str">
        <f t="shared" si="100"/>
        <v>Loss</v>
      </c>
      <c r="AH413" s="29"/>
      <c r="AI413" s="29" t="str">
        <f t="shared" si="101"/>
        <v>Loss</v>
      </c>
      <c r="AJ413" s="29"/>
      <c r="AL413" s="12">
        <f t="shared" si="102"/>
        <v>-71031.347907277377</v>
      </c>
      <c r="AM413" s="12">
        <f t="shared" si="103"/>
        <v>-58646.469599240023</v>
      </c>
      <c r="AN413" s="12"/>
      <c r="AO413" s="12"/>
    </row>
    <row r="414" spans="1:41" x14ac:dyDescent="0.25">
      <c r="A414" s="6">
        <v>407</v>
      </c>
      <c r="B414" s="1" t="str">
        <f t="shared" si="90"/>
        <v>New York</v>
      </c>
      <c r="C414" s="1" t="s">
        <v>2</v>
      </c>
      <c r="D414" s="1" t="str">
        <f>IF(C414="Q1","non-peak",IF('Base Scenario'!C414="Q4","non-peak","peak"))</f>
        <v>peak</v>
      </c>
      <c r="E414" s="13">
        <f>IF(D414="non-peak",Parameters_Base!$B$4,Parameters_Base!$B$5)</f>
        <v>229999.99999999997</v>
      </c>
      <c r="F414" s="13">
        <f>IF(D414="non-peak",Parameters_Base!$C$4,Parameters_Base!$C$5)</f>
        <v>67500</v>
      </c>
      <c r="G414" s="1"/>
      <c r="H414" s="1">
        <v>204</v>
      </c>
      <c r="I414" s="1">
        <v>15</v>
      </c>
      <c r="J414" s="1">
        <v>221</v>
      </c>
      <c r="K414" s="3">
        <v>-2</v>
      </c>
      <c r="M414" s="15">
        <f t="shared" si="91"/>
        <v>3449999.9999999995</v>
      </c>
      <c r="N414" s="15">
        <f t="shared" si="92"/>
        <v>14917500</v>
      </c>
      <c r="O414" s="15">
        <f t="shared" si="93"/>
        <v>18367500</v>
      </c>
      <c r="Q414">
        <f>Parameters_Base!$G$5</f>
        <v>13880</v>
      </c>
      <c r="R414">
        <f>Q414*(1+VLOOKUP(K414,Parameters_Base!$I$3:$J$7,2,FALSE))</f>
        <v>9716</v>
      </c>
      <c r="S414" s="14">
        <f>R414*Parameters_Base!$G$2</f>
        <v>12630800</v>
      </c>
      <c r="T414" s="14">
        <f>Parameters_Base!$O$6</f>
        <v>300000</v>
      </c>
      <c r="U414" s="14">
        <f t="shared" si="94"/>
        <v>2500000</v>
      </c>
      <c r="V414" s="14">
        <f>Parameters_Base!$R$10</f>
        <v>3754098.2698005121</v>
      </c>
      <c r="W414" s="14">
        <f>Parameters_Base!$G$7*'Base Scenario'!O414</f>
        <v>4591875</v>
      </c>
      <c r="X414" s="14">
        <f>Parameters_Base!$G$8</f>
        <v>2000000</v>
      </c>
      <c r="Y414" s="15">
        <f t="shared" si="95"/>
        <v>25776773.269800514</v>
      </c>
      <c r="Z414" s="29">
        <f t="shared" si="96"/>
        <v>5155354.6539601032</v>
      </c>
      <c r="AA414" s="29">
        <f t="shared" si="97"/>
        <v>20621418.615840413</v>
      </c>
      <c r="AC414" s="29">
        <f t="shared" si="104"/>
        <v>-1705354.6539601036</v>
      </c>
      <c r="AD414" s="29">
        <f t="shared" si="98"/>
        <v>-5703918.6158404127</v>
      </c>
      <c r="AE414" s="29">
        <f t="shared" si="99"/>
        <v>-7409273.269800514</v>
      </c>
      <c r="AF414" s="29"/>
      <c r="AG414" s="29" t="str">
        <f t="shared" si="100"/>
        <v>Loss</v>
      </c>
      <c r="AH414" s="29"/>
      <c r="AI414" s="29" t="str">
        <f t="shared" si="101"/>
        <v>Loss</v>
      </c>
      <c r="AJ414" s="29"/>
      <c r="AL414" s="12">
        <f t="shared" si="102"/>
        <v>-113690.31026400691</v>
      </c>
      <c r="AM414" s="12">
        <f t="shared" si="103"/>
        <v>-25809.586497015443</v>
      </c>
      <c r="AN414" s="12"/>
      <c r="AO414" s="12"/>
    </row>
    <row r="415" spans="1:41" x14ac:dyDescent="0.25">
      <c r="A415" s="6">
        <v>408</v>
      </c>
      <c r="B415" s="1" t="str">
        <f t="shared" si="90"/>
        <v>Mumbai</v>
      </c>
      <c r="C415" s="1" t="s">
        <v>2</v>
      </c>
      <c r="D415" s="1" t="str">
        <f>IF(C415="Q1","non-peak",IF('Base Scenario'!C415="Q4","non-peak","peak"))</f>
        <v>peak</v>
      </c>
      <c r="E415" s="13">
        <f>IF(D415="non-peak",Parameters_Base!$B$4,Parameters_Base!$B$5)</f>
        <v>229999.99999999997</v>
      </c>
      <c r="F415" s="13">
        <f>IF(D415="non-peak",Parameters_Base!$C$4,Parameters_Base!$C$5)</f>
        <v>67500</v>
      </c>
      <c r="G415" s="1"/>
      <c r="H415" s="1">
        <v>204</v>
      </c>
      <c r="I415" s="1">
        <v>18</v>
      </c>
      <c r="J415" s="1">
        <v>194</v>
      </c>
      <c r="K415" s="3">
        <v>0</v>
      </c>
      <c r="M415" s="15">
        <f t="shared" si="91"/>
        <v>4139999.9999999995</v>
      </c>
      <c r="N415" s="15">
        <f t="shared" si="92"/>
        <v>13095000</v>
      </c>
      <c r="O415" s="15">
        <f t="shared" si="93"/>
        <v>17235000</v>
      </c>
      <c r="Q415">
        <f>Parameters_Base!$G$5</f>
        <v>13880</v>
      </c>
      <c r="R415">
        <f>Q415*(1+VLOOKUP(K415,Parameters_Base!$I$3:$J$7,2,FALSE))</f>
        <v>13880</v>
      </c>
      <c r="S415" s="14">
        <f>R415*Parameters_Base!$G$2</f>
        <v>18044000</v>
      </c>
      <c r="T415" s="14">
        <f>Parameters_Base!$O$6</f>
        <v>300000</v>
      </c>
      <c r="U415" s="14">
        <f t="shared" si="94"/>
        <v>1500000</v>
      </c>
      <c r="V415" s="14">
        <f>Parameters_Base!$R$10</f>
        <v>3754098.2698005121</v>
      </c>
      <c r="W415" s="14">
        <f>Parameters_Base!$G$7*'Base Scenario'!O415</f>
        <v>4308750</v>
      </c>
      <c r="X415" s="14">
        <f>Parameters_Base!$G$8</f>
        <v>2000000</v>
      </c>
      <c r="Y415" s="15">
        <f t="shared" si="95"/>
        <v>29906848.269800514</v>
      </c>
      <c r="Z415" s="29">
        <f t="shared" si="96"/>
        <v>5981369.6539601032</v>
      </c>
      <c r="AA415" s="29">
        <f t="shared" si="97"/>
        <v>23925478.615840413</v>
      </c>
      <c r="AC415" s="29">
        <f t="shared" si="104"/>
        <v>-1841369.6539601036</v>
      </c>
      <c r="AD415" s="29">
        <f t="shared" si="98"/>
        <v>-10830478.615840413</v>
      </c>
      <c r="AE415" s="29">
        <f t="shared" si="99"/>
        <v>-12671848.269800514</v>
      </c>
      <c r="AF415" s="29"/>
      <c r="AG415" s="29" t="str">
        <f t="shared" si="100"/>
        <v>Loss</v>
      </c>
      <c r="AH415" s="29"/>
      <c r="AI415" s="29" t="str">
        <f t="shared" si="101"/>
        <v>Loss</v>
      </c>
      <c r="AJ415" s="29"/>
      <c r="AL415" s="12">
        <f t="shared" si="102"/>
        <v>-102298.31410889464</v>
      </c>
      <c r="AM415" s="12">
        <f t="shared" si="103"/>
        <v>-55827.209360002125</v>
      </c>
      <c r="AN415" s="12"/>
      <c r="AO415" s="12"/>
    </row>
    <row r="416" spans="1:41" x14ac:dyDescent="0.25">
      <c r="A416" s="6">
        <v>409</v>
      </c>
      <c r="B416" s="1" t="str">
        <f t="shared" si="90"/>
        <v>New York</v>
      </c>
      <c r="C416" s="1" t="s">
        <v>2</v>
      </c>
      <c r="D416" s="1" t="str">
        <f>IF(C416="Q1","non-peak",IF('Base Scenario'!C416="Q4","non-peak","peak"))</f>
        <v>peak</v>
      </c>
      <c r="E416" s="13">
        <f>IF(D416="non-peak",Parameters_Base!$B$4,Parameters_Base!$B$5)</f>
        <v>229999.99999999997</v>
      </c>
      <c r="F416" s="13">
        <f>IF(D416="non-peak",Parameters_Base!$C$4,Parameters_Base!$C$5)</f>
        <v>67500</v>
      </c>
      <c r="G416" s="1"/>
      <c r="H416" s="1">
        <v>205</v>
      </c>
      <c r="I416" s="1">
        <v>28</v>
      </c>
      <c r="J416" s="1">
        <v>183</v>
      </c>
      <c r="K416" s="3">
        <v>-2</v>
      </c>
      <c r="M416" s="15">
        <f t="shared" si="91"/>
        <v>6439999.9999999991</v>
      </c>
      <c r="N416" s="15">
        <f t="shared" si="92"/>
        <v>12352500</v>
      </c>
      <c r="O416" s="15">
        <f t="shared" si="93"/>
        <v>18792500</v>
      </c>
      <c r="Q416">
        <f>Parameters_Base!$G$5</f>
        <v>13880</v>
      </c>
      <c r="R416">
        <f>Q416*(1+VLOOKUP(K416,Parameters_Base!$I$3:$J$7,2,FALSE))</f>
        <v>9716</v>
      </c>
      <c r="S416" s="14">
        <f>R416*Parameters_Base!$G$2</f>
        <v>12630800</v>
      </c>
      <c r="T416" s="14">
        <f>Parameters_Base!$O$6</f>
        <v>300000</v>
      </c>
      <c r="U416" s="14">
        <f t="shared" si="94"/>
        <v>2500000</v>
      </c>
      <c r="V416" s="14">
        <f>Parameters_Base!$R$10</f>
        <v>3754098.2698005121</v>
      </c>
      <c r="W416" s="14">
        <f>Parameters_Base!$G$7*'Base Scenario'!O416</f>
        <v>4698125</v>
      </c>
      <c r="X416" s="14">
        <f>Parameters_Base!$G$8</f>
        <v>2000000</v>
      </c>
      <c r="Y416" s="15">
        <f t="shared" si="95"/>
        <v>25883023.269800514</v>
      </c>
      <c r="Z416" s="29">
        <f t="shared" si="96"/>
        <v>5176604.6539601032</v>
      </c>
      <c r="AA416" s="29">
        <f t="shared" si="97"/>
        <v>20706418.615840413</v>
      </c>
      <c r="AC416" s="29">
        <f t="shared" si="104"/>
        <v>1263395.3460398959</v>
      </c>
      <c r="AD416" s="29">
        <f t="shared" si="98"/>
        <v>-8353918.6158404127</v>
      </c>
      <c r="AE416" s="29">
        <f t="shared" si="99"/>
        <v>-7090523.269800514</v>
      </c>
      <c r="AF416" s="29"/>
      <c r="AG416" s="29" t="str">
        <f t="shared" si="100"/>
        <v>Profit</v>
      </c>
      <c r="AH416" s="29"/>
      <c r="AI416" s="29" t="str">
        <f t="shared" si="101"/>
        <v>Loss</v>
      </c>
      <c r="AJ416" s="29"/>
      <c r="AL416" s="12">
        <f t="shared" si="102"/>
        <v>45121.262358567714</v>
      </c>
      <c r="AM416" s="12">
        <f t="shared" si="103"/>
        <v>-45649.828501860182</v>
      </c>
      <c r="AN416" s="12"/>
      <c r="AO416" s="12"/>
    </row>
    <row r="417" spans="1:41" x14ac:dyDescent="0.25">
      <c r="A417" s="6">
        <v>410</v>
      </c>
      <c r="B417" s="1" t="str">
        <f t="shared" si="90"/>
        <v>Mumbai</v>
      </c>
      <c r="C417" s="1" t="s">
        <v>2</v>
      </c>
      <c r="D417" s="1" t="str">
        <f>IF(C417="Q1","non-peak",IF('Base Scenario'!C417="Q4","non-peak","peak"))</f>
        <v>peak</v>
      </c>
      <c r="E417" s="13">
        <f>IF(D417="non-peak",Parameters_Base!$B$4,Parameters_Base!$B$5)</f>
        <v>229999.99999999997</v>
      </c>
      <c r="F417" s="13">
        <f>IF(D417="non-peak",Parameters_Base!$C$4,Parameters_Base!$C$5)</f>
        <v>67500</v>
      </c>
      <c r="G417" s="1"/>
      <c r="H417" s="1">
        <v>205</v>
      </c>
      <c r="I417" s="1">
        <v>16</v>
      </c>
      <c r="J417" s="1">
        <v>204</v>
      </c>
      <c r="K417" s="3">
        <v>2</v>
      </c>
      <c r="M417" s="15">
        <f t="shared" si="91"/>
        <v>3679999.9999999995</v>
      </c>
      <c r="N417" s="15">
        <f t="shared" si="92"/>
        <v>13770000</v>
      </c>
      <c r="O417" s="15">
        <f t="shared" si="93"/>
        <v>17450000</v>
      </c>
      <c r="Q417">
        <f>Parameters_Base!$G$5</f>
        <v>13880</v>
      </c>
      <c r="R417">
        <f>Q417*(1+VLOOKUP(K417,Parameters_Base!$I$3:$J$7,2,FALSE))</f>
        <v>18044</v>
      </c>
      <c r="S417" s="14">
        <f>R417*Parameters_Base!$G$2</f>
        <v>23457200</v>
      </c>
      <c r="T417" s="14">
        <f>Parameters_Base!$O$6</f>
        <v>300000</v>
      </c>
      <c r="U417" s="14">
        <f t="shared" si="94"/>
        <v>1500000</v>
      </c>
      <c r="V417" s="14">
        <f>Parameters_Base!$R$10</f>
        <v>3754098.2698005121</v>
      </c>
      <c r="W417" s="14">
        <f>Parameters_Base!$G$7*'Base Scenario'!O417</f>
        <v>4362500</v>
      </c>
      <c r="X417" s="14">
        <f>Parameters_Base!$G$8</f>
        <v>2000000</v>
      </c>
      <c r="Y417" s="15">
        <f t="shared" si="95"/>
        <v>35373798.269800514</v>
      </c>
      <c r="Z417" s="29">
        <f t="shared" si="96"/>
        <v>7074759.6539601032</v>
      </c>
      <c r="AA417" s="29">
        <f t="shared" si="97"/>
        <v>28299038.615840413</v>
      </c>
      <c r="AC417" s="29">
        <f t="shared" si="104"/>
        <v>-3394759.6539601036</v>
      </c>
      <c r="AD417" s="29">
        <f t="shared" si="98"/>
        <v>-14529038.615840413</v>
      </c>
      <c r="AE417" s="29">
        <f t="shared" si="99"/>
        <v>-17923798.269800514</v>
      </c>
      <c r="AF417" s="29"/>
      <c r="AG417" s="29" t="str">
        <f t="shared" si="100"/>
        <v>Loss</v>
      </c>
      <c r="AH417" s="29"/>
      <c r="AI417" s="29" t="str">
        <f t="shared" si="101"/>
        <v>Loss</v>
      </c>
      <c r="AJ417" s="29"/>
      <c r="AL417" s="12">
        <f t="shared" si="102"/>
        <v>-212172.47837250648</v>
      </c>
      <c r="AM417" s="12">
        <f t="shared" si="103"/>
        <v>-71220.777528629478</v>
      </c>
      <c r="AN417" s="12"/>
      <c r="AO417" s="12"/>
    </row>
    <row r="418" spans="1:41" x14ac:dyDescent="0.25">
      <c r="A418" s="6">
        <v>411</v>
      </c>
      <c r="B418" s="1" t="str">
        <f t="shared" si="90"/>
        <v>New York</v>
      </c>
      <c r="C418" s="1" t="s">
        <v>2</v>
      </c>
      <c r="D418" s="1" t="str">
        <f>IF(C418="Q1","non-peak",IF('Base Scenario'!C418="Q4","non-peak","peak"))</f>
        <v>peak</v>
      </c>
      <c r="E418" s="13">
        <f>IF(D418="non-peak",Parameters_Base!$B$4,Parameters_Base!$B$5)</f>
        <v>229999.99999999997</v>
      </c>
      <c r="F418" s="13">
        <f>IF(D418="non-peak",Parameters_Base!$C$4,Parameters_Base!$C$5)</f>
        <v>67500</v>
      </c>
      <c r="G418" s="1"/>
      <c r="H418" s="1">
        <v>206</v>
      </c>
      <c r="I418" s="1">
        <v>29</v>
      </c>
      <c r="J418" s="1">
        <v>185</v>
      </c>
      <c r="K418" s="3">
        <v>-2</v>
      </c>
      <c r="M418" s="15">
        <f t="shared" si="91"/>
        <v>6669999.9999999991</v>
      </c>
      <c r="N418" s="15">
        <f t="shared" si="92"/>
        <v>12487500</v>
      </c>
      <c r="O418" s="15">
        <f t="shared" si="93"/>
        <v>19157500</v>
      </c>
      <c r="Q418">
        <f>Parameters_Base!$G$5</f>
        <v>13880</v>
      </c>
      <c r="R418">
        <f>Q418*(1+VLOOKUP(K418,Parameters_Base!$I$3:$J$7,2,FALSE))</f>
        <v>9716</v>
      </c>
      <c r="S418" s="14">
        <f>R418*Parameters_Base!$G$2</f>
        <v>12630800</v>
      </c>
      <c r="T418" s="14">
        <f>Parameters_Base!$O$6</f>
        <v>300000</v>
      </c>
      <c r="U418" s="14">
        <f t="shared" si="94"/>
        <v>2500000</v>
      </c>
      <c r="V418" s="14">
        <f>Parameters_Base!$R$10</f>
        <v>3754098.2698005121</v>
      </c>
      <c r="W418" s="14">
        <f>Parameters_Base!$G$7*'Base Scenario'!O418</f>
        <v>4789375</v>
      </c>
      <c r="X418" s="14">
        <f>Parameters_Base!$G$8</f>
        <v>2000000</v>
      </c>
      <c r="Y418" s="15">
        <f t="shared" si="95"/>
        <v>25974273.269800514</v>
      </c>
      <c r="Z418" s="29">
        <f t="shared" si="96"/>
        <v>5194854.6539601032</v>
      </c>
      <c r="AA418" s="29">
        <f t="shared" si="97"/>
        <v>20779418.615840413</v>
      </c>
      <c r="AC418" s="29">
        <f t="shared" si="104"/>
        <v>1475145.3460398959</v>
      </c>
      <c r="AD418" s="29">
        <f t="shared" si="98"/>
        <v>-8291918.6158404127</v>
      </c>
      <c r="AE418" s="29">
        <f t="shared" si="99"/>
        <v>-6816773.269800514</v>
      </c>
      <c r="AF418" s="29"/>
      <c r="AG418" s="29" t="str">
        <f t="shared" si="100"/>
        <v>Profit</v>
      </c>
      <c r="AH418" s="29"/>
      <c r="AI418" s="29" t="str">
        <f t="shared" si="101"/>
        <v>Loss</v>
      </c>
      <c r="AJ418" s="29"/>
      <c r="AL418" s="12">
        <f t="shared" si="102"/>
        <v>50867.080897927444</v>
      </c>
      <c r="AM418" s="12">
        <f t="shared" si="103"/>
        <v>-44821.181707245472</v>
      </c>
      <c r="AN418" s="12"/>
      <c r="AO418" s="12"/>
    </row>
    <row r="419" spans="1:41" x14ac:dyDescent="0.25">
      <c r="A419" s="6">
        <v>412</v>
      </c>
      <c r="B419" s="1" t="str">
        <f t="shared" si="90"/>
        <v>Mumbai</v>
      </c>
      <c r="C419" s="1" t="s">
        <v>2</v>
      </c>
      <c r="D419" s="1" t="str">
        <f>IF(C419="Q1","non-peak",IF('Base Scenario'!C419="Q4","non-peak","peak"))</f>
        <v>peak</v>
      </c>
      <c r="E419" s="13">
        <f>IF(D419="non-peak",Parameters_Base!$B$4,Parameters_Base!$B$5)</f>
        <v>229999.99999999997</v>
      </c>
      <c r="F419" s="13">
        <f>IF(D419="non-peak",Parameters_Base!$C$4,Parameters_Base!$C$5)</f>
        <v>67500</v>
      </c>
      <c r="G419" s="1"/>
      <c r="H419" s="1">
        <v>206</v>
      </c>
      <c r="I419" s="1">
        <v>17</v>
      </c>
      <c r="J419" s="1">
        <v>236</v>
      </c>
      <c r="K419" s="3">
        <v>2</v>
      </c>
      <c r="M419" s="15">
        <f t="shared" si="91"/>
        <v>3909999.9999999995</v>
      </c>
      <c r="N419" s="15">
        <f t="shared" si="92"/>
        <v>15930000</v>
      </c>
      <c r="O419" s="15">
        <f t="shared" si="93"/>
        <v>19840000</v>
      </c>
      <c r="Q419">
        <f>Parameters_Base!$G$5</f>
        <v>13880</v>
      </c>
      <c r="R419">
        <f>Q419*(1+VLOOKUP(K419,Parameters_Base!$I$3:$J$7,2,FALSE))</f>
        <v>18044</v>
      </c>
      <c r="S419" s="14">
        <f>R419*Parameters_Base!$G$2</f>
        <v>23457200</v>
      </c>
      <c r="T419" s="14">
        <f>Parameters_Base!$O$6</f>
        <v>300000</v>
      </c>
      <c r="U419" s="14">
        <f t="shared" si="94"/>
        <v>1500000</v>
      </c>
      <c r="V419" s="14">
        <f>Parameters_Base!$R$10</f>
        <v>3754098.2698005121</v>
      </c>
      <c r="W419" s="14">
        <f>Parameters_Base!$G$7*'Base Scenario'!O419</f>
        <v>4960000</v>
      </c>
      <c r="X419" s="14">
        <f>Parameters_Base!$G$8</f>
        <v>2000000</v>
      </c>
      <c r="Y419" s="15">
        <f t="shared" si="95"/>
        <v>35971298.269800514</v>
      </c>
      <c r="Z419" s="29">
        <f t="shared" si="96"/>
        <v>7194259.6539601032</v>
      </c>
      <c r="AA419" s="29">
        <f t="shared" si="97"/>
        <v>28777038.615840413</v>
      </c>
      <c r="AC419" s="29">
        <f t="shared" si="104"/>
        <v>-3284259.6539601036</v>
      </c>
      <c r="AD419" s="29">
        <f t="shared" si="98"/>
        <v>-12847038.615840413</v>
      </c>
      <c r="AE419" s="29">
        <f t="shared" si="99"/>
        <v>-16131298.269800514</v>
      </c>
      <c r="AF419" s="29"/>
      <c r="AG419" s="29" t="str">
        <f t="shared" si="100"/>
        <v>Loss</v>
      </c>
      <c r="AH419" s="29"/>
      <c r="AI419" s="29" t="str">
        <f t="shared" si="101"/>
        <v>Loss</v>
      </c>
      <c r="AJ419" s="29"/>
      <c r="AL419" s="12">
        <f t="shared" si="102"/>
        <v>-193191.74435059432</v>
      </c>
      <c r="AM419" s="12">
        <f t="shared" si="103"/>
        <v>-54436.604304408531</v>
      </c>
      <c r="AN419" s="12"/>
      <c r="AO419" s="12"/>
    </row>
    <row r="420" spans="1:41" x14ac:dyDescent="0.25">
      <c r="A420" s="6">
        <v>413</v>
      </c>
      <c r="B420" s="1" t="str">
        <f t="shared" si="90"/>
        <v>New York</v>
      </c>
      <c r="C420" s="1" t="s">
        <v>2</v>
      </c>
      <c r="D420" s="1" t="str">
        <f>IF(C420="Q1","non-peak",IF('Base Scenario'!C420="Q4","non-peak","peak"))</f>
        <v>peak</v>
      </c>
      <c r="E420" s="13">
        <f>IF(D420="non-peak",Parameters_Base!$B$4,Parameters_Base!$B$5)</f>
        <v>229999.99999999997</v>
      </c>
      <c r="F420" s="13">
        <f>IF(D420="non-peak",Parameters_Base!$C$4,Parameters_Base!$C$5)</f>
        <v>67500</v>
      </c>
      <c r="G420" s="1"/>
      <c r="H420" s="1">
        <v>207</v>
      </c>
      <c r="I420" s="1">
        <v>25</v>
      </c>
      <c r="J420" s="1">
        <v>167</v>
      </c>
      <c r="K420" s="3">
        <v>0</v>
      </c>
      <c r="M420" s="15">
        <f t="shared" si="91"/>
        <v>5749999.9999999991</v>
      </c>
      <c r="N420" s="15">
        <f t="shared" si="92"/>
        <v>11272500</v>
      </c>
      <c r="O420" s="15">
        <f t="shared" si="93"/>
        <v>17022500</v>
      </c>
      <c r="Q420">
        <f>Parameters_Base!$G$5</f>
        <v>13880</v>
      </c>
      <c r="R420">
        <f>Q420*(1+VLOOKUP(K420,Parameters_Base!$I$3:$J$7,2,FALSE))</f>
        <v>13880</v>
      </c>
      <c r="S420" s="14">
        <f>R420*Parameters_Base!$G$2</f>
        <v>18044000</v>
      </c>
      <c r="T420" s="14">
        <f>Parameters_Base!$O$6</f>
        <v>300000</v>
      </c>
      <c r="U420" s="14">
        <f t="shared" si="94"/>
        <v>2500000</v>
      </c>
      <c r="V420" s="14">
        <f>Parameters_Base!$R$10</f>
        <v>3754098.2698005121</v>
      </c>
      <c r="W420" s="14">
        <f>Parameters_Base!$G$7*'Base Scenario'!O420</f>
        <v>4255625</v>
      </c>
      <c r="X420" s="14">
        <f>Parameters_Base!$G$8</f>
        <v>2000000</v>
      </c>
      <c r="Y420" s="15">
        <f t="shared" si="95"/>
        <v>30853723.269800514</v>
      </c>
      <c r="Z420" s="29">
        <f t="shared" si="96"/>
        <v>6170744.6539601032</v>
      </c>
      <c r="AA420" s="29">
        <f t="shared" si="97"/>
        <v>24682978.615840413</v>
      </c>
      <c r="AC420" s="29">
        <f t="shared" si="104"/>
        <v>-420744.6539601041</v>
      </c>
      <c r="AD420" s="29">
        <f t="shared" si="98"/>
        <v>-13410478.615840413</v>
      </c>
      <c r="AE420" s="29">
        <f t="shared" si="99"/>
        <v>-13831223.269800514</v>
      </c>
      <c r="AF420" s="29"/>
      <c r="AG420" s="29" t="str">
        <f t="shared" si="100"/>
        <v>Loss</v>
      </c>
      <c r="AH420" s="29"/>
      <c r="AI420" s="29" t="str">
        <f t="shared" si="101"/>
        <v>Loss</v>
      </c>
      <c r="AJ420" s="29"/>
      <c r="AL420" s="12">
        <f t="shared" si="102"/>
        <v>-16829.786158404164</v>
      </c>
      <c r="AM420" s="12">
        <f t="shared" si="103"/>
        <v>-80302.267160721036</v>
      </c>
      <c r="AN420" s="12"/>
      <c r="AO420" s="12"/>
    </row>
    <row r="421" spans="1:41" x14ac:dyDescent="0.25">
      <c r="A421" s="6">
        <v>414</v>
      </c>
      <c r="B421" s="1" t="str">
        <f t="shared" si="90"/>
        <v>Mumbai</v>
      </c>
      <c r="C421" s="1" t="s">
        <v>2</v>
      </c>
      <c r="D421" s="1" t="str">
        <f>IF(C421="Q1","non-peak",IF('Base Scenario'!C421="Q4","non-peak","peak"))</f>
        <v>peak</v>
      </c>
      <c r="E421" s="13">
        <f>IF(D421="non-peak",Parameters_Base!$B$4,Parameters_Base!$B$5)</f>
        <v>229999.99999999997</v>
      </c>
      <c r="F421" s="13">
        <f>IF(D421="non-peak",Parameters_Base!$C$4,Parameters_Base!$C$5)</f>
        <v>67500</v>
      </c>
      <c r="G421" s="1"/>
      <c r="H421" s="1">
        <v>207</v>
      </c>
      <c r="I421" s="1">
        <v>21</v>
      </c>
      <c r="J421" s="1">
        <v>158</v>
      </c>
      <c r="K421" s="3">
        <v>1</v>
      </c>
      <c r="M421" s="15">
        <f t="shared" si="91"/>
        <v>4829999.9999999991</v>
      </c>
      <c r="N421" s="15">
        <f t="shared" si="92"/>
        <v>10665000</v>
      </c>
      <c r="O421" s="15">
        <f t="shared" si="93"/>
        <v>15495000</v>
      </c>
      <c r="Q421">
        <f>Parameters_Base!$G$5</f>
        <v>13880</v>
      </c>
      <c r="R421">
        <f>Q421*(1+VLOOKUP(K421,Parameters_Base!$I$3:$J$7,2,FALSE))</f>
        <v>15961.999999999998</v>
      </c>
      <c r="S421" s="14">
        <f>R421*Parameters_Base!$G$2</f>
        <v>20750599.999999996</v>
      </c>
      <c r="T421" s="14">
        <f>Parameters_Base!$O$6</f>
        <v>300000</v>
      </c>
      <c r="U421" s="14">
        <f t="shared" si="94"/>
        <v>1500000</v>
      </c>
      <c r="V421" s="14">
        <f>Parameters_Base!$R$10</f>
        <v>3754098.2698005121</v>
      </c>
      <c r="W421" s="14">
        <f>Parameters_Base!$G$7*'Base Scenario'!O421</f>
        <v>3873750</v>
      </c>
      <c r="X421" s="14">
        <f>Parameters_Base!$G$8</f>
        <v>2000000</v>
      </c>
      <c r="Y421" s="15">
        <f t="shared" si="95"/>
        <v>32178448.269800507</v>
      </c>
      <c r="Z421" s="29">
        <f t="shared" si="96"/>
        <v>6435689.6539601013</v>
      </c>
      <c r="AA421" s="29">
        <f t="shared" si="97"/>
        <v>25742758.615840405</v>
      </c>
      <c r="AC421" s="29">
        <f t="shared" si="104"/>
        <v>-1605689.6539601022</v>
      </c>
      <c r="AD421" s="29">
        <f t="shared" si="98"/>
        <v>-15077758.615840405</v>
      </c>
      <c r="AE421" s="29">
        <f t="shared" si="99"/>
        <v>-16683448.269800507</v>
      </c>
      <c r="AF421" s="29"/>
      <c r="AG421" s="29" t="str">
        <f t="shared" si="100"/>
        <v>Loss</v>
      </c>
      <c r="AH421" s="29"/>
      <c r="AI421" s="29" t="str">
        <f t="shared" si="101"/>
        <v>Loss</v>
      </c>
      <c r="AJ421" s="29"/>
      <c r="AL421" s="12">
        <f t="shared" si="102"/>
        <v>-76461.412093338207</v>
      </c>
      <c r="AM421" s="12">
        <f t="shared" si="103"/>
        <v>-95428.851998989907</v>
      </c>
      <c r="AN421" s="12"/>
      <c r="AO421" s="12"/>
    </row>
    <row r="422" spans="1:41" x14ac:dyDescent="0.25">
      <c r="A422" s="6">
        <v>415</v>
      </c>
      <c r="B422" s="1" t="str">
        <f t="shared" si="90"/>
        <v>New York</v>
      </c>
      <c r="C422" s="1" t="s">
        <v>2</v>
      </c>
      <c r="D422" s="1" t="str">
        <f>IF(C422="Q1","non-peak",IF('Base Scenario'!C422="Q4","non-peak","peak"))</f>
        <v>peak</v>
      </c>
      <c r="E422" s="13">
        <f>IF(D422="non-peak",Parameters_Base!$B$4,Parameters_Base!$B$5)</f>
        <v>229999.99999999997</v>
      </c>
      <c r="F422" s="13">
        <f>IF(D422="non-peak",Parameters_Base!$C$4,Parameters_Base!$C$5)</f>
        <v>67500</v>
      </c>
      <c r="G422" s="1"/>
      <c r="H422" s="1">
        <v>208</v>
      </c>
      <c r="I422" s="1">
        <v>22</v>
      </c>
      <c r="J422" s="1">
        <v>167</v>
      </c>
      <c r="K422" s="3">
        <v>-2</v>
      </c>
      <c r="M422" s="15">
        <f t="shared" si="91"/>
        <v>5059999.9999999991</v>
      </c>
      <c r="N422" s="15">
        <f t="shared" si="92"/>
        <v>11272500</v>
      </c>
      <c r="O422" s="15">
        <f t="shared" si="93"/>
        <v>16332500</v>
      </c>
      <c r="Q422">
        <f>Parameters_Base!$G$5</f>
        <v>13880</v>
      </c>
      <c r="R422">
        <f>Q422*(1+VLOOKUP(K422,Parameters_Base!$I$3:$J$7,2,FALSE))</f>
        <v>9716</v>
      </c>
      <c r="S422" s="14">
        <f>R422*Parameters_Base!$G$2</f>
        <v>12630800</v>
      </c>
      <c r="T422" s="14">
        <f>Parameters_Base!$O$6</f>
        <v>300000</v>
      </c>
      <c r="U422" s="14">
        <f t="shared" si="94"/>
        <v>2500000</v>
      </c>
      <c r="V422" s="14">
        <f>Parameters_Base!$R$10</f>
        <v>3754098.2698005121</v>
      </c>
      <c r="W422" s="14">
        <f>Parameters_Base!$G$7*'Base Scenario'!O422</f>
        <v>4083125</v>
      </c>
      <c r="X422" s="14">
        <f>Parameters_Base!$G$8</f>
        <v>2000000</v>
      </c>
      <c r="Y422" s="15">
        <f t="shared" si="95"/>
        <v>25268023.269800514</v>
      </c>
      <c r="Z422" s="29">
        <f t="shared" si="96"/>
        <v>5053604.6539601032</v>
      </c>
      <c r="AA422" s="29">
        <f t="shared" si="97"/>
        <v>20214418.615840413</v>
      </c>
      <c r="AC422" s="29">
        <f t="shared" si="104"/>
        <v>6395.3460398958996</v>
      </c>
      <c r="AD422" s="29">
        <f t="shared" si="98"/>
        <v>-8941918.6158404127</v>
      </c>
      <c r="AE422" s="29">
        <f t="shared" si="99"/>
        <v>-8935523.269800514</v>
      </c>
      <c r="AF422" s="29"/>
      <c r="AG422" s="29" t="str">
        <f t="shared" si="100"/>
        <v>Profit</v>
      </c>
      <c r="AH422" s="29"/>
      <c r="AI422" s="29" t="str">
        <f t="shared" si="101"/>
        <v>Loss</v>
      </c>
      <c r="AJ422" s="29"/>
      <c r="AL422" s="12">
        <f t="shared" si="102"/>
        <v>290.69754726799545</v>
      </c>
      <c r="AM422" s="12">
        <f t="shared" si="103"/>
        <v>-53544.422849343791</v>
      </c>
      <c r="AN422" s="12"/>
      <c r="AO422" s="12"/>
    </row>
    <row r="423" spans="1:41" x14ac:dyDescent="0.25">
      <c r="A423" s="6">
        <v>416</v>
      </c>
      <c r="B423" s="1" t="str">
        <f t="shared" si="90"/>
        <v>Mumbai</v>
      </c>
      <c r="C423" s="1" t="s">
        <v>2</v>
      </c>
      <c r="D423" s="1" t="str">
        <f>IF(C423="Q1","non-peak",IF('Base Scenario'!C423="Q4","non-peak","peak"))</f>
        <v>peak</v>
      </c>
      <c r="E423" s="13">
        <f>IF(D423="non-peak",Parameters_Base!$B$4,Parameters_Base!$B$5)</f>
        <v>229999.99999999997</v>
      </c>
      <c r="F423" s="13">
        <f>IF(D423="non-peak",Parameters_Base!$C$4,Parameters_Base!$C$5)</f>
        <v>67500</v>
      </c>
      <c r="G423" s="1"/>
      <c r="H423" s="1">
        <v>208</v>
      </c>
      <c r="I423" s="1">
        <v>26</v>
      </c>
      <c r="J423" s="1">
        <v>181</v>
      </c>
      <c r="K423" s="3">
        <v>2</v>
      </c>
      <c r="M423" s="15">
        <f t="shared" si="91"/>
        <v>5979999.9999999991</v>
      </c>
      <c r="N423" s="15">
        <f t="shared" si="92"/>
        <v>12217500</v>
      </c>
      <c r="O423" s="15">
        <f t="shared" si="93"/>
        <v>18197500</v>
      </c>
      <c r="Q423">
        <f>Parameters_Base!$G$5</f>
        <v>13880</v>
      </c>
      <c r="R423">
        <f>Q423*(1+VLOOKUP(K423,Parameters_Base!$I$3:$J$7,2,FALSE))</f>
        <v>18044</v>
      </c>
      <c r="S423" s="14">
        <f>R423*Parameters_Base!$G$2</f>
        <v>23457200</v>
      </c>
      <c r="T423" s="14">
        <f>Parameters_Base!$O$6</f>
        <v>300000</v>
      </c>
      <c r="U423" s="14">
        <f t="shared" si="94"/>
        <v>1500000</v>
      </c>
      <c r="V423" s="14">
        <f>Parameters_Base!$R$10</f>
        <v>3754098.2698005121</v>
      </c>
      <c r="W423" s="14">
        <f>Parameters_Base!$G$7*'Base Scenario'!O423</f>
        <v>4549375</v>
      </c>
      <c r="X423" s="14">
        <f>Parameters_Base!$G$8</f>
        <v>2000000</v>
      </c>
      <c r="Y423" s="15">
        <f t="shared" si="95"/>
        <v>35560673.269800514</v>
      </c>
      <c r="Z423" s="29">
        <f t="shared" si="96"/>
        <v>7112134.6539601032</v>
      </c>
      <c r="AA423" s="29">
        <f t="shared" si="97"/>
        <v>28448538.615840413</v>
      </c>
      <c r="AC423" s="29">
        <f t="shared" si="104"/>
        <v>-1132134.6539601041</v>
      </c>
      <c r="AD423" s="29">
        <f t="shared" si="98"/>
        <v>-16231038.615840413</v>
      </c>
      <c r="AE423" s="29">
        <f t="shared" si="99"/>
        <v>-17363173.269800514</v>
      </c>
      <c r="AF423" s="29"/>
      <c r="AG423" s="29" t="str">
        <f t="shared" si="100"/>
        <v>Loss</v>
      </c>
      <c r="AH423" s="29"/>
      <c r="AI423" s="29" t="str">
        <f t="shared" si="101"/>
        <v>Loss</v>
      </c>
      <c r="AJ423" s="29"/>
      <c r="AL423" s="12">
        <f t="shared" si="102"/>
        <v>-43543.64053692708</v>
      </c>
      <c r="AM423" s="12">
        <f t="shared" si="103"/>
        <v>-89674.246496355874</v>
      </c>
      <c r="AN423" s="12"/>
      <c r="AO423" s="12"/>
    </row>
    <row r="424" spans="1:41" x14ac:dyDescent="0.25">
      <c r="A424" s="6">
        <v>417</v>
      </c>
      <c r="B424" s="1" t="str">
        <f t="shared" si="90"/>
        <v>New York</v>
      </c>
      <c r="C424" s="1" t="s">
        <v>2</v>
      </c>
      <c r="D424" s="1" t="str">
        <f>IF(C424="Q1","non-peak",IF('Base Scenario'!C424="Q4","non-peak","peak"))</f>
        <v>peak</v>
      </c>
      <c r="E424" s="13">
        <f>IF(D424="non-peak",Parameters_Base!$B$4,Parameters_Base!$B$5)</f>
        <v>229999.99999999997</v>
      </c>
      <c r="F424" s="13">
        <f>IF(D424="non-peak",Parameters_Base!$C$4,Parameters_Base!$C$5)</f>
        <v>67500</v>
      </c>
      <c r="G424" s="1"/>
      <c r="H424" s="1">
        <v>209</v>
      </c>
      <c r="I424" s="1">
        <v>25</v>
      </c>
      <c r="J424" s="1">
        <v>159</v>
      </c>
      <c r="K424" s="3">
        <v>0</v>
      </c>
      <c r="M424" s="15">
        <f t="shared" si="91"/>
        <v>5749999.9999999991</v>
      </c>
      <c r="N424" s="15">
        <f t="shared" si="92"/>
        <v>10732500</v>
      </c>
      <c r="O424" s="15">
        <f t="shared" si="93"/>
        <v>16482500</v>
      </c>
      <c r="Q424">
        <f>Parameters_Base!$G$5</f>
        <v>13880</v>
      </c>
      <c r="R424">
        <f>Q424*(1+VLOOKUP(K424,Parameters_Base!$I$3:$J$7,2,FALSE))</f>
        <v>13880</v>
      </c>
      <c r="S424" s="14">
        <f>R424*Parameters_Base!$G$2</f>
        <v>18044000</v>
      </c>
      <c r="T424" s="14">
        <f>Parameters_Base!$O$6</f>
        <v>300000</v>
      </c>
      <c r="U424" s="14">
        <f t="shared" si="94"/>
        <v>2500000</v>
      </c>
      <c r="V424" s="14">
        <f>Parameters_Base!$R$10</f>
        <v>3754098.2698005121</v>
      </c>
      <c r="W424" s="14">
        <f>Parameters_Base!$G$7*'Base Scenario'!O424</f>
        <v>4120625</v>
      </c>
      <c r="X424" s="14">
        <f>Parameters_Base!$G$8</f>
        <v>2000000</v>
      </c>
      <c r="Y424" s="15">
        <f t="shared" si="95"/>
        <v>30718723.269800514</v>
      </c>
      <c r="Z424" s="29">
        <f t="shared" si="96"/>
        <v>6143744.6539601032</v>
      </c>
      <c r="AA424" s="29">
        <f t="shared" si="97"/>
        <v>24574978.615840413</v>
      </c>
      <c r="AC424" s="29">
        <f t="shared" si="104"/>
        <v>-393744.6539601041</v>
      </c>
      <c r="AD424" s="29">
        <f t="shared" si="98"/>
        <v>-13842478.615840413</v>
      </c>
      <c r="AE424" s="29">
        <f t="shared" si="99"/>
        <v>-14236223.269800514</v>
      </c>
      <c r="AF424" s="29"/>
      <c r="AG424" s="29" t="str">
        <f t="shared" si="100"/>
        <v>Loss</v>
      </c>
      <c r="AH424" s="29"/>
      <c r="AI424" s="29" t="str">
        <f t="shared" si="101"/>
        <v>Loss</v>
      </c>
      <c r="AJ424" s="29"/>
      <c r="AL424" s="12">
        <f t="shared" si="102"/>
        <v>-15749.786158404164</v>
      </c>
      <c r="AM424" s="12">
        <f t="shared" si="103"/>
        <v>-87059.613936103226</v>
      </c>
      <c r="AN424" s="12"/>
      <c r="AO424" s="12"/>
    </row>
    <row r="425" spans="1:41" x14ac:dyDescent="0.25">
      <c r="A425" s="6">
        <v>418</v>
      </c>
      <c r="B425" s="1" t="str">
        <f t="shared" si="90"/>
        <v>Mumbai</v>
      </c>
      <c r="C425" s="1" t="s">
        <v>2</v>
      </c>
      <c r="D425" s="1" t="str">
        <f>IF(C425="Q1","non-peak",IF('Base Scenario'!C425="Q4","non-peak","peak"))</f>
        <v>peak</v>
      </c>
      <c r="E425" s="13">
        <f>IF(D425="non-peak",Parameters_Base!$B$4,Parameters_Base!$B$5)</f>
        <v>229999.99999999997</v>
      </c>
      <c r="F425" s="13">
        <f>IF(D425="non-peak",Parameters_Base!$C$4,Parameters_Base!$C$5)</f>
        <v>67500</v>
      </c>
      <c r="G425" s="1"/>
      <c r="H425" s="1">
        <v>209</v>
      </c>
      <c r="I425" s="1">
        <v>18</v>
      </c>
      <c r="J425" s="1">
        <v>176</v>
      </c>
      <c r="K425" s="3">
        <v>0</v>
      </c>
      <c r="M425" s="15">
        <f t="shared" si="91"/>
        <v>4139999.9999999995</v>
      </c>
      <c r="N425" s="15">
        <f t="shared" si="92"/>
        <v>11880000</v>
      </c>
      <c r="O425" s="15">
        <f t="shared" si="93"/>
        <v>16020000</v>
      </c>
      <c r="Q425">
        <f>Parameters_Base!$G$5</f>
        <v>13880</v>
      </c>
      <c r="R425">
        <f>Q425*(1+VLOOKUP(K425,Parameters_Base!$I$3:$J$7,2,FALSE))</f>
        <v>13880</v>
      </c>
      <c r="S425" s="14">
        <f>R425*Parameters_Base!$G$2</f>
        <v>18044000</v>
      </c>
      <c r="T425" s="14">
        <f>Parameters_Base!$O$6</f>
        <v>300000</v>
      </c>
      <c r="U425" s="14">
        <f t="shared" si="94"/>
        <v>1500000</v>
      </c>
      <c r="V425" s="14">
        <f>Parameters_Base!$R$10</f>
        <v>3754098.2698005121</v>
      </c>
      <c r="W425" s="14">
        <f>Parameters_Base!$G$7*'Base Scenario'!O425</f>
        <v>4005000</v>
      </c>
      <c r="X425" s="14">
        <f>Parameters_Base!$G$8</f>
        <v>2000000</v>
      </c>
      <c r="Y425" s="15">
        <f t="shared" si="95"/>
        <v>29603098.269800514</v>
      </c>
      <c r="Z425" s="29">
        <f t="shared" si="96"/>
        <v>5920619.6539601032</v>
      </c>
      <c r="AA425" s="29">
        <f t="shared" si="97"/>
        <v>23682478.615840413</v>
      </c>
      <c r="AC425" s="29">
        <f t="shared" si="104"/>
        <v>-1780619.6539601036</v>
      </c>
      <c r="AD425" s="29">
        <f t="shared" si="98"/>
        <v>-11802478.615840413</v>
      </c>
      <c r="AE425" s="29">
        <f t="shared" si="99"/>
        <v>-13583098.269800514</v>
      </c>
      <c r="AF425" s="29"/>
      <c r="AG425" s="29" t="str">
        <f t="shared" si="100"/>
        <v>Loss</v>
      </c>
      <c r="AH425" s="29"/>
      <c r="AI425" s="29" t="str">
        <f t="shared" si="101"/>
        <v>Loss</v>
      </c>
      <c r="AJ425" s="29"/>
      <c r="AL425" s="12">
        <f t="shared" si="102"/>
        <v>-98923.314108894643</v>
      </c>
      <c r="AM425" s="12">
        <f t="shared" si="103"/>
        <v>-67059.53759000235</v>
      </c>
      <c r="AN425" s="12"/>
      <c r="AO425" s="12"/>
    </row>
    <row r="426" spans="1:41" x14ac:dyDescent="0.25">
      <c r="A426" s="6">
        <v>419</v>
      </c>
      <c r="B426" s="1" t="str">
        <f t="shared" si="90"/>
        <v>New York</v>
      </c>
      <c r="C426" s="1" t="s">
        <v>2</v>
      </c>
      <c r="D426" s="1" t="str">
        <f>IF(C426="Q1","non-peak",IF('Base Scenario'!C426="Q4","non-peak","peak"))</f>
        <v>peak</v>
      </c>
      <c r="E426" s="13">
        <f>IF(D426="non-peak",Parameters_Base!$B$4,Parameters_Base!$B$5)</f>
        <v>229999.99999999997</v>
      </c>
      <c r="F426" s="13">
        <f>IF(D426="non-peak",Parameters_Base!$C$4,Parameters_Base!$C$5)</f>
        <v>67500</v>
      </c>
      <c r="G426" s="1"/>
      <c r="H426" s="1">
        <v>210</v>
      </c>
      <c r="I426" s="1">
        <v>29</v>
      </c>
      <c r="J426" s="1">
        <v>214</v>
      </c>
      <c r="K426" s="3">
        <v>0</v>
      </c>
      <c r="M426" s="15">
        <f t="shared" si="91"/>
        <v>6669999.9999999991</v>
      </c>
      <c r="N426" s="15">
        <f t="shared" si="92"/>
        <v>14445000</v>
      </c>
      <c r="O426" s="15">
        <f t="shared" si="93"/>
        <v>21115000</v>
      </c>
      <c r="Q426">
        <f>Parameters_Base!$G$5</f>
        <v>13880</v>
      </c>
      <c r="R426">
        <f>Q426*(1+VLOOKUP(K426,Parameters_Base!$I$3:$J$7,2,FALSE))</f>
        <v>13880</v>
      </c>
      <c r="S426" s="14">
        <f>R426*Parameters_Base!$G$2</f>
        <v>18044000</v>
      </c>
      <c r="T426" s="14">
        <f>Parameters_Base!$O$6</f>
        <v>300000</v>
      </c>
      <c r="U426" s="14">
        <f t="shared" si="94"/>
        <v>2500000</v>
      </c>
      <c r="V426" s="14">
        <f>Parameters_Base!$R$10</f>
        <v>3754098.2698005121</v>
      </c>
      <c r="W426" s="14">
        <f>Parameters_Base!$G$7*'Base Scenario'!O426</f>
        <v>5278750</v>
      </c>
      <c r="X426" s="14">
        <f>Parameters_Base!$G$8</f>
        <v>2000000</v>
      </c>
      <c r="Y426" s="15">
        <f t="shared" si="95"/>
        <v>31876848.269800514</v>
      </c>
      <c r="Z426" s="29">
        <f t="shared" si="96"/>
        <v>6375369.6539601032</v>
      </c>
      <c r="AA426" s="29">
        <f t="shared" si="97"/>
        <v>25501478.615840413</v>
      </c>
      <c r="AC426" s="29">
        <f t="shared" si="104"/>
        <v>294630.3460398959</v>
      </c>
      <c r="AD426" s="29">
        <f t="shared" si="98"/>
        <v>-11056478.615840413</v>
      </c>
      <c r="AE426" s="29">
        <f t="shared" si="99"/>
        <v>-10761848.269800514</v>
      </c>
      <c r="AF426" s="29"/>
      <c r="AG426" s="29" t="str">
        <f t="shared" si="100"/>
        <v>Profit</v>
      </c>
      <c r="AH426" s="29"/>
      <c r="AI426" s="29" t="str">
        <f t="shared" si="101"/>
        <v>Loss</v>
      </c>
      <c r="AJ426" s="29"/>
      <c r="AL426" s="12">
        <f t="shared" si="102"/>
        <v>10159.667104823997</v>
      </c>
      <c r="AM426" s="12">
        <f t="shared" si="103"/>
        <v>-51665.787924487908</v>
      </c>
      <c r="AN426" s="12"/>
      <c r="AO426" s="12"/>
    </row>
    <row r="427" spans="1:41" x14ac:dyDescent="0.25">
      <c r="A427" s="6">
        <v>420</v>
      </c>
      <c r="B427" s="1" t="str">
        <f t="shared" si="90"/>
        <v>Mumbai</v>
      </c>
      <c r="C427" s="1" t="s">
        <v>2</v>
      </c>
      <c r="D427" s="1" t="str">
        <f>IF(C427="Q1","non-peak",IF('Base Scenario'!C427="Q4","non-peak","peak"))</f>
        <v>peak</v>
      </c>
      <c r="E427" s="13">
        <f>IF(D427="non-peak",Parameters_Base!$B$4,Parameters_Base!$B$5)</f>
        <v>229999.99999999997</v>
      </c>
      <c r="F427" s="13">
        <f>IF(D427="non-peak",Parameters_Base!$C$4,Parameters_Base!$C$5)</f>
        <v>67500</v>
      </c>
      <c r="G427" s="1"/>
      <c r="H427" s="1">
        <v>210</v>
      </c>
      <c r="I427" s="1">
        <v>17</v>
      </c>
      <c r="J427" s="1">
        <v>190</v>
      </c>
      <c r="K427" s="3">
        <v>1</v>
      </c>
      <c r="M427" s="15">
        <f t="shared" si="91"/>
        <v>3909999.9999999995</v>
      </c>
      <c r="N427" s="15">
        <f t="shared" si="92"/>
        <v>12825000</v>
      </c>
      <c r="O427" s="15">
        <f t="shared" si="93"/>
        <v>16735000</v>
      </c>
      <c r="Q427">
        <f>Parameters_Base!$G$5</f>
        <v>13880</v>
      </c>
      <c r="R427">
        <f>Q427*(1+VLOOKUP(K427,Parameters_Base!$I$3:$J$7,2,FALSE))</f>
        <v>15961.999999999998</v>
      </c>
      <c r="S427" s="14">
        <f>R427*Parameters_Base!$G$2</f>
        <v>20750599.999999996</v>
      </c>
      <c r="T427" s="14">
        <f>Parameters_Base!$O$6</f>
        <v>300000</v>
      </c>
      <c r="U427" s="14">
        <f t="shared" si="94"/>
        <v>1500000</v>
      </c>
      <c r="V427" s="14">
        <f>Parameters_Base!$R$10</f>
        <v>3754098.2698005121</v>
      </c>
      <c r="W427" s="14">
        <f>Parameters_Base!$G$7*'Base Scenario'!O427</f>
        <v>4183750</v>
      </c>
      <c r="X427" s="14">
        <f>Parameters_Base!$G$8</f>
        <v>2000000</v>
      </c>
      <c r="Y427" s="15">
        <f t="shared" si="95"/>
        <v>32488448.269800507</v>
      </c>
      <c r="Z427" s="29">
        <f t="shared" si="96"/>
        <v>6497689.6539601013</v>
      </c>
      <c r="AA427" s="29">
        <f t="shared" si="97"/>
        <v>25990758.615840405</v>
      </c>
      <c r="AC427" s="29">
        <f t="shared" si="104"/>
        <v>-2587689.6539601018</v>
      </c>
      <c r="AD427" s="29">
        <f t="shared" si="98"/>
        <v>-13165758.615840405</v>
      </c>
      <c r="AE427" s="29">
        <f t="shared" si="99"/>
        <v>-15753448.269800507</v>
      </c>
      <c r="AF427" s="29"/>
      <c r="AG427" s="29" t="str">
        <f t="shared" si="100"/>
        <v>Loss</v>
      </c>
      <c r="AH427" s="29"/>
      <c r="AI427" s="29" t="str">
        <f t="shared" si="101"/>
        <v>Loss</v>
      </c>
      <c r="AJ427" s="29"/>
      <c r="AL427" s="12">
        <f t="shared" si="102"/>
        <v>-152217.03846824128</v>
      </c>
      <c r="AM427" s="12">
        <f t="shared" si="103"/>
        <v>-69293.466399160025</v>
      </c>
      <c r="AN427" s="12"/>
      <c r="AO427" s="12"/>
    </row>
    <row r="428" spans="1:41" x14ac:dyDescent="0.25">
      <c r="A428" s="6">
        <v>421</v>
      </c>
      <c r="B428" s="1" t="str">
        <f t="shared" si="90"/>
        <v>New York</v>
      </c>
      <c r="C428" s="1" t="s">
        <v>2</v>
      </c>
      <c r="D428" s="1" t="str">
        <f>IF(C428="Q1","non-peak",IF('Base Scenario'!C428="Q4","non-peak","peak"))</f>
        <v>peak</v>
      </c>
      <c r="E428" s="13">
        <f>IF(D428="non-peak",Parameters_Base!$B$4,Parameters_Base!$B$5)</f>
        <v>229999.99999999997</v>
      </c>
      <c r="F428" s="13">
        <f>IF(D428="non-peak",Parameters_Base!$C$4,Parameters_Base!$C$5)</f>
        <v>67500</v>
      </c>
      <c r="G428" s="1"/>
      <c r="H428" s="1">
        <v>211</v>
      </c>
      <c r="I428" s="1">
        <v>29</v>
      </c>
      <c r="J428" s="1">
        <v>234</v>
      </c>
      <c r="K428" s="3">
        <v>0</v>
      </c>
      <c r="M428" s="15">
        <f t="shared" si="91"/>
        <v>6669999.9999999991</v>
      </c>
      <c r="N428" s="15">
        <f t="shared" si="92"/>
        <v>15795000</v>
      </c>
      <c r="O428" s="15">
        <f t="shared" si="93"/>
        <v>22465000</v>
      </c>
      <c r="Q428">
        <f>Parameters_Base!$G$5</f>
        <v>13880</v>
      </c>
      <c r="R428">
        <f>Q428*(1+VLOOKUP(K428,Parameters_Base!$I$3:$J$7,2,FALSE))</f>
        <v>13880</v>
      </c>
      <c r="S428" s="14">
        <f>R428*Parameters_Base!$G$2</f>
        <v>18044000</v>
      </c>
      <c r="T428" s="14">
        <f>Parameters_Base!$O$6</f>
        <v>300000</v>
      </c>
      <c r="U428" s="14">
        <f t="shared" si="94"/>
        <v>2500000</v>
      </c>
      <c r="V428" s="14">
        <f>Parameters_Base!$R$10</f>
        <v>3754098.2698005121</v>
      </c>
      <c r="W428" s="14">
        <f>Parameters_Base!$G$7*'Base Scenario'!O428</f>
        <v>5616250</v>
      </c>
      <c r="X428" s="14">
        <f>Parameters_Base!$G$8</f>
        <v>2000000</v>
      </c>
      <c r="Y428" s="15">
        <f t="shared" si="95"/>
        <v>32214348.269800514</v>
      </c>
      <c r="Z428" s="29">
        <f t="shared" si="96"/>
        <v>6442869.6539601032</v>
      </c>
      <c r="AA428" s="29">
        <f t="shared" si="97"/>
        <v>25771478.615840413</v>
      </c>
      <c r="AC428" s="29">
        <f t="shared" si="104"/>
        <v>227130.3460398959</v>
      </c>
      <c r="AD428" s="29">
        <f t="shared" si="98"/>
        <v>-9976478.6158404127</v>
      </c>
      <c r="AE428" s="29">
        <f t="shared" si="99"/>
        <v>-9749348.269800514</v>
      </c>
      <c r="AF428" s="29"/>
      <c r="AG428" s="29" t="str">
        <f t="shared" si="100"/>
        <v>Profit</v>
      </c>
      <c r="AH428" s="29"/>
      <c r="AI428" s="29" t="str">
        <f t="shared" si="101"/>
        <v>Loss</v>
      </c>
      <c r="AJ428" s="29"/>
      <c r="AL428" s="12">
        <f t="shared" si="102"/>
        <v>7832.0808979274452</v>
      </c>
      <c r="AM428" s="12">
        <f t="shared" si="103"/>
        <v>-42634.523999318</v>
      </c>
      <c r="AN428" s="12"/>
      <c r="AO428" s="12"/>
    </row>
    <row r="429" spans="1:41" x14ac:dyDescent="0.25">
      <c r="A429" s="6">
        <v>422</v>
      </c>
      <c r="B429" s="1" t="str">
        <f t="shared" si="90"/>
        <v>Mumbai</v>
      </c>
      <c r="C429" s="1" t="s">
        <v>2</v>
      </c>
      <c r="D429" s="1" t="str">
        <f>IF(C429="Q1","non-peak",IF('Base Scenario'!C429="Q4","non-peak","peak"))</f>
        <v>peak</v>
      </c>
      <c r="E429" s="13">
        <f>IF(D429="non-peak",Parameters_Base!$B$4,Parameters_Base!$B$5)</f>
        <v>229999.99999999997</v>
      </c>
      <c r="F429" s="13">
        <f>IF(D429="non-peak",Parameters_Base!$C$4,Parameters_Base!$C$5)</f>
        <v>67500</v>
      </c>
      <c r="G429" s="1"/>
      <c r="H429" s="1">
        <v>211</v>
      </c>
      <c r="I429" s="1">
        <v>15</v>
      </c>
      <c r="J429" s="1">
        <v>223</v>
      </c>
      <c r="K429" s="3">
        <v>0</v>
      </c>
      <c r="M429" s="15">
        <f t="shared" si="91"/>
        <v>3449999.9999999995</v>
      </c>
      <c r="N429" s="15">
        <f t="shared" si="92"/>
        <v>15052500</v>
      </c>
      <c r="O429" s="15">
        <f t="shared" si="93"/>
        <v>18502500</v>
      </c>
      <c r="Q429">
        <f>Parameters_Base!$G$5</f>
        <v>13880</v>
      </c>
      <c r="R429">
        <f>Q429*(1+VLOOKUP(K429,Parameters_Base!$I$3:$J$7,2,FALSE))</f>
        <v>13880</v>
      </c>
      <c r="S429" s="14">
        <f>R429*Parameters_Base!$G$2</f>
        <v>18044000</v>
      </c>
      <c r="T429" s="14">
        <f>Parameters_Base!$O$6</f>
        <v>300000</v>
      </c>
      <c r="U429" s="14">
        <f t="shared" si="94"/>
        <v>1500000</v>
      </c>
      <c r="V429" s="14">
        <f>Parameters_Base!$R$10</f>
        <v>3754098.2698005121</v>
      </c>
      <c r="W429" s="14">
        <f>Parameters_Base!$G$7*'Base Scenario'!O429</f>
        <v>4625625</v>
      </c>
      <c r="X429" s="14">
        <f>Parameters_Base!$G$8</f>
        <v>2000000</v>
      </c>
      <c r="Y429" s="15">
        <f t="shared" si="95"/>
        <v>30223723.269800514</v>
      </c>
      <c r="Z429" s="29">
        <f t="shared" si="96"/>
        <v>6044744.6539601032</v>
      </c>
      <c r="AA429" s="29">
        <f t="shared" si="97"/>
        <v>24178978.615840413</v>
      </c>
      <c r="AC429" s="29">
        <f t="shared" si="104"/>
        <v>-2594744.6539601036</v>
      </c>
      <c r="AD429" s="29">
        <f t="shared" si="98"/>
        <v>-9126478.6158404127</v>
      </c>
      <c r="AE429" s="29">
        <f t="shared" si="99"/>
        <v>-11721223.269800514</v>
      </c>
      <c r="AF429" s="29"/>
      <c r="AG429" s="29" t="str">
        <f t="shared" si="100"/>
        <v>Loss</v>
      </c>
      <c r="AH429" s="29"/>
      <c r="AI429" s="29" t="str">
        <f t="shared" si="101"/>
        <v>Loss</v>
      </c>
      <c r="AJ429" s="29"/>
      <c r="AL429" s="12">
        <f t="shared" si="102"/>
        <v>-172982.97693067358</v>
      </c>
      <c r="AM429" s="12">
        <f t="shared" si="103"/>
        <v>-40925.913075517543</v>
      </c>
      <c r="AN429" s="12"/>
      <c r="AO429" s="12"/>
    </row>
    <row r="430" spans="1:41" x14ac:dyDescent="0.25">
      <c r="A430" s="6">
        <v>423</v>
      </c>
      <c r="B430" s="1" t="str">
        <f t="shared" si="90"/>
        <v>New York</v>
      </c>
      <c r="C430" s="1" t="s">
        <v>2</v>
      </c>
      <c r="D430" s="1" t="str">
        <f>IF(C430="Q1","non-peak",IF('Base Scenario'!C430="Q4","non-peak","peak"))</f>
        <v>peak</v>
      </c>
      <c r="E430" s="13">
        <f>IF(D430="non-peak",Parameters_Base!$B$4,Parameters_Base!$B$5)</f>
        <v>229999.99999999997</v>
      </c>
      <c r="F430" s="13">
        <f>IF(D430="non-peak",Parameters_Base!$C$4,Parameters_Base!$C$5)</f>
        <v>67500</v>
      </c>
      <c r="G430" s="1"/>
      <c r="H430" s="1">
        <v>212</v>
      </c>
      <c r="I430" s="1">
        <v>26</v>
      </c>
      <c r="J430" s="1">
        <v>226</v>
      </c>
      <c r="K430" s="3">
        <v>0</v>
      </c>
      <c r="M430" s="15">
        <f t="shared" si="91"/>
        <v>5979999.9999999991</v>
      </c>
      <c r="N430" s="15">
        <f t="shared" si="92"/>
        <v>15255000</v>
      </c>
      <c r="O430" s="15">
        <f t="shared" si="93"/>
        <v>21235000</v>
      </c>
      <c r="Q430">
        <f>Parameters_Base!$G$5</f>
        <v>13880</v>
      </c>
      <c r="R430">
        <f>Q430*(1+VLOOKUP(K430,Parameters_Base!$I$3:$J$7,2,FALSE))</f>
        <v>13880</v>
      </c>
      <c r="S430" s="14">
        <f>R430*Parameters_Base!$G$2</f>
        <v>18044000</v>
      </c>
      <c r="T430" s="14">
        <f>Parameters_Base!$O$6</f>
        <v>300000</v>
      </c>
      <c r="U430" s="14">
        <f t="shared" si="94"/>
        <v>2500000</v>
      </c>
      <c r="V430" s="14">
        <f>Parameters_Base!$R$10</f>
        <v>3754098.2698005121</v>
      </c>
      <c r="W430" s="14">
        <f>Parameters_Base!$G$7*'Base Scenario'!O430</f>
        <v>5308750</v>
      </c>
      <c r="X430" s="14">
        <f>Parameters_Base!$G$8</f>
        <v>2000000</v>
      </c>
      <c r="Y430" s="15">
        <f t="shared" si="95"/>
        <v>31906848.269800514</v>
      </c>
      <c r="Z430" s="29">
        <f t="shared" si="96"/>
        <v>6381369.6539601032</v>
      </c>
      <c r="AA430" s="29">
        <f t="shared" si="97"/>
        <v>25525478.615840413</v>
      </c>
      <c r="AC430" s="29">
        <f t="shared" si="104"/>
        <v>-401369.6539601041</v>
      </c>
      <c r="AD430" s="29">
        <f t="shared" si="98"/>
        <v>-10270478.615840413</v>
      </c>
      <c r="AE430" s="29">
        <f t="shared" si="99"/>
        <v>-10671848.269800514</v>
      </c>
      <c r="AF430" s="29"/>
      <c r="AG430" s="29" t="str">
        <f t="shared" si="100"/>
        <v>Loss</v>
      </c>
      <c r="AH430" s="29"/>
      <c r="AI430" s="29" t="str">
        <f t="shared" si="101"/>
        <v>Loss</v>
      </c>
      <c r="AJ430" s="29"/>
      <c r="AL430" s="12">
        <f t="shared" si="102"/>
        <v>-15437.294383080927</v>
      </c>
      <c r="AM430" s="12">
        <f t="shared" si="103"/>
        <v>-45444.595645311558</v>
      </c>
      <c r="AN430" s="12"/>
      <c r="AO430" s="12"/>
    </row>
    <row r="431" spans="1:41" x14ac:dyDescent="0.25">
      <c r="A431" s="6">
        <v>424</v>
      </c>
      <c r="B431" s="1" t="str">
        <f t="shared" si="90"/>
        <v>Mumbai</v>
      </c>
      <c r="C431" s="1" t="s">
        <v>2</v>
      </c>
      <c r="D431" s="1" t="str">
        <f>IF(C431="Q1","non-peak",IF('Base Scenario'!C431="Q4","non-peak","peak"))</f>
        <v>peak</v>
      </c>
      <c r="E431" s="13">
        <f>IF(D431="non-peak",Parameters_Base!$B$4,Parameters_Base!$B$5)</f>
        <v>229999.99999999997</v>
      </c>
      <c r="F431" s="13">
        <f>IF(D431="non-peak",Parameters_Base!$C$4,Parameters_Base!$C$5)</f>
        <v>67500</v>
      </c>
      <c r="G431" s="1"/>
      <c r="H431" s="1">
        <v>212</v>
      </c>
      <c r="I431" s="1">
        <v>23</v>
      </c>
      <c r="J431" s="1">
        <v>182</v>
      </c>
      <c r="K431" s="3">
        <v>0</v>
      </c>
      <c r="M431" s="15">
        <f t="shared" si="91"/>
        <v>5289999.9999999991</v>
      </c>
      <c r="N431" s="15">
        <f t="shared" si="92"/>
        <v>12285000</v>
      </c>
      <c r="O431" s="15">
        <f t="shared" si="93"/>
        <v>17575000</v>
      </c>
      <c r="Q431">
        <f>Parameters_Base!$G$5</f>
        <v>13880</v>
      </c>
      <c r="R431">
        <f>Q431*(1+VLOOKUP(K431,Parameters_Base!$I$3:$J$7,2,FALSE))</f>
        <v>13880</v>
      </c>
      <c r="S431" s="14">
        <f>R431*Parameters_Base!$G$2</f>
        <v>18044000</v>
      </c>
      <c r="T431" s="14">
        <f>Parameters_Base!$O$6</f>
        <v>300000</v>
      </c>
      <c r="U431" s="14">
        <f t="shared" si="94"/>
        <v>1500000</v>
      </c>
      <c r="V431" s="14">
        <f>Parameters_Base!$R$10</f>
        <v>3754098.2698005121</v>
      </c>
      <c r="W431" s="14">
        <f>Parameters_Base!$G$7*'Base Scenario'!O431</f>
        <v>4393750</v>
      </c>
      <c r="X431" s="14">
        <f>Parameters_Base!$G$8</f>
        <v>2000000</v>
      </c>
      <c r="Y431" s="15">
        <f t="shared" si="95"/>
        <v>29991848.269800514</v>
      </c>
      <c r="Z431" s="29">
        <f t="shared" si="96"/>
        <v>5998369.6539601032</v>
      </c>
      <c r="AA431" s="29">
        <f t="shared" si="97"/>
        <v>23993478.615840413</v>
      </c>
      <c r="AC431" s="29">
        <f t="shared" si="104"/>
        <v>-708369.6539601041</v>
      </c>
      <c r="AD431" s="29">
        <f t="shared" si="98"/>
        <v>-11708478.615840413</v>
      </c>
      <c r="AE431" s="29">
        <f t="shared" si="99"/>
        <v>-12416848.269800514</v>
      </c>
      <c r="AF431" s="29"/>
      <c r="AG431" s="29" t="str">
        <f t="shared" si="100"/>
        <v>Loss</v>
      </c>
      <c r="AH431" s="29"/>
      <c r="AI431" s="29" t="str">
        <f t="shared" si="101"/>
        <v>Loss</v>
      </c>
      <c r="AJ431" s="29"/>
      <c r="AL431" s="12">
        <f t="shared" si="102"/>
        <v>-30798.680606961047</v>
      </c>
      <c r="AM431" s="12">
        <f t="shared" si="103"/>
        <v>-64332.300087035233</v>
      </c>
      <c r="AN431" s="12"/>
      <c r="AO431" s="12"/>
    </row>
    <row r="432" spans="1:41" x14ac:dyDescent="0.25">
      <c r="A432" s="6">
        <v>425</v>
      </c>
      <c r="B432" s="1" t="str">
        <f t="shared" si="90"/>
        <v>New York</v>
      </c>
      <c r="C432" s="1" t="s">
        <v>2</v>
      </c>
      <c r="D432" s="1" t="str">
        <f>IF(C432="Q1","non-peak",IF('Base Scenario'!C432="Q4","non-peak","peak"))</f>
        <v>peak</v>
      </c>
      <c r="E432" s="13">
        <f>IF(D432="non-peak",Parameters_Base!$B$4,Parameters_Base!$B$5)</f>
        <v>229999.99999999997</v>
      </c>
      <c r="F432" s="13">
        <f>IF(D432="non-peak",Parameters_Base!$C$4,Parameters_Base!$C$5)</f>
        <v>67500</v>
      </c>
      <c r="G432" s="1"/>
      <c r="H432" s="1">
        <v>213</v>
      </c>
      <c r="I432" s="1">
        <v>24</v>
      </c>
      <c r="J432" s="1">
        <v>164</v>
      </c>
      <c r="K432" s="3">
        <v>-2</v>
      </c>
      <c r="M432" s="15">
        <f t="shared" si="91"/>
        <v>5519999.9999999991</v>
      </c>
      <c r="N432" s="15">
        <f t="shared" si="92"/>
        <v>11070000</v>
      </c>
      <c r="O432" s="15">
        <f t="shared" si="93"/>
        <v>16590000</v>
      </c>
      <c r="Q432">
        <f>Parameters_Base!$G$5</f>
        <v>13880</v>
      </c>
      <c r="R432">
        <f>Q432*(1+VLOOKUP(K432,Parameters_Base!$I$3:$J$7,2,FALSE))</f>
        <v>9716</v>
      </c>
      <c r="S432" s="14">
        <f>R432*Parameters_Base!$G$2</f>
        <v>12630800</v>
      </c>
      <c r="T432" s="14">
        <f>Parameters_Base!$O$6</f>
        <v>300000</v>
      </c>
      <c r="U432" s="14">
        <f t="shared" si="94"/>
        <v>2500000</v>
      </c>
      <c r="V432" s="14">
        <f>Parameters_Base!$R$10</f>
        <v>3754098.2698005121</v>
      </c>
      <c r="W432" s="14">
        <f>Parameters_Base!$G$7*'Base Scenario'!O432</f>
        <v>4147500</v>
      </c>
      <c r="X432" s="14">
        <f>Parameters_Base!$G$8</f>
        <v>2000000</v>
      </c>
      <c r="Y432" s="15">
        <f t="shared" si="95"/>
        <v>25332398.269800514</v>
      </c>
      <c r="Z432" s="29">
        <f t="shared" si="96"/>
        <v>5066479.6539601032</v>
      </c>
      <c r="AA432" s="29">
        <f t="shared" si="97"/>
        <v>20265918.615840413</v>
      </c>
      <c r="AC432" s="29">
        <f t="shared" si="104"/>
        <v>453520.3460398959</v>
      </c>
      <c r="AD432" s="29">
        <f t="shared" si="98"/>
        <v>-9195918.6158404127</v>
      </c>
      <c r="AE432" s="29">
        <f t="shared" si="99"/>
        <v>-8742398.269800514</v>
      </c>
      <c r="AF432" s="29"/>
      <c r="AG432" s="29" t="str">
        <f t="shared" si="100"/>
        <v>Profit</v>
      </c>
      <c r="AH432" s="29"/>
      <c r="AI432" s="29" t="str">
        <f t="shared" si="101"/>
        <v>Loss</v>
      </c>
      <c r="AJ432" s="29"/>
      <c r="AL432" s="12">
        <f t="shared" si="102"/>
        <v>18896.681084995664</v>
      </c>
      <c r="AM432" s="12">
        <f t="shared" si="103"/>
        <v>-56072.674486831784</v>
      </c>
      <c r="AN432" s="12"/>
      <c r="AO432" s="12"/>
    </row>
    <row r="433" spans="1:41" x14ac:dyDescent="0.25">
      <c r="A433" s="6">
        <v>426</v>
      </c>
      <c r="B433" s="1" t="str">
        <f t="shared" si="90"/>
        <v>Mumbai</v>
      </c>
      <c r="C433" s="1" t="s">
        <v>2</v>
      </c>
      <c r="D433" s="1" t="str">
        <f>IF(C433="Q1","non-peak",IF('Base Scenario'!C433="Q4","non-peak","peak"))</f>
        <v>peak</v>
      </c>
      <c r="E433" s="13">
        <f>IF(D433="non-peak",Parameters_Base!$B$4,Parameters_Base!$B$5)</f>
        <v>229999.99999999997</v>
      </c>
      <c r="F433" s="13">
        <f>IF(D433="non-peak",Parameters_Base!$C$4,Parameters_Base!$C$5)</f>
        <v>67500</v>
      </c>
      <c r="G433" s="1"/>
      <c r="H433" s="1">
        <v>213</v>
      </c>
      <c r="I433" s="1">
        <v>26</v>
      </c>
      <c r="J433" s="1">
        <v>219</v>
      </c>
      <c r="K433" s="3">
        <v>2</v>
      </c>
      <c r="M433" s="15">
        <f t="shared" si="91"/>
        <v>5979999.9999999991</v>
      </c>
      <c r="N433" s="15">
        <f t="shared" si="92"/>
        <v>14782500</v>
      </c>
      <c r="O433" s="15">
        <f t="shared" si="93"/>
        <v>20762500</v>
      </c>
      <c r="Q433">
        <f>Parameters_Base!$G$5</f>
        <v>13880</v>
      </c>
      <c r="R433">
        <f>Q433*(1+VLOOKUP(K433,Parameters_Base!$I$3:$J$7,2,FALSE))</f>
        <v>18044</v>
      </c>
      <c r="S433" s="14">
        <f>R433*Parameters_Base!$G$2</f>
        <v>23457200</v>
      </c>
      <c r="T433" s="14">
        <f>Parameters_Base!$O$6</f>
        <v>300000</v>
      </c>
      <c r="U433" s="14">
        <f t="shared" si="94"/>
        <v>1500000</v>
      </c>
      <c r="V433" s="14">
        <f>Parameters_Base!$R$10</f>
        <v>3754098.2698005121</v>
      </c>
      <c r="W433" s="14">
        <f>Parameters_Base!$G$7*'Base Scenario'!O433</f>
        <v>5190625</v>
      </c>
      <c r="X433" s="14">
        <f>Parameters_Base!$G$8</f>
        <v>2000000</v>
      </c>
      <c r="Y433" s="15">
        <f t="shared" si="95"/>
        <v>36201923.269800514</v>
      </c>
      <c r="Z433" s="29">
        <f t="shared" si="96"/>
        <v>7240384.6539601032</v>
      </c>
      <c r="AA433" s="29">
        <f t="shared" si="97"/>
        <v>28961538.615840413</v>
      </c>
      <c r="AC433" s="29">
        <f t="shared" si="104"/>
        <v>-1260384.6539601041</v>
      </c>
      <c r="AD433" s="29">
        <f t="shared" si="98"/>
        <v>-14179038.615840413</v>
      </c>
      <c r="AE433" s="29">
        <f t="shared" si="99"/>
        <v>-15439423.269800514</v>
      </c>
      <c r="AF433" s="29"/>
      <c r="AG433" s="29" t="str">
        <f t="shared" si="100"/>
        <v>Loss</v>
      </c>
      <c r="AH433" s="29"/>
      <c r="AI433" s="29" t="str">
        <f t="shared" si="101"/>
        <v>Loss</v>
      </c>
      <c r="AJ433" s="29"/>
      <c r="AL433" s="12">
        <f t="shared" si="102"/>
        <v>-48476.332844619392</v>
      </c>
      <c r="AM433" s="12">
        <f t="shared" si="103"/>
        <v>-64744.468565481337</v>
      </c>
      <c r="AN433" s="12"/>
      <c r="AO433" s="12"/>
    </row>
    <row r="434" spans="1:41" x14ac:dyDescent="0.25">
      <c r="A434" s="6">
        <v>427</v>
      </c>
      <c r="B434" s="1" t="str">
        <f t="shared" si="90"/>
        <v>New York</v>
      </c>
      <c r="C434" s="1" t="s">
        <v>2</v>
      </c>
      <c r="D434" s="1" t="str">
        <f>IF(C434="Q1","non-peak",IF('Base Scenario'!C434="Q4","non-peak","peak"))</f>
        <v>peak</v>
      </c>
      <c r="E434" s="13">
        <f>IF(D434="non-peak",Parameters_Base!$B$4,Parameters_Base!$B$5)</f>
        <v>229999.99999999997</v>
      </c>
      <c r="F434" s="13">
        <f>IF(D434="non-peak",Parameters_Base!$C$4,Parameters_Base!$C$5)</f>
        <v>67500</v>
      </c>
      <c r="G434" s="1"/>
      <c r="H434" s="1">
        <v>214</v>
      </c>
      <c r="I434" s="1">
        <v>16</v>
      </c>
      <c r="J434" s="1">
        <v>204</v>
      </c>
      <c r="K434" s="3">
        <v>-1</v>
      </c>
      <c r="M434" s="15">
        <f t="shared" si="91"/>
        <v>3679999.9999999995</v>
      </c>
      <c r="N434" s="15">
        <f t="shared" si="92"/>
        <v>13770000</v>
      </c>
      <c r="O434" s="15">
        <f t="shared" si="93"/>
        <v>17450000</v>
      </c>
      <c r="Q434">
        <f>Parameters_Base!$G$5</f>
        <v>13880</v>
      </c>
      <c r="R434">
        <f>Q434*(1+VLOOKUP(K434,Parameters_Base!$I$3:$J$7,2,FALSE))</f>
        <v>11798</v>
      </c>
      <c r="S434" s="14">
        <f>R434*Parameters_Base!$G$2</f>
        <v>15337400</v>
      </c>
      <c r="T434" s="14">
        <f>Parameters_Base!$O$6</f>
        <v>300000</v>
      </c>
      <c r="U434" s="14">
        <f t="shared" si="94"/>
        <v>2500000</v>
      </c>
      <c r="V434" s="14">
        <f>Parameters_Base!$R$10</f>
        <v>3754098.2698005121</v>
      </c>
      <c r="W434" s="14">
        <f>Parameters_Base!$G$7*'Base Scenario'!O434</f>
        <v>4362500</v>
      </c>
      <c r="X434" s="14">
        <f>Parameters_Base!$G$8</f>
        <v>2000000</v>
      </c>
      <c r="Y434" s="15">
        <f t="shared" si="95"/>
        <v>28253998.269800514</v>
      </c>
      <c r="Z434" s="29">
        <f t="shared" si="96"/>
        <v>5650799.6539601032</v>
      </c>
      <c r="AA434" s="29">
        <f t="shared" si="97"/>
        <v>22603198.615840413</v>
      </c>
      <c r="AC434" s="29">
        <f t="shared" si="104"/>
        <v>-1970799.6539601036</v>
      </c>
      <c r="AD434" s="29">
        <f t="shared" si="98"/>
        <v>-8833198.6158404127</v>
      </c>
      <c r="AE434" s="29">
        <f t="shared" si="99"/>
        <v>-10803998.269800514</v>
      </c>
      <c r="AF434" s="29"/>
      <c r="AG434" s="29" t="str">
        <f t="shared" si="100"/>
        <v>Loss</v>
      </c>
      <c r="AH434" s="29"/>
      <c r="AI434" s="29" t="str">
        <f t="shared" si="101"/>
        <v>Loss</v>
      </c>
      <c r="AJ434" s="29"/>
      <c r="AL434" s="12">
        <f t="shared" si="102"/>
        <v>-123174.97837250648</v>
      </c>
      <c r="AM434" s="12">
        <f t="shared" si="103"/>
        <v>-43299.993214903981</v>
      </c>
      <c r="AN434" s="12"/>
      <c r="AO434" s="12"/>
    </row>
    <row r="435" spans="1:41" x14ac:dyDescent="0.25">
      <c r="A435" s="6">
        <v>428</v>
      </c>
      <c r="B435" s="1" t="str">
        <f t="shared" si="90"/>
        <v>Mumbai</v>
      </c>
      <c r="C435" s="1" t="s">
        <v>2</v>
      </c>
      <c r="D435" s="1" t="str">
        <f>IF(C435="Q1","non-peak",IF('Base Scenario'!C435="Q4","non-peak","peak"))</f>
        <v>peak</v>
      </c>
      <c r="E435" s="13">
        <f>IF(D435="non-peak",Parameters_Base!$B$4,Parameters_Base!$B$5)</f>
        <v>229999.99999999997</v>
      </c>
      <c r="F435" s="13">
        <f>IF(D435="non-peak",Parameters_Base!$C$4,Parameters_Base!$C$5)</f>
        <v>67500</v>
      </c>
      <c r="G435" s="1"/>
      <c r="H435" s="1">
        <v>214</v>
      </c>
      <c r="I435" s="1">
        <v>19</v>
      </c>
      <c r="J435" s="1">
        <v>222</v>
      </c>
      <c r="K435" s="3">
        <v>0</v>
      </c>
      <c r="M435" s="15">
        <f t="shared" si="91"/>
        <v>4369999.9999999991</v>
      </c>
      <c r="N435" s="15">
        <f t="shared" si="92"/>
        <v>14985000</v>
      </c>
      <c r="O435" s="15">
        <f t="shared" si="93"/>
        <v>19355000</v>
      </c>
      <c r="Q435">
        <f>Parameters_Base!$G$5</f>
        <v>13880</v>
      </c>
      <c r="R435">
        <f>Q435*(1+VLOOKUP(K435,Parameters_Base!$I$3:$J$7,2,FALSE))</f>
        <v>13880</v>
      </c>
      <c r="S435" s="14">
        <f>R435*Parameters_Base!$G$2</f>
        <v>18044000</v>
      </c>
      <c r="T435" s="14">
        <f>Parameters_Base!$O$6</f>
        <v>300000</v>
      </c>
      <c r="U435" s="14">
        <f t="shared" si="94"/>
        <v>1500000</v>
      </c>
      <c r="V435" s="14">
        <f>Parameters_Base!$R$10</f>
        <v>3754098.2698005121</v>
      </c>
      <c r="W435" s="14">
        <f>Parameters_Base!$G$7*'Base Scenario'!O435</f>
        <v>4838750</v>
      </c>
      <c r="X435" s="14">
        <f>Parameters_Base!$G$8</f>
        <v>2000000</v>
      </c>
      <c r="Y435" s="15">
        <f t="shared" si="95"/>
        <v>30436848.269800514</v>
      </c>
      <c r="Z435" s="29">
        <f t="shared" si="96"/>
        <v>6087369.6539601032</v>
      </c>
      <c r="AA435" s="29">
        <f t="shared" si="97"/>
        <v>24349478.615840413</v>
      </c>
      <c r="AC435" s="29">
        <f t="shared" si="104"/>
        <v>-1717369.6539601041</v>
      </c>
      <c r="AD435" s="29">
        <f t="shared" si="98"/>
        <v>-9364478.6158404127</v>
      </c>
      <c r="AE435" s="29">
        <f t="shared" si="99"/>
        <v>-11081848.269800514</v>
      </c>
      <c r="AF435" s="29"/>
      <c r="AG435" s="29" t="str">
        <f t="shared" si="100"/>
        <v>Loss</v>
      </c>
      <c r="AH435" s="29"/>
      <c r="AI435" s="29" t="str">
        <f t="shared" si="101"/>
        <v>Loss</v>
      </c>
      <c r="AJ435" s="29"/>
      <c r="AL435" s="12">
        <f t="shared" si="102"/>
        <v>-90387.876524216001</v>
      </c>
      <c r="AM435" s="12">
        <f t="shared" si="103"/>
        <v>-42182.336107389245</v>
      </c>
      <c r="AN435" s="12"/>
      <c r="AO435" s="12"/>
    </row>
    <row r="436" spans="1:41" x14ac:dyDescent="0.25">
      <c r="A436" s="6">
        <v>429</v>
      </c>
      <c r="B436" s="1" t="str">
        <f t="shared" si="90"/>
        <v>New York</v>
      </c>
      <c r="C436" s="1" t="s">
        <v>2</v>
      </c>
      <c r="D436" s="1" t="str">
        <f>IF(C436="Q1","non-peak",IF('Base Scenario'!C436="Q4","non-peak","peak"))</f>
        <v>peak</v>
      </c>
      <c r="E436" s="13">
        <f>IF(D436="non-peak",Parameters_Base!$B$4,Parameters_Base!$B$5)</f>
        <v>229999.99999999997</v>
      </c>
      <c r="F436" s="13">
        <f>IF(D436="non-peak",Parameters_Base!$C$4,Parameters_Base!$C$5)</f>
        <v>67500</v>
      </c>
      <c r="G436" s="1"/>
      <c r="H436" s="1">
        <v>215</v>
      </c>
      <c r="I436" s="1">
        <v>17</v>
      </c>
      <c r="J436" s="1">
        <v>226</v>
      </c>
      <c r="K436" s="3">
        <v>0</v>
      </c>
      <c r="M436" s="15">
        <f t="shared" si="91"/>
        <v>3909999.9999999995</v>
      </c>
      <c r="N436" s="15">
        <f t="shared" si="92"/>
        <v>15255000</v>
      </c>
      <c r="O436" s="15">
        <f t="shared" si="93"/>
        <v>19165000</v>
      </c>
      <c r="Q436">
        <f>Parameters_Base!$G$5</f>
        <v>13880</v>
      </c>
      <c r="R436">
        <f>Q436*(1+VLOOKUP(K436,Parameters_Base!$I$3:$J$7,2,FALSE))</f>
        <v>13880</v>
      </c>
      <c r="S436" s="14">
        <f>R436*Parameters_Base!$G$2</f>
        <v>18044000</v>
      </c>
      <c r="T436" s="14">
        <f>Parameters_Base!$O$6</f>
        <v>300000</v>
      </c>
      <c r="U436" s="14">
        <f t="shared" si="94"/>
        <v>2500000</v>
      </c>
      <c r="V436" s="14">
        <f>Parameters_Base!$R$10</f>
        <v>3754098.2698005121</v>
      </c>
      <c r="W436" s="14">
        <f>Parameters_Base!$G$7*'Base Scenario'!O436</f>
        <v>4791250</v>
      </c>
      <c r="X436" s="14">
        <f>Parameters_Base!$G$8</f>
        <v>2000000</v>
      </c>
      <c r="Y436" s="15">
        <f t="shared" si="95"/>
        <v>31389348.269800514</v>
      </c>
      <c r="Z436" s="29">
        <f t="shared" si="96"/>
        <v>6277869.6539601032</v>
      </c>
      <c r="AA436" s="29">
        <f t="shared" si="97"/>
        <v>25111478.615840413</v>
      </c>
      <c r="AC436" s="29">
        <f t="shared" si="104"/>
        <v>-2367869.6539601036</v>
      </c>
      <c r="AD436" s="29">
        <f t="shared" si="98"/>
        <v>-9856478.6158404127</v>
      </c>
      <c r="AE436" s="29">
        <f t="shared" si="99"/>
        <v>-12224348.269800514</v>
      </c>
      <c r="AF436" s="29"/>
      <c r="AG436" s="29" t="str">
        <f t="shared" si="100"/>
        <v>Loss</v>
      </c>
      <c r="AH436" s="29"/>
      <c r="AI436" s="29" t="str">
        <f t="shared" si="101"/>
        <v>Loss</v>
      </c>
      <c r="AJ436" s="29"/>
      <c r="AL436" s="12">
        <f t="shared" si="102"/>
        <v>-139286.45023294727</v>
      </c>
      <c r="AM436" s="12">
        <f t="shared" si="103"/>
        <v>-43612.737238231915</v>
      </c>
      <c r="AN436" s="12"/>
      <c r="AO436" s="12"/>
    </row>
    <row r="437" spans="1:41" x14ac:dyDescent="0.25">
      <c r="A437" s="6">
        <v>430</v>
      </c>
      <c r="B437" s="1" t="str">
        <f t="shared" si="90"/>
        <v>Mumbai</v>
      </c>
      <c r="C437" s="1" t="s">
        <v>2</v>
      </c>
      <c r="D437" s="1" t="str">
        <f>IF(C437="Q1","non-peak",IF('Base Scenario'!C437="Q4","non-peak","peak"))</f>
        <v>peak</v>
      </c>
      <c r="E437" s="13">
        <f>IF(D437="non-peak",Parameters_Base!$B$4,Parameters_Base!$B$5)</f>
        <v>229999.99999999997</v>
      </c>
      <c r="F437" s="13">
        <f>IF(D437="non-peak",Parameters_Base!$C$4,Parameters_Base!$C$5)</f>
        <v>67500</v>
      </c>
      <c r="G437" s="1"/>
      <c r="H437" s="1">
        <v>215</v>
      </c>
      <c r="I437" s="1">
        <v>20</v>
      </c>
      <c r="J437" s="1">
        <v>226</v>
      </c>
      <c r="K437" s="3">
        <v>0</v>
      </c>
      <c r="M437" s="15">
        <f t="shared" si="91"/>
        <v>4599999.9999999991</v>
      </c>
      <c r="N437" s="15">
        <f t="shared" si="92"/>
        <v>15255000</v>
      </c>
      <c r="O437" s="15">
        <f t="shared" si="93"/>
        <v>19855000</v>
      </c>
      <c r="Q437">
        <f>Parameters_Base!$G$5</f>
        <v>13880</v>
      </c>
      <c r="R437">
        <f>Q437*(1+VLOOKUP(K437,Parameters_Base!$I$3:$J$7,2,FALSE))</f>
        <v>13880</v>
      </c>
      <c r="S437" s="14">
        <f>R437*Parameters_Base!$G$2</f>
        <v>18044000</v>
      </c>
      <c r="T437" s="14">
        <f>Parameters_Base!$O$6</f>
        <v>300000</v>
      </c>
      <c r="U437" s="14">
        <f t="shared" si="94"/>
        <v>1500000</v>
      </c>
      <c r="V437" s="14">
        <f>Parameters_Base!$R$10</f>
        <v>3754098.2698005121</v>
      </c>
      <c r="W437" s="14">
        <f>Parameters_Base!$G$7*'Base Scenario'!O437</f>
        <v>4963750</v>
      </c>
      <c r="X437" s="14">
        <f>Parameters_Base!$G$8</f>
        <v>2000000</v>
      </c>
      <c r="Y437" s="15">
        <f t="shared" si="95"/>
        <v>30561848.269800514</v>
      </c>
      <c r="Z437" s="29">
        <f t="shared" si="96"/>
        <v>6112369.6539601032</v>
      </c>
      <c r="AA437" s="29">
        <f t="shared" si="97"/>
        <v>24449478.615840413</v>
      </c>
      <c r="AC437" s="29">
        <f t="shared" si="104"/>
        <v>-1512369.6539601041</v>
      </c>
      <c r="AD437" s="29">
        <f t="shared" si="98"/>
        <v>-9194478.6158404127</v>
      </c>
      <c r="AE437" s="29">
        <f t="shared" si="99"/>
        <v>-10706848.269800514</v>
      </c>
      <c r="AF437" s="29"/>
      <c r="AG437" s="29" t="str">
        <f t="shared" si="100"/>
        <v>Loss</v>
      </c>
      <c r="AH437" s="29"/>
      <c r="AI437" s="29" t="str">
        <f t="shared" si="101"/>
        <v>Loss</v>
      </c>
      <c r="AJ437" s="29"/>
      <c r="AL437" s="12">
        <f t="shared" si="102"/>
        <v>-75618.482698005202</v>
      </c>
      <c r="AM437" s="12">
        <f t="shared" si="103"/>
        <v>-40683.533698408908</v>
      </c>
      <c r="AN437" s="12"/>
      <c r="AO437" s="12"/>
    </row>
    <row r="438" spans="1:41" x14ac:dyDescent="0.25">
      <c r="A438" s="6">
        <v>431</v>
      </c>
      <c r="B438" s="1" t="str">
        <f t="shared" si="90"/>
        <v>New York</v>
      </c>
      <c r="C438" s="1" t="s">
        <v>2</v>
      </c>
      <c r="D438" s="1" t="str">
        <f>IF(C438="Q1","non-peak",IF('Base Scenario'!C438="Q4","non-peak","peak"))</f>
        <v>peak</v>
      </c>
      <c r="E438" s="13">
        <f>IF(D438="non-peak",Parameters_Base!$B$4,Parameters_Base!$B$5)</f>
        <v>229999.99999999997</v>
      </c>
      <c r="F438" s="13">
        <f>IF(D438="non-peak",Parameters_Base!$C$4,Parameters_Base!$C$5)</f>
        <v>67500</v>
      </c>
      <c r="G438" s="1"/>
      <c r="H438" s="1">
        <v>216</v>
      </c>
      <c r="I438" s="1">
        <v>22</v>
      </c>
      <c r="J438" s="1">
        <v>174</v>
      </c>
      <c r="K438" s="3">
        <v>0</v>
      </c>
      <c r="M438" s="15">
        <f t="shared" si="91"/>
        <v>5059999.9999999991</v>
      </c>
      <c r="N438" s="15">
        <f t="shared" si="92"/>
        <v>11745000</v>
      </c>
      <c r="O438" s="15">
        <f t="shared" si="93"/>
        <v>16805000</v>
      </c>
      <c r="Q438">
        <f>Parameters_Base!$G$5</f>
        <v>13880</v>
      </c>
      <c r="R438">
        <f>Q438*(1+VLOOKUP(K438,Parameters_Base!$I$3:$J$7,2,FALSE))</f>
        <v>13880</v>
      </c>
      <c r="S438" s="14">
        <f>R438*Parameters_Base!$G$2</f>
        <v>18044000</v>
      </c>
      <c r="T438" s="14">
        <f>Parameters_Base!$O$6</f>
        <v>300000</v>
      </c>
      <c r="U438" s="14">
        <f t="shared" si="94"/>
        <v>2500000</v>
      </c>
      <c r="V438" s="14">
        <f>Parameters_Base!$R$10</f>
        <v>3754098.2698005121</v>
      </c>
      <c r="W438" s="14">
        <f>Parameters_Base!$G$7*'Base Scenario'!O438</f>
        <v>4201250</v>
      </c>
      <c r="X438" s="14">
        <f>Parameters_Base!$G$8</f>
        <v>2000000</v>
      </c>
      <c r="Y438" s="15">
        <f t="shared" si="95"/>
        <v>30799348.269800514</v>
      </c>
      <c r="Z438" s="29">
        <f t="shared" si="96"/>
        <v>6159869.6539601032</v>
      </c>
      <c r="AA438" s="29">
        <f t="shared" si="97"/>
        <v>24639478.615840413</v>
      </c>
      <c r="AC438" s="29">
        <f t="shared" si="104"/>
        <v>-1099869.6539601041</v>
      </c>
      <c r="AD438" s="29">
        <f t="shared" si="98"/>
        <v>-12894478.615840413</v>
      </c>
      <c r="AE438" s="29">
        <f t="shared" si="99"/>
        <v>-13994348.269800514</v>
      </c>
      <c r="AF438" s="29"/>
      <c r="AG438" s="29" t="str">
        <f t="shared" si="100"/>
        <v>Loss</v>
      </c>
      <c r="AH438" s="29"/>
      <c r="AI438" s="29" t="str">
        <f t="shared" si="101"/>
        <v>Loss</v>
      </c>
      <c r="AJ438" s="29"/>
      <c r="AL438" s="12">
        <f t="shared" si="102"/>
        <v>-49994.075180004729</v>
      </c>
      <c r="AM438" s="12">
        <f t="shared" si="103"/>
        <v>-74106.198941611568</v>
      </c>
      <c r="AN438" s="12"/>
      <c r="AO438" s="12"/>
    </row>
    <row r="439" spans="1:41" x14ac:dyDescent="0.25">
      <c r="A439" s="6">
        <v>432</v>
      </c>
      <c r="B439" s="1" t="str">
        <f t="shared" si="90"/>
        <v>Mumbai</v>
      </c>
      <c r="C439" s="1" t="s">
        <v>2</v>
      </c>
      <c r="D439" s="1" t="str">
        <f>IF(C439="Q1","non-peak",IF('Base Scenario'!C439="Q4","non-peak","peak"))</f>
        <v>peak</v>
      </c>
      <c r="E439" s="13">
        <f>IF(D439="non-peak",Parameters_Base!$B$4,Parameters_Base!$B$5)</f>
        <v>229999.99999999997</v>
      </c>
      <c r="F439" s="13">
        <f>IF(D439="non-peak",Parameters_Base!$C$4,Parameters_Base!$C$5)</f>
        <v>67500</v>
      </c>
      <c r="G439" s="1"/>
      <c r="H439" s="1">
        <v>216</v>
      </c>
      <c r="I439" s="1">
        <v>28</v>
      </c>
      <c r="J439" s="1">
        <v>214</v>
      </c>
      <c r="K439" s="3">
        <v>0</v>
      </c>
      <c r="M439" s="15">
        <f t="shared" si="91"/>
        <v>6439999.9999999991</v>
      </c>
      <c r="N439" s="15">
        <f t="shared" si="92"/>
        <v>14445000</v>
      </c>
      <c r="O439" s="15">
        <f t="shared" si="93"/>
        <v>20885000</v>
      </c>
      <c r="Q439">
        <f>Parameters_Base!$G$5</f>
        <v>13880</v>
      </c>
      <c r="R439">
        <f>Q439*(1+VLOOKUP(K439,Parameters_Base!$I$3:$J$7,2,FALSE))</f>
        <v>13880</v>
      </c>
      <c r="S439" s="14">
        <f>R439*Parameters_Base!$G$2</f>
        <v>18044000</v>
      </c>
      <c r="T439" s="14">
        <f>Parameters_Base!$O$6</f>
        <v>300000</v>
      </c>
      <c r="U439" s="14">
        <f t="shared" si="94"/>
        <v>1500000</v>
      </c>
      <c r="V439" s="14">
        <f>Parameters_Base!$R$10</f>
        <v>3754098.2698005121</v>
      </c>
      <c r="W439" s="14">
        <f>Parameters_Base!$G$7*'Base Scenario'!O439</f>
        <v>5221250</v>
      </c>
      <c r="X439" s="14">
        <f>Parameters_Base!$G$8</f>
        <v>2000000</v>
      </c>
      <c r="Y439" s="15">
        <f t="shared" si="95"/>
        <v>30819348.269800514</v>
      </c>
      <c r="Z439" s="29">
        <f t="shared" si="96"/>
        <v>6163869.6539601032</v>
      </c>
      <c r="AA439" s="29">
        <f t="shared" si="97"/>
        <v>24655478.615840413</v>
      </c>
      <c r="AC439" s="29">
        <f t="shared" si="104"/>
        <v>276130.3460398959</v>
      </c>
      <c r="AD439" s="29">
        <f t="shared" si="98"/>
        <v>-10210478.615840413</v>
      </c>
      <c r="AE439" s="29">
        <f t="shared" si="99"/>
        <v>-9934348.269800514</v>
      </c>
      <c r="AF439" s="29"/>
      <c r="AG439" s="29" t="str">
        <f t="shared" si="100"/>
        <v>Profit</v>
      </c>
      <c r="AH439" s="29"/>
      <c r="AI439" s="29" t="str">
        <f t="shared" si="101"/>
        <v>Loss</v>
      </c>
      <c r="AJ439" s="29"/>
      <c r="AL439" s="12">
        <f t="shared" si="102"/>
        <v>9861.7980728534258</v>
      </c>
      <c r="AM439" s="12">
        <f t="shared" si="103"/>
        <v>-47712.516896450528</v>
      </c>
      <c r="AN439" s="12"/>
      <c r="AO439" s="12"/>
    </row>
    <row r="440" spans="1:41" x14ac:dyDescent="0.25">
      <c r="A440" s="6">
        <v>433</v>
      </c>
      <c r="B440" s="1" t="str">
        <f t="shared" si="90"/>
        <v>New York</v>
      </c>
      <c r="C440" s="1" t="s">
        <v>2</v>
      </c>
      <c r="D440" s="1" t="str">
        <f>IF(C440="Q1","non-peak",IF('Base Scenario'!C440="Q4","non-peak","peak"))</f>
        <v>peak</v>
      </c>
      <c r="E440" s="13">
        <f>IF(D440="non-peak",Parameters_Base!$B$4,Parameters_Base!$B$5)</f>
        <v>229999.99999999997</v>
      </c>
      <c r="F440" s="13">
        <f>IF(D440="non-peak",Parameters_Base!$C$4,Parameters_Base!$C$5)</f>
        <v>67500</v>
      </c>
      <c r="G440" s="1"/>
      <c r="H440" s="1">
        <v>217</v>
      </c>
      <c r="I440" s="1">
        <v>20</v>
      </c>
      <c r="J440" s="1">
        <v>159</v>
      </c>
      <c r="K440" s="3">
        <v>-2</v>
      </c>
      <c r="M440" s="15">
        <f t="shared" si="91"/>
        <v>4599999.9999999991</v>
      </c>
      <c r="N440" s="15">
        <f t="shared" si="92"/>
        <v>10732500</v>
      </c>
      <c r="O440" s="15">
        <f t="shared" si="93"/>
        <v>15332500</v>
      </c>
      <c r="Q440">
        <f>Parameters_Base!$G$5</f>
        <v>13880</v>
      </c>
      <c r="R440">
        <f>Q440*(1+VLOOKUP(K440,Parameters_Base!$I$3:$J$7,2,FALSE))</f>
        <v>9716</v>
      </c>
      <c r="S440" s="14">
        <f>R440*Parameters_Base!$G$2</f>
        <v>12630800</v>
      </c>
      <c r="T440" s="14">
        <f>Parameters_Base!$O$6</f>
        <v>300000</v>
      </c>
      <c r="U440" s="14">
        <f t="shared" si="94"/>
        <v>2500000</v>
      </c>
      <c r="V440" s="14">
        <f>Parameters_Base!$R$10</f>
        <v>3754098.2698005121</v>
      </c>
      <c r="W440" s="14">
        <f>Parameters_Base!$G$7*'Base Scenario'!O440</f>
        <v>3833125</v>
      </c>
      <c r="X440" s="14">
        <f>Parameters_Base!$G$8</f>
        <v>2000000</v>
      </c>
      <c r="Y440" s="15">
        <f t="shared" si="95"/>
        <v>25018023.269800514</v>
      </c>
      <c r="Z440" s="29">
        <f t="shared" si="96"/>
        <v>5003604.6539601032</v>
      </c>
      <c r="AA440" s="29">
        <f t="shared" si="97"/>
        <v>20014418.615840413</v>
      </c>
      <c r="AC440" s="29">
        <f t="shared" si="104"/>
        <v>-403604.6539601041</v>
      </c>
      <c r="AD440" s="29">
        <f t="shared" si="98"/>
        <v>-9281918.6158404127</v>
      </c>
      <c r="AE440" s="29">
        <f t="shared" si="99"/>
        <v>-9685523.269800514</v>
      </c>
      <c r="AF440" s="29"/>
      <c r="AG440" s="29" t="str">
        <f t="shared" si="100"/>
        <v>Loss</v>
      </c>
      <c r="AH440" s="29"/>
      <c r="AI440" s="29" t="str">
        <f t="shared" si="101"/>
        <v>Loss</v>
      </c>
      <c r="AJ440" s="29"/>
      <c r="AL440" s="12">
        <f t="shared" si="102"/>
        <v>-20180.232698005206</v>
      </c>
      <c r="AM440" s="12">
        <f t="shared" si="103"/>
        <v>-58376.846640505741</v>
      </c>
      <c r="AN440" s="12"/>
      <c r="AO440" s="12"/>
    </row>
    <row r="441" spans="1:41" x14ac:dyDescent="0.25">
      <c r="A441" s="6">
        <v>434</v>
      </c>
      <c r="B441" s="1" t="str">
        <f t="shared" si="90"/>
        <v>Mumbai</v>
      </c>
      <c r="C441" s="1" t="s">
        <v>2</v>
      </c>
      <c r="D441" s="1" t="str">
        <f>IF(C441="Q1","non-peak",IF('Base Scenario'!C441="Q4","non-peak","peak"))</f>
        <v>peak</v>
      </c>
      <c r="E441" s="13">
        <f>IF(D441="non-peak",Parameters_Base!$B$4,Parameters_Base!$B$5)</f>
        <v>229999.99999999997</v>
      </c>
      <c r="F441" s="13">
        <f>IF(D441="non-peak",Parameters_Base!$C$4,Parameters_Base!$C$5)</f>
        <v>67500</v>
      </c>
      <c r="G441" s="1"/>
      <c r="H441" s="1">
        <v>217</v>
      </c>
      <c r="I441" s="1">
        <v>27</v>
      </c>
      <c r="J441" s="1">
        <v>189</v>
      </c>
      <c r="K441" s="3">
        <v>1</v>
      </c>
      <c r="M441" s="15">
        <f t="shared" si="91"/>
        <v>6209999.9999999991</v>
      </c>
      <c r="N441" s="15">
        <f t="shared" si="92"/>
        <v>12757500</v>
      </c>
      <c r="O441" s="15">
        <f t="shared" si="93"/>
        <v>18967500</v>
      </c>
      <c r="Q441">
        <f>Parameters_Base!$G$5</f>
        <v>13880</v>
      </c>
      <c r="R441">
        <f>Q441*(1+VLOOKUP(K441,Parameters_Base!$I$3:$J$7,2,FALSE))</f>
        <v>15961.999999999998</v>
      </c>
      <c r="S441" s="14">
        <f>R441*Parameters_Base!$G$2</f>
        <v>20750599.999999996</v>
      </c>
      <c r="T441" s="14">
        <f>Parameters_Base!$O$6</f>
        <v>300000</v>
      </c>
      <c r="U441" s="14">
        <f t="shared" si="94"/>
        <v>1500000</v>
      </c>
      <c r="V441" s="14">
        <f>Parameters_Base!$R$10</f>
        <v>3754098.2698005121</v>
      </c>
      <c r="W441" s="14">
        <f>Parameters_Base!$G$7*'Base Scenario'!O441</f>
        <v>4741875</v>
      </c>
      <c r="X441" s="14">
        <f>Parameters_Base!$G$8</f>
        <v>2000000</v>
      </c>
      <c r="Y441" s="15">
        <f t="shared" si="95"/>
        <v>33046573.269800507</v>
      </c>
      <c r="Z441" s="29">
        <f t="shared" si="96"/>
        <v>6609314.6539601013</v>
      </c>
      <c r="AA441" s="29">
        <f t="shared" si="97"/>
        <v>26437258.615840405</v>
      </c>
      <c r="AC441" s="29">
        <f t="shared" si="104"/>
        <v>-399314.65396010224</v>
      </c>
      <c r="AD441" s="29">
        <f t="shared" si="98"/>
        <v>-13679758.615840405</v>
      </c>
      <c r="AE441" s="29">
        <f t="shared" si="99"/>
        <v>-14079073.269800507</v>
      </c>
      <c r="AF441" s="29"/>
      <c r="AG441" s="29" t="str">
        <f t="shared" si="100"/>
        <v>Loss</v>
      </c>
      <c r="AH441" s="29"/>
      <c r="AI441" s="29" t="str">
        <f t="shared" si="101"/>
        <v>Loss</v>
      </c>
      <c r="AJ441" s="29"/>
      <c r="AL441" s="12">
        <f t="shared" si="102"/>
        <v>-14789.431628151935</v>
      </c>
      <c r="AM441" s="12">
        <f t="shared" si="103"/>
        <v>-72379.675216086805</v>
      </c>
      <c r="AN441" s="12"/>
      <c r="AO441" s="12"/>
    </row>
    <row r="442" spans="1:41" x14ac:dyDescent="0.25">
      <c r="A442" s="6">
        <v>435</v>
      </c>
      <c r="B442" s="1" t="str">
        <f t="shared" si="90"/>
        <v>New York</v>
      </c>
      <c r="C442" s="1" t="s">
        <v>2</v>
      </c>
      <c r="D442" s="1" t="str">
        <f>IF(C442="Q1","non-peak",IF('Base Scenario'!C442="Q4","non-peak","peak"))</f>
        <v>peak</v>
      </c>
      <c r="E442" s="13">
        <f>IF(D442="non-peak",Parameters_Base!$B$4,Parameters_Base!$B$5)</f>
        <v>229999.99999999997</v>
      </c>
      <c r="F442" s="13">
        <f>IF(D442="non-peak",Parameters_Base!$C$4,Parameters_Base!$C$5)</f>
        <v>67500</v>
      </c>
      <c r="G442" s="1"/>
      <c r="H442" s="1">
        <v>218</v>
      </c>
      <c r="I442" s="1">
        <v>23</v>
      </c>
      <c r="J442" s="1">
        <v>175</v>
      </c>
      <c r="K442" s="3">
        <v>-1</v>
      </c>
      <c r="M442" s="15">
        <f t="shared" si="91"/>
        <v>5289999.9999999991</v>
      </c>
      <c r="N442" s="15">
        <f t="shared" si="92"/>
        <v>11812500</v>
      </c>
      <c r="O442" s="15">
        <f t="shared" si="93"/>
        <v>17102500</v>
      </c>
      <c r="Q442">
        <f>Parameters_Base!$G$5</f>
        <v>13880</v>
      </c>
      <c r="R442">
        <f>Q442*(1+VLOOKUP(K442,Parameters_Base!$I$3:$J$7,2,FALSE))</f>
        <v>11798</v>
      </c>
      <c r="S442" s="14">
        <f>R442*Parameters_Base!$G$2</f>
        <v>15337400</v>
      </c>
      <c r="T442" s="14">
        <f>Parameters_Base!$O$6</f>
        <v>300000</v>
      </c>
      <c r="U442" s="14">
        <f t="shared" si="94"/>
        <v>2500000</v>
      </c>
      <c r="V442" s="14">
        <f>Parameters_Base!$R$10</f>
        <v>3754098.2698005121</v>
      </c>
      <c r="W442" s="14">
        <f>Parameters_Base!$G$7*'Base Scenario'!O442</f>
        <v>4275625</v>
      </c>
      <c r="X442" s="14">
        <f>Parameters_Base!$G$8</f>
        <v>2000000</v>
      </c>
      <c r="Y442" s="15">
        <f t="shared" si="95"/>
        <v>28167123.269800514</v>
      </c>
      <c r="Z442" s="29">
        <f t="shared" si="96"/>
        <v>5633424.6539601032</v>
      </c>
      <c r="AA442" s="29">
        <f t="shared" si="97"/>
        <v>22533698.615840413</v>
      </c>
      <c r="AC442" s="29">
        <f t="shared" si="104"/>
        <v>-343424.6539601041</v>
      </c>
      <c r="AD442" s="29">
        <f t="shared" si="98"/>
        <v>-10721198.615840413</v>
      </c>
      <c r="AE442" s="29">
        <f t="shared" si="99"/>
        <v>-11064623.269800514</v>
      </c>
      <c r="AF442" s="29"/>
      <c r="AG442" s="29" t="str">
        <f t="shared" si="100"/>
        <v>Loss</v>
      </c>
      <c r="AH442" s="29"/>
      <c r="AI442" s="29" t="str">
        <f t="shared" si="101"/>
        <v>Loss</v>
      </c>
      <c r="AJ442" s="29"/>
      <c r="AL442" s="12">
        <f t="shared" si="102"/>
        <v>-14931.50669391757</v>
      </c>
      <c r="AM442" s="12">
        <f t="shared" si="103"/>
        <v>-61263.992090516644</v>
      </c>
      <c r="AN442" s="12"/>
      <c r="AO442" s="12"/>
    </row>
    <row r="443" spans="1:41" x14ac:dyDescent="0.25">
      <c r="A443" s="6">
        <v>436</v>
      </c>
      <c r="B443" s="1" t="str">
        <f t="shared" si="90"/>
        <v>Mumbai</v>
      </c>
      <c r="C443" s="1" t="s">
        <v>2</v>
      </c>
      <c r="D443" s="1" t="str">
        <f>IF(C443="Q1","non-peak",IF('Base Scenario'!C443="Q4","non-peak","peak"))</f>
        <v>peak</v>
      </c>
      <c r="E443" s="13">
        <f>IF(D443="non-peak",Parameters_Base!$B$4,Parameters_Base!$B$5)</f>
        <v>229999.99999999997</v>
      </c>
      <c r="F443" s="13">
        <f>IF(D443="non-peak",Parameters_Base!$C$4,Parameters_Base!$C$5)</f>
        <v>67500</v>
      </c>
      <c r="G443" s="1"/>
      <c r="H443" s="1">
        <v>218</v>
      </c>
      <c r="I443" s="1">
        <v>30</v>
      </c>
      <c r="J443" s="1">
        <v>209</v>
      </c>
      <c r="K443" s="3">
        <v>1</v>
      </c>
      <c r="M443" s="15">
        <f t="shared" si="91"/>
        <v>6899999.9999999991</v>
      </c>
      <c r="N443" s="15">
        <f t="shared" si="92"/>
        <v>14107500</v>
      </c>
      <c r="O443" s="15">
        <f t="shared" si="93"/>
        <v>21007500</v>
      </c>
      <c r="Q443">
        <f>Parameters_Base!$G$5</f>
        <v>13880</v>
      </c>
      <c r="R443">
        <f>Q443*(1+VLOOKUP(K443,Parameters_Base!$I$3:$J$7,2,FALSE))</f>
        <v>15961.999999999998</v>
      </c>
      <c r="S443" s="14">
        <f>R443*Parameters_Base!$G$2</f>
        <v>20750599.999999996</v>
      </c>
      <c r="T443" s="14">
        <f>Parameters_Base!$O$6</f>
        <v>300000</v>
      </c>
      <c r="U443" s="14">
        <f t="shared" si="94"/>
        <v>1500000</v>
      </c>
      <c r="V443" s="14">
        <f>Parameters_Base!$R$10</f>
        <v>3754098.2698005121</v>
      </c>
      <c r="W443" s="14">
        <f>Parameters_Base!$G$7*'Base Scenario'!O443</f>
        <v>5251875</v>
      </c>
      <c r="X443" s="14">
        <f>Parameters_Base!$G$8</f>
        <v>2000000</v>
      </c>
      <c r="Y443" s="15">
        <f t="shared" si="95"/>
        <v>33556573.269800507</v>
      </c>
      <c r="Z443" s="29">
        <f t="shared" si="96"/>
        <v>6711314.6539601013</v>
      </c>
      <c r="AA443" s="29">
        <f t="shared" si="97"/>
        <v>26845258.615840405</v>
      </c>
      <c r="AC443" s="29">
        <f t="shared" si="104"/>
        <v>188685.34603989776</v>
      </c>
      <c r="AD443" s="29">
        <f t="shared" si="98"/>
        <v>-12737758.615840405</v>
      </c>
      <c r="AE443" s="29">
        <f t="shared" si="99"/>
        <v>-12549073.269800507</v>
      </c>
      <c r="AF443" s="29"/>
      <c r="AG443" s="29" t="str">
        <f t="shared" si="100"/>
        <v>Profit</v>
      </c>
      <c r="AH443" s="29"/>
      <c r="AI443" s="29" t="str">
        <f t="shared" si="101"/>
        <v>Loss</v>
      </c>
      <c r="AJ443" s="29"/>
      <c r="AL443" s="12">
        <f t="shared" si="102"/>
        <v>6289.5115346632583</v>
      </c>
      <c r="AM443" s="12">
        <f t="shared" si="103"/>
        <v>-60946.213472920601</v>
      </c>
      <c r="AN443" s="12"/>
      <c r="AO443" s="12"/>
    </row>
    <row r="444" spans="1:41" x14ac:dyDescent="0.25">
      <c r="A444" s="6">
        <v>437</v>
      </c>
      <c r="B444" s="1" t="str">
        <f t="shared" si="90"/>
        <v>New York</v>
      </c>
      <c r="C444" s="1" t="s">
        <v>2</v>
      </c>
      <c r="D444" s="1" t="str">
        <f>IF(C444="Q1","non-peak",IF('Base Scenario'!C444="Q4","non-peak","peak"))</f>
        <v>peak</v>
      </c>
      <c r="E444" s="13">
        <f>IF(D444="non-peak",Parameters_Base!$B$4,Parameters_Base!$B$5)</f>
        <v>229999.99999999997</v>
      </c>
      <c r="F444" s="13">
        <f>IF(D444="non-peak",Parameters_Base!$C$4,Parameters_Base!$C$5)</f>
        <v>67500</v>
      </c>
      <c r="G444" s="1"/>
      <c r="H444" s="1">
        <v>219</v>
      </c>
      <c r="I444" s="1">
        <v>22</v>
      </c>
      <c r="J444" s="1">
        <v>203</v>
      </c>
      <c r="K444" s="3">
        <v>0</v>
      </c>
      <c r="M444" s="15">
        <f t="shared" si="91"/>
        <v>5059999.9999999991</v>
      </c>
      <c r="N444" s="15">
        <f t="shared" si="92"/>
        <v>13702500</v>
      </c>
      <c r="O444" s="15">
        <f t="shared" si="93"/>
        <v>18762500</v>
      </c>
      <c r="Q444">
        <f>Parameters_Base!$G$5</f>
        <v>13880</v>
      </c>
      <c r="R444">
        <f>Q444*(1+VLOOKUP(K444,Parameters_Base!$I$3:$J$7,2,FALSE))</f>
        <v>13880</v>
      </c>
      <c r="S444" s="14">
        <f>R444*Parameters_Base!$G$2</f>
        <v>18044000</v>
      </c>
      <c r="T444" s="14">
        <f>Parameters_Base!$O$6</f>
        <v>300000</v>
      </c>
      <c r="U444" s="14">
        <f t="shared" si="94"/>
        <v>2500000</v>
      </c>
      <c r="V444" s="14">
        <f>Parameters_Base!$R$10</f>
        <v>3754098.2698005121</v>
      </c>
      <c r="W444" s="14">
        <f>Parameters_Base!$G$7*'Base Scenario'!O444</f>
        <v>4690625</v>
      </c>
      <c r="X444" s="14">
        <f>Parameters_Base!$G$8</f>
        <v>2000000</v>
      </c>
      <c r="Y444" s="15">
        <f t="shared" si="95"/>
        <v>31288723.269800514</v>
      </c>
      <c r="Z444" s="29">
        <f t="shared" si="96"/>
        <v>6257744.6539601032</v>
      </c>
      <c r="AA444" s="29">
        <f t="shared" si="97"/>
        <v>25030978.615840413</v>
      </c>
      <c r="AC444" s="29">
        <f t="shared" si="104"/>
        <v>-1197744.6539601041</v>
      </c>
      <c r="AD444" s="29">
        <f t="shared" si="98"/>
        <v>-11328478.615840413</v>
      </c>
      <c r="AE444" s="29">
        <f t="shared" si="99"/>
        <v>-12526223.269800514</v>
      </c>
      <c r="AF444" s="29"/>
      <c r="AG444" s="29" t="str">
        <f t="shared" si="100"/>
        <v>Loss</v>
      </c>
      <c r="AH444" s="29"/>
      <c r="AI444" s="29" t="str">
        <f t="shared" si="101"/>
        <v>Loss</v>
      </c>
      <c r="AJ444" s="29"/>
      <c r="AL444" s="12">
        <f t="shared" si="102"/>
        <v>-54442.938816368369</v>
      </c>
      <c r="AM444" s="12">
        <f t="shared" si="103"/>
        <v>-55805.313378524203</v>
      </c>
      <c r="AN444" s="12"/>
      <c r="AO444" s="12"/>
    </row>
    <row r="445" spans="1:41" x14ac:dyDescent="0.25">
      <c r="A445" s="6">
        <v>438</v>
      </c>
      <c r="B445" s="1" t="str">
        <f t="shared" si="90"/>
        <v>Mumbai</v>
      </c>
      <c r="C445" s="1" t="s">
        <v>2</v>
      </c>
      <c r="D445" s="1" t="str">
        <f>IF(C445="Q1","non-peak",IF('Base Scenario'!C445="Q4","non-peak","peak"))</f>
        <v>peak</v>
      </c>
      <c r="E445" s="13">
        <f>IF(D445="non-peak",Parameters_Base!$B$4,Parameters_Base!$B$5)</f>
        <v>229999.99999999997</v>
      </c>
      <c r="F445" s="13">
        <f>IF(D445="non-peak",Parameters_Base!$C$4,Parameters_Base!$C$5)</f>
        <v>67500</v>
      </c>
      <c r="G445" s="1"/>
      <c r="H445" s="1">
        <v>219</v>
      </c>
      <c r="I445" s="1">
        <v>18</v>
      </c>
      <c r="J445" s="1">
        <v>227</v>
      </c>
      <c r="K445" s="3">
        <v>1</v>
      </c>
      <c r="M445" s="15">
        <f t="shared" si="91"/>
        <v>4139999.9999999995</v>
      </c>
      <c r="N445" s="15">
        <f t="shared" si="92"/>
        <v>15322500</v>
      </c>
      <c r="O445" s="15">
        <f t="shared" si="93"/>
        <v>19462500</v>
      </c>
      <c r="Q445">
        <f>Parameters_Base!$G$5</f>
        <v>13880</v>
      </c>
      <c r="R445">
        <f>Q445*(1+VLOOKUP(K445,Parameters_Base!$I$3:$J$7,2,FALSE))</f>
        <v>15961.999999999998</v>
      </c>
      <c r="S445" s="14">
        <f>R445*Parameters_Base!$G$2</f>
        <v>20750599.999999996</v>
      </c>
      <c r="T445" s="14">
        <f>Parameters_Base!$O$6</f>
        <v>300000</v>
      </c>
      <c r="U445" s="14">
        <f t="shared" si="94"/>
        <v>1500000</v>
      </c>
      <c r="V445" s="14">
        <f>Parameters_Base!$R$10</f>
        <v>3754098.2698005121</v>
      </c>
      <c r="W445" s="14">
        <f>Parameters_Base!$G$7*'Base Scenario'!O445</f>
        <v>4865625</v>
      </c>
      <c r="X445" s="14">
        <f>Parameters_Base!$G$8</f>
        <v>2000000</v>
      </c>
      <c r="Y445" s="15">
        <f t="shared" si="95"/>
        <v>33170323.269800507</v>
      </c>
      <c r="Z445" s="29">
        <f t="shared" si="96"/>
        <v>6634064.6539601013</v>
      </c>
      <c r="AA445" s="29">
        <f t="shared" si="97"/>
        <v>26536258.615840405</v>
      </c>
      <c r="AC445" s="29">
        <f t="shared" si="104"/>
        <v>-2494064.6539601018</v>
      </c>
      <c r="AD445" s="29">
        <f t="shared" si="98"/>
        <v>-11213758.615840405</v>
      </c>
      <c r="AE445" s="29">
        <f t="shared" si="99"/>
        <v>-13707823.269800507</v>
      </c>
      <c r="AF445" s="29"/>
      <c r="AG445" s="29" t="str">
        <f t="shared" si="100"/>
        <v>Loss</v>
      </c>
      <c r="AH445" s="29"/>
      <c r="AI445" s="29" t="str">
        <f t="shared" si="101"/>
        <v>Loss</v>
      </c>
      <c r="AJ445" s="29"/>
      <c r="AL445" s="12">
        <f t="shared" si="102"/>
        <v>-138559.14744222787</v>
      </c>
      <c r="AM445" s="12">
        <f t="shared" si="103"/>
        <v>-49399.817690926895</v>
      </c>
      <c r="AN445" s="12"/>
      <c r="AO445" s="12"/>
    </row>
    <row r="446" spans="1:41" x14ac:dyDescent="0.25">
      <c r="A446" s="6">
        <v>439</v>
      </c>
      <c r="B446" s="1" t="str">
        <f t="shared" si="90"/>
        <v>New York</v>
      </c>
      <c r="C446" s="1" t="s">
        <v>2</v>
      </c>
      <c r="D446" s="1" t="str">
        <f>IF(C446="Q1","non-peak",IF('Base Scenario'!C446="Q4","non-peak","peak"))</f>
        <v>peak</v>
      </c>
      <c r="E446" s="13">
        <f>IF(D446="non-peak",Parameters_Base!$B$4,Parameters_Base!$B$5)</f>
        <v>229999.99999999997</v>
      </c>
      <c r="F446" s="13">
        <f>IF(D446="non-peak",Parameters_Base!$C$4,Parameters_Base!$C$5)</f>
        <v>67500</v>
      </c>
      <c r="G446" s="1"/>
      <c r="H446" s="1">
        <v>220</v>
      </c>
      <c r="I446" s="1">
        <v>26</v>
      </c>
      <c r="J446" s="1">
        <v>232</v>
      </c>
      <c r="K446" s="3">
        <v>0</v>
      </c>
      <c r="M446" s="15">
        <f t="shared" si="91"/>
        <v>5979999.9999999991</v>
      </c>
      <c r="N446" s="15">
        <f t="shared" si="92"/>
        <v>15660000</v>
      </c>
      <c r="O446" s="15">
        <f t="shared" si="93"/>
        <v>21640000</v>
      </c>
      <c r="Q446">
        <f>Parameters_Base!$G$5</f>
        <v>13880</v>
      </c>
      <c r="R446">
        <f>Q446*(1+VLOOKUP(K446,Parameters_Base!$I$3:$J$7,2,FALSE))</f>
        <v>13880</v>
      </c>
      <c r="S446" s="14">
        <f>R446*Parameters_Base!$G$2</f>
        <v>18044000</v>
      </c>
      <c r="T446" s="14">
        <f>Parameters_Base!$O$6</f>
        <v>300000</v>
      </c>
      <c r="U446" s="14">
        <f t="shared" si="94"/>
        <v>2500000</v>
      </c>
      <c r="V446" s="14">
        <f>Parameters_Base!$R$10</f>
        <v>3754098.2698005121</v>
      </c>
      <c r="W446" s="14">
        <f>Parameters_Base!$G$7*'Base Scenario'!O446</f>
        <v>5410000</v>
      </c>
      <c r="X446" s="14">
        <f>Parameters_Base!$G$8</f>
        <v>2000000</v>
      </c>
      <c r="Y446" s="15">
        <f t="shared" si="95"/>
        <v>32008098.269800514</v>
      </c>
      <c r="Z446" s="29">
        <f t="shared" si="96"/>
        <v>6401619.6539601032</v>
      </c>
      <c r="AA446" s="29">
        <f t="shared" si="97"/>
        <v>25606478.615840413</v>
      </c>
      <c r="AC446" s="29">
        <f t="shared" si="104"/>
        <v>-421619.6539601041</v>
      </c>
      <c r="AD446" s="29">
        <f t="shared" si="98"/>
        <v>-9946478.6158404127</v>
      </c>
      <c r="AE446" s="29">
        <f t="shared" si="99"/>
        <v>-10368098.269800514</v>
      </c>
      <c r="AF446" s="29"/>
      <c r="AG446" s="29" t="str">
        <f t="shared" si="100"/>
        <v>Loss</v>
      </c>
      <c r="AH446" s="29"/>
      <c r="AI446" s="29" t="str">
        <f t="shared" si="101"/>
        <v>Loss</v>
      </c>
      <c r="AJ446" s="29"/>
      <c r="AL446" s="12">
        <f t="shared" si="102"/>
        <v>-16216.140536927081</v>
      </c>
      <c r="AM446" s="12">
        <f t="shared" si="103"/>
        <v>-42872.752654484539</v>
      </c>
      <c r="AN446" s="12"/>
      <c r="AO446" s="12"/>
    </row>
    <row r="447" spans="1:41" x14ac:dyDescent="0.25">
      <c r="A447" s="6">
        <v>440</v>
      </c>
      <c r="B447" s="1" t="str">
        <f t="shared" si="90"/>
        <v>Mumbai</v>
      </c>
      <c r="C447" s="1" t="s">
        <v>2</v>
      </c>
      <c r="D447" s="1" t="str">
        <f>IF(C447="Q1","non-peak",IF('Base Scenario'!C447="Q4","non-peak","peak"))</f>
        <v>peak</v>
      </c>
      <c r="E447" s="13">
        <f>IF(D447="non-peak",Parameters_Base!$B$4,Parameters_Base!$B$5)</f>
        <v>229999.99999999997</v>
      </c>
      <c r="F447" s="13">
        <f>IF(D447="non-peak",Parameters_Base!$C$4,Parameters_Base!$C$5)</f>
        <v>67500</v>
      </c>
      <c r="G447" s="1"/>
      <c r="H447" s="1">
        <v>220</v>
      </c>
      <c r="I447" s="1">
        <v>27</v>
      </c>
      <c r="J447" s="1">
        <v>162</v>
      </c>
      <c r="K447" s="3">
        <v>0</v>
      </c>
      <c r="M447" s="15">
        <f t="shared" si="91"/>
        <v>6209999.9999999991</v>
      </c>
      <c r="N447" s="15">
        <f t="shared" si="92"/>
        <v>10935000</v>
      </c>
      <c r="O447" s="15">
        <f t="shared" si="93"/>
        <v>17145000</v>
      </c>
      <c r="Q447">
        <f>Parameters_Base!$G$5</f>
        <v>13880</v>
      </c>
      <c r="R447">
        <f>Q447*(1+VLOOKUP(K447,Parameters_Base!$I$3:$J$7,2,FALSE))</f>
        <v>13880</v>
      </c>
      <c r="S447" s="14">
        <f>R447*Parameters_Base!$G$2</f>
        <v>18044000</v>
      </c>
      <c r="T447" s="14">
        <f>Parameters_Base!$O$6</f>
        <v>300000</v>
      </c>
      <c r="U447" s="14">
        <f t="shared" si="94"/>
        <v>1500000</v>
      </c>
      <c r="V447" s="14">
        <f>Parameters_Base!$R$10</f>
        <v>3754098.2698005121</v>
      </c>
      <c r="W447" s="14">
        <f>Parameters_Base!$G$7*'Base Scenario'!O447</f>
        <v>4286250</v>
      </c>
      <c r="X447" s="14">
        <f>Parameters_Base!$G$8</f>
        <v>2000000</v>
      </c>
      <c r="Y447" s="15">
        <f t="shared" si="95"/>
        <v>29884348.269800514</v>
      </c>
      <c r="Z447" s="29">
        <f t="shared" si="96"/>
        <v>5976869.6539601032</v>
      </c>
      <c r="AA447" s="29">
        <f t="shared" si="97"/>
        <v>23907478.615840413</v>
      </c>
      <c r="AC447" s="29">
        <f t="shared" si="104"/>
        <v>233130.3460398959</v>
      </c>
      <c r="AD447" s="29">
        <f t="shared" si="98"/>
        <v>-12972478.615840413</v>
      </c>
      <c r="AE447" s="29">
        <f t="shared" si="99"/>
        <v>-12739348.269800514</v>
      </c>
      <c r="AF447" s="29"/>
      <c r="AG447" s="29" t="str">
        <f t="shared" si="100"/>
        <v>Profit</v>
      </c>
      <c r="AH447" s="29"/>
      <c r="AI447" s="29" t="str">
        <f t="shared" si="101"/>
        <v>Loss</v>
      </c>
      <c r="AJ447" s="29"/>
      <c r="AL447" s="12">
        <f t="shared" si="102"/>
        <v>8634.4572607368846</v>
      </c>
      <c r="AM447" s="12">
        <f t="shared" si="103"/>
        <v>-80077.028492842059</v>
      </c>
      <c r="AN447" s="12"/>
      <c r="AO447" s="12"/>
    </row>
    <row r="448" spans="1:41" x14ac:dyDescent="0.25">
      <c r="A448" s="6">
        <v>441</v>
      </c>
      <c r="B448" s="1" t="str">
        <f t="shared" si="90"/>
        <v>New York</v>
      </c>
      <c r="C448" s="1" t="s">
        <v>2</v>
      </c>
      <c r="D448" s="1" t="str">
        <f>IF(C448="Q1","non-peak",IF('Base Scenario'!C448="Q4","non-peak","peak"))</f>
        <v>peak</v>
      </c>
      <c r="E448" s="13">
        <f>IF(D448="non-peak",Parameters_Base!$B$4,Parameters_Base!$B$5)</f>
        <v>229999.99999999997</v>
      </c>
      <c r="F448" s="13">
        <f>IF(D448="non-peak",Parameters_Base!$C$4,Parameters_Base!$C$5)</f>
        <v>67500</v>
      </c>
      <c r="G448" s="1"/>
      <c r="H448" s="1">
        <v>221</v>
      </c>
      <c r="I448" s="1">
        <v>25</v>
      </c>
      <c r="J448" s="1">
        <v>219</v>
      </c>
      <c r="K448" s="3">
        <v>-1</v>
      </c>
      <c r="M448" s="15">
        <f t="shared" si="91"/>
        <v>5749999.9999999991</v>
      </c>
      <c r="N448" s="15">
        <f t="shared" si="92"/>
        <v>14782500</v>
      </c>
      <c r="O448" s="15">
        <f t="shared" si="93"/>
        <v>20532500</v>
      </c>
      <c r="Q448">
        <f>Parameters_Base!$G$5</f>
        <v>13880</v>
      </c>
      <c r="R448">
        <f>Q448*(1+VLOOKUP(K448,Parameters_Base!$I$3:$J$7,2,FALSE))</f>
        <v>11798</v>
      </c>
      <c r="S448" s="14">
        <f>R448*Parameters_Base!$G$2</f>
        <v>15337400</v>
      </c>
      <c r="T448" s="14">
        <f>Parameters_Base!$O$6</f>
        <v>300000</v>
      </c>
      <c r="U448" s="14">
        <f t="shared" si="94"/>
        <v>2500000</v>
      </c>
      <c r="V448" s="14">
        <f>Parameters_Base!$R$10</f>
        <v>3754098.2698005121</v>
      </c>
      <c r="W448" s="14">
        <f>Parameters_Base!$G$7*'Base Scenario'!O448</f>
        <v>5133125</v>
      </c>
      <c r="X448" s="14">
        <f>Parameters_Base!$G$8</f>
        <v>2000000</v>
      </c>
      <c r="Y448" s="15">
        <f t="shared" si="95"/>
        <v>29024623.269800514</v>
      </c>
      <c r="Z448" s="29">
        <f t="shared" si="96"/>
        <v>5804924.6539601032</v>
      </c>
      <c r="AA448" s="29">
        <f t="shared" si="97"/>
        <v>23219698.615840413</v>
      </c>
      <c r="AC448" s="29">
        <f t="shared" si="104"/>
        <v>-54924.6539601041</v>
      </c>
      <c r="AD448" s="29">
        <f t="shared" si="98"/>
        <v>-8437198.6158404127</v>
      </c>
      <c r="AE448" s="29">
        <f t="shared" si="99"/>
        <v>-8492123.269800514</v>
      </c>
      <c r="AF448" s="29"/>
      <c r="AG448" s="29" t="str">
        <f t="shared" si="100"/>
        <v>Loss</v>
      </c>
      <c r="AH448" s="29"/>
      <c r="AI448" s="29" t="str">
        <f t="shared" si="101"/>
        <v>Loss</v>
      </c>
      <c r="AJ448" s="29"/>
      <c r="AL448" s="12">
        <f t="shared" si="102"/>
        <v>-2196.9861584041641</v>
      </c>
      <c r="AM448" s="12">
        <f t="shared" si="103"/>
        <v>-38526.021076896861</v>
      </c>
      <c r="AN448" s="12"/>
      <c r="AO448" s="12"/>
    </row>
    <row r="449" spans="1:41" x14ac:dyDescent="0.25">
      <c r="A449" s="6">
        <v>442</v>
      </c>
      <c r="B449" s="1" t="str">
        <f t="shared" si="90"/>
        <v>Mumbai</v>
      </c>
      <c r="C449" s="1" t="s">
        <v>2</v>
      </c>
      <c r="D449" s="1" t="str">
        <f>IF(C449="Q1","non-peak",IF('Base Scenario'!C449="Q4","non-peak","peak"))</f>
        <v>peak</v>
      </c>
      <c r="E449" s="13">
        <f>IF(D449="non-peak",Parameters_Base!$B$4,Parameters_Base!$B$5)</f>
        <v>229999.99999999997</v>
      </c>
      <c r="F449" s="13">
        <f>IF(D449="non-peak",Parameters_Base!$C$4,Parameters_Base!$C$5)</f>
        <v>67500</v>
      </c>
      <c r="G449" s="1"/>
      <c r="H449" s="1">
        <v>221</v>
      </c>
      <c r="I449" s="1">
        <v>19</v>
      </c>
      <c r="J449" s="1">
        <v>156</v>
      </c>
      <c r="K449" s="3">
        <v>0</v>
      </c>
      <c r="M449" s="15">
        <f t="shared" si="91"/>
        <v>4369999.9999999991</v>
      </c>
      <c r="N449" s="15">
        <f t="shared" si="92"/>
        <v>10530000</v>
      </c>
      <c r="O449" s="15">
        <f t="shared" si="93"/>
        <v>14900000</v>
      </c>
      <c r="Q449">
        <f>Parameters_Base!$G$5</f>
        <v>13880</v>
      </c>
      <c r="R449">
        <f>Q449*(1+VLOOKUP(K449,Parameters_Base!$I$3:$J$7,2,FALSE))</f>
        <v>13880</v>
      </c>
      <c r="S449" s="14">
        <f>R449*Parameters_Base!$G$2</f>
        <v>18044000</v>
      </c>
      <c r="T449" s="14">
        <f>Parameters_Base!$O$6</f>
        <v>300000</v>
      </c>
      <c r="U449" s="14">
        <f t="shared" si="94"/>
        <v>1500000</v>
      </c>
      <c r="V449" s="14">
        <f>Parameters_Base!$R$10</f>
        <v>3754098.2698005121</v>
      </c>
      <c r="W449" s="14">
        <f>Parameters_Base!$G$7*'Base Scenario'!O449</f>
        <v>3725000</v>
      </c>
      <c r="X449" s="14">
        <f>Parameters_Base!$G$8</f>
        <v>2000000</v>
      </c>
      <c r="Y449" s="15">
        <f t="shared" si="95"/>
        <v>29323098.269800514</v>
      </c>
      <c r="Z449" s="29">
        <f t="shared" si="96"/>
        <v>5864619.6539601032</v>
      </c>
      <c r="AA449" s="29">
        <f t="shared" si="97"/>
        <v>23458478.615840413</v>
      </c>
      <c r="AC449" s="29">
        <f t="shared" si="104"/>
        <v>-1494619.6539601041</v>
      </c>
      <c r="AD449" s="29">
        <f t="shared" si="98"/>
        <v>-12928478.615840413</v>
      </c>
      <c r="AE449" s="29">
        <f t="shared" si="99"/>
        <v>-14423098.269800514</v>
      </c>
      <c r="AF449" s="29"/>
      <c r="AG449" s="29" t="str">
        <f t="shared" si="100"/>
        <v>Loss</v>
      </c>
      <c r="AH449" s="29"/>
      <c r="AI449" s="29" t="str">
        <f t="shared" si="101"/>
        <v>Loss</v>
      </c>
      <c r="AJ449" s="29"/>
      <c r="AL449" s="12">
        <f t="shared" si="102"/>
        <v>-78664.192313689695</v>
      </c>
      <c r="AM449" s="12">
        <f t="shared" si="103"/>
        <v>-82874.86292205393</v>
      </c>
      <c r="AN449" s="12"/>
      <c r="AO449" s="12"/>
    </row>
    <row r="450" spans="1:41" x14ac:dyDescent="0.25">
      <c r="A450" s="6">
        <v>443</v>
      </c>
      <c r="B450" s="1" t="str">
        <f t="shared" si="90"/>
        <v>New York</v>
      </c>
      <c r="C450" s="1" t="s">
        <v>2</v>
      </c>
      <c r="D450" s="1" t="str">
        <f>IF(C450="Q1","non-peak",IF('Base Scenario'!C450="Q4","non-peak","peak"))</f>
        <v>peak</v>
      </c>
      <c r="E450" s="13">
        <f>IF(D450="non-peak",Parameters_Base!$B$4,Parameters_Base!$B$5)</f>
        <v>229999.99999999997</v>
      </c>
      <c r="F450" s="13">
        <f>IF(D450="non-peak",Parameters_Base!$C$4,Parameters_Base!$C$5)</f>
        <v>67500</v>
      </c>
      <c r="G450" s="1"/>
      <c r="H450" s="1">
        <v>222</v>
      </c>
      <c r="I450" s="1">
        <v>30</v>
      </c>
      <c r="J450" s="1">
        <v>239</v>
      </c>
      <c r="K450" s="3">
        <v>-2</v>
      </c>
      <c r="M450" s="15">
        <f t="shared" si="91"/>
        <v>6899999.9999999991</v>
      </c>
      <c r="N450" s="15">
        <f t="shared" si="92"/>
        <v>16132500</v>
      </c>
      <c r="O450" s="15">
        <f t="shared" si="93"/>
        <v>23032500</v>
      </c>
      <c r="Q450">
        <f>Parameters_Base!$G$5</f>
        <v>13880</v>
      </c>
      <c r="R450">
        <f>Q450*(1+VLOOKUP(K450,Parameters_Base!$I$3:$J$7,2,FALSE))</f>
        <v>9716</v>
      </c>
      <c r="S450" s="14">
        <f>R450*Parameters_Base!$G$2</f>
        <v>12630800</v>
      </c>
      <c r="T450" s="14">
        <f>Parameters_Base!$O$6</f>
        <v>300000</v>
      </c>
      <c r="U450" s="14">
        <f t="shared" si="94"/>
        <v>2500000</v>
      </c>
      <c r="V450" s="14">
        <f>Parameters_Base!$R$10</f>
        <v>3754098.2698005121</v>
      </c>
      <c r="W450" s="14">
        <f>Parameters_Base!$G$7*'Base Scenario'!O450</f>
        <v>5758125</v>
      </c>
      <c r="X450" s="14">
        <f>Parameters_Base!$G$8</f>
        <v>2000000</v>
      </c>
      <c r="Y450" s="15">
        <f t="shared" si="95"/>
        <v>26943023.269800514</v>
      </c>
      <c r="Z450" s="29">
        <f t="shared" si="96"/>
        <v>5388604.6539601032</v>
      </c>
      <c r="AA450" s="29">
        <f t="shared" si="97"/>
        <v>21554418.615840413</v>
      </c>
      <c r="AC450" s="29">
        <f t="shared" si="104"/>
        <v>1511395.3460398959</v>
      </c>
      <c r="AD450" s="29">
        <f t="shared" si="98"/>
        <v>-5421918.6158404127</v>
      </c>
      <c r="AE450" s="29">
        <f t="shared" si="99"/>
        <v>-3910523.269800514</v>
      </c>
      <c r="AF450" s="29"/>
      <c r="AG450" s="29" t="str">
        <f t="shared" si="100"/>
        <v>Profit</v>
      </c>
      <c r="AH450" s="29"/>
      <c r="AI450" s="29" t="str">
        <f t="shared" si="101"/>
        <v>Loss</v>
      </c>
      <c r="AJ450" s="29"/>
      <c r="AL450" s="12">
        <f t="shared" si="102"/>
        <v>50379.84486799653</v>
      </c>
      <c r="AM450" s="12">
        <f t="shared" si="103"/>
        <v>-22685.851949123065</v>
      </c>
      <c r="AN450" s="12"/>
      <c r="AO450" s="12"/>
    </row>
    <row r="451" spans="1:41" x14ac:dyDescent="0.25">
      <c r="A451" s="6">
        <v>444</v>
      </c>
      <c r="B451" s="1" t="str">
        <f t="shared" si="90"/>
        <v>Mumbai</v>
      </c>
      <c r="C451" s="1" t="s">
        <v>2</v>
      </c>
      <c r="D451" s="1" t="str">
        <f>IF(C451="Q1","non-peak",IF('Base Scenario'!C451="Q4","non-peak","peak"))</f>
        <v>peak</v>
      </c>
      <c r="E451" s="13">
        <f>IF(D451="non-peak",Parameters_Base!$B$4,Parameters_Base!$B$5)</f>
        <v>229999.99999999997</v>
      </c>
      <c r="F451" s="13">
        <f>IF(D451="non-peak",Parameters_Base!$C$4,Parameters_Base!$C$5)</f>
        <v>67500</v>
      </c>
      <c r="G451" s="1"/>
      <c r="H451" s="1">
        <v>222</v>
      </c>
      <c r="I451" s="1">
        <v>21</v>
      </c>
      <c r="J451" s="1">
        <v>213</v>
      </c>
      <c r="K451" s="3">
        <v>1</v>
      </c>
      <c r="M451" s="15">
        <f t="shared" si="91"/>
        <v>4829999.9999999991</v>
      </c>
      <c r="N451" s="15">
        <f t="shared" si="92"/>
        <v>14377500</v>
      </c>
      <c r="O451" s="15">
        <f t="shared" si="93"/>
        <v>19207500</v>
      </c>
      <c r="Q451">
        <f>Parameters_Base!$G$5</f>
        <v>13880</v>
      </c>
      <c r="R451">
        <f>Q451*(1+VLOOKUP(K451,Parameters_Base!$I$3:$J$7,2,FALSE))</f>
        <v>15961.999999999998</v>
      </c>
      <c r="S451" s="14">
        <f>R451*Parameters_Base!$G$2</f>
        <v>20750599.999999996</v>
      </c>
      <c r="T451" s="14">
        <f>Parameters_Base!$O$6</f>
        <v>300000</v>
      </c>
      <c r="U451" s="14">
        <f t="shared" si="94"/>
        <v>1500000</v>
      </c>
      <c r="V451" s="14">
        <f>Parameters_Base!$R$10</f>
        <v>3754098.2698005121</v>
      </c>
      <c r="W451" s="14">
        <f>Parameters_Base!$G$7*'Base Scenario'!O451</f>
        <v>4801875</v>
      </c>
      <c r="X451" s="14">
        <f>Parameters_Base!$G$8</f>
        <v>2000000</v>
      </c>
      <c r="Y451" s="15">
        <f t="shared" si="95"/>
        <v>33106573.269800507</v>
      </c>
      <c r="Z451" s="29">
        <f t="shared" si="96"/>
        <v>6621314.6539601013</v>
      </c>
      <c r="AA451" s="29">
        <f t="shared" si="97"/>
        <v>26485258.615840405</v>
      </c>
      <c r="AC451" s="29">
        <f t="shared" si="104"/>
        <v>-1791314.6539601022</v>
      </c>
      <c r="AD451" s="29">
        <f t="shared" si="98"/>
        <v>-12107758.615840405</v>
      </c>
      <c r="AE451" s="29">
        <f t="shared" si="99"/>
        <v>-13899073.269800507</v>
      </c>
      <c r="AF451" s="29"/>
      <c r="AG451" s="29" t="str">
        <f t="shared" si="100"/>
        <v>Loss</v>
      </c>
      <c r="AH451" s="29"/>
      <c r="AI451" s="29" t="str">
        <f t="shared" si="101"/>
        <v>Loss</v>
      </c>
      <c r="AJ451" s="29"/>
      <c r="AL451" s="12">
        <f t="shared" si="102"/>
        <v>-85300.697807623917</v>
      </c>
      <c r="AM451" s="12">
        <f t="shared" si="103"/>
        <v>-56843.937163569979</v>
      </c>
      <c r="AN451" s="12"/>
      <c r="AO451" s="12"/>
    </row>
    <row r="452" spans="1:41" x14ac:dyDescent="0.25">
      <c r="A452" s="6">
        <v>445</v>
      </c>
      <c r="B452" s="1" t="str">
        <f t="shared" si="90"/>
        <v>New York</v>
      </c>
      <c r="C452" s="1" t="s">
        <v>2</v>
      </c>
      <c r="D452" s="1" t="str">
        <f>IF(C452="Q1","non-peak",IF('Base Scenario'!C452="Q4","non-peak","peak"))</f>
        <v>peak</v>
      </c>
      <c r="E452" s="13">
        <f>IF(D452="non-peak",Parameters_Base!$B$4,Parameters_Base!$B$5)</f>
        <v>229999.99999999997</v>
      </c>
      <c r="F452" s="13">
        <f>IF(D452="non-peak",Parameters_Base!$C$4,Parameters_Base!$C$5)</f>
        <v>67500</v>
      </c>
      <c r="G452" s="1"/>
      <c r="H452" s="1">
        <v>223</v>
      </c>
      <c r="I452" s="1">
        <v>16</v>
      </c>
      <c r="J452" s="1">
        <v>184</v>
      </c>
      <c r="K452" s="3">
        <v>-1</v>
      </c>
      <c r="M452" s="15">
        <f t="shared" si="91"/>
        <v>3679999.9999999995</v>
      </c>
      <c r="N452" s="15">
        <f t="shared" si="92"/>
        <v>12420000</v>
      </c>
      <c r="O452" s="15">
        <f t="shared" si="93"/>
        <v>16100000</v>
      </c>
      <c r="Q452">
        <f>Parameters_Base!$G$5</f>
        <v>13880</v>
      </c>
      <c r="R452">
        <f>Q452*(1+VLOOKUP(K452,Parameters_Base!$I$3:$J$7,2,FALSE))</f>
        <v>11798</v>
      </c>
      <c r="S452" s="14">
        <f>R452*Parameters_Base!$G$2</f>
        <v>15337400</v>
      </c>
      <c r="T452" s="14">
        <f>Parameters_Base!$O$6</f>
        <v>300000</v>
      </c>
      <c r="U452" s="14">
        <f t="shared" si="94"/>
        <v>2500000</v>
      </c>
      <c r="V452" s="14">
        <f>Parameters_Base!$R$10</f>
        <v>3754098.2698005121</v>
      </c>
      <c r="W452" s="14">
        <f>Parameters_Base!$G$7*'Base Scenario'!O452</f>
        <v>4025000</v>
      </c>
      <c r="X452" s="14">
        <f>Parameters_Base!$G$8</f>
        <v>2000000</v>
      </c>
      <c r="Y452" s="15">
        <f t="shared" si="95"/>
        <v>27916498.269800514</v>
      </c>
      <c r="Z452" s="29">
        <f t="shared" si="96"/>
        <v>5583299.6539601032</v>
      </c>
      <c r="AA452" s="29">
        <f t="shared" si="97"/>
        <v>22333198.615840413</v>
      </c>
      <c r="AC452" s="29">
        <f t="shared" si="104"/>
        <v>-1903299.6539601036</v>
      </c>
      <c r="AD452" s="29">
        <f t="shared" si="98"/>
        <v>-9913198.6158404127</v>
      </c>
      <c r="AE452" s="29">
        <f t="shared" si="99"/>
        <v>-11816498.269800514</v>
      </c>
      <c r="AF452" s="29"/>
      <c r="AG452" s="29" t="str">
        <f t="shared" si="100"/>
        <v>Loss</v>
      </c>
      <c r="AH452" s="29"/>
      <c r="AI452" s="29" t="str">
        <f t="shared" si="101"/>
        <v>Loss</v>
      </c>
      <c r="AJ452" s="29"/>
      <c r="AL452" s="12">
        <f t="shared" si="102"/>
        <v>-118956.22837250648</v>
      </c>
      <c r="AM452" s="12">
        <f t="shared" si="103"/>
        <v>-53876.079433915285</v>
      </c>
      <c r="AN452" s="12"/>
      <c r="AO452" s="12"/>
    </row>
    <row r="453" spans="1:41" x14ac:dyDescent="0.25">
      <c r="A453" s="6">
        <v>446</v>
      </c>
      <c r="B453" s="1" t="str">
        <f t="shared" si="90"/>
        <v>Mumbai</v>
      </c>
      <c r="C453" s="1" t="s">
        <v>2</v>
      </c>
      <c r="D453" s="1" t="str">
        <f>IF(C453="Q1","non-peak",IF('Base Scenario'!C453="Q4","non-peak","peak"))</f>
        <v>peak</v>
      </c>
      <c r="E453" s="13">
        <f>IF(D453="non-peak",Parameters_Base!$B$4,Parameters_Base!$B$5)</f>
        <v>229999.99999999997</v>
      </c>
      <c r="F453" s="13">
        <f>IF(D453="non-peak",Parameters_Base!$C$4,Parameters_Base!$C$5)</f>
        <v>67500</v>
      </c>
      <c r="G453" s="1"/>
      <c r="H453" s="1">
        <v>223</v>
      </c>
      <c r="I453" s="1">
        <v>18</v>
      </c>
      <c r="J453" s="1">
        <v>177</v>
      </c>
      <c r="K453" s="3">
        <v>0</v>
      </c>
      <c r="M453" s="15">
        <f t="shared" si="91"/>
        <v>4139999.9999999995</v>
      </c>
      <c r="N453" s="15">
        <f t="shared" si="92"/>
        <v>11947500</v>
      </c>
      <c r="O453" s="15">
        <f t="shared" si="93"/>
        <v>16087500</v>
      </c>
      <c r="Q453">
        <f>Parameters_Base!$G$5</f>
        <v>13880</v>
      </c>
      <c r="R453">
        <f>Q453*(1+VLOOKUP(K453,Parameters_Base!$I$3:$J$7,2,FALSE))</f>
        <v>13880</v>
      </c>
      <c r="S453" s="14">
        <f>R453*Parameters_Base!$G$2</f>
        <v>18044000</v>
      </c>
      <c r="T453" s="14">
        <f>Parameters_Base!$O$6</f>
        <v>300000</v>
      </c>
      <c r="U453" s="14">
        <f t="shared" si="94"/>
        <v>1500000</v>
      </c>
      <c r="V453" s="14">
        <f>Parameters_Base!$R$10</f>
        <v>3754098.2698005121</v>
      </c>
      <c r="W453" s="14">
        <f>Parameters_Base!$G$7*'Base Scenario'!O453</f>
        <v>4021875</v>
      </c>
      <c r="X453" s="14">
        <f>Parameters_Base!$G$8</f>
        <v>2000000</v>
      </c>
      <c r="Y453" s="15">
        <f t="shared" si="95"/>
        <v>29619973.269800514</v>
      </c>
      <c r="Z453" s="29">
        <f t="shared" si="96"/>
        <v>5923994.6539601032</v>
      </c>
      <c r="AA453" s="29">
        <f t="shared" si="97"/>
        <v>23695978.615840413</v>
      </c>
      <c r="AC453" s="29">
        <f t="shared" si="104"/>
        <v>-1783994.6539601036</v>
      </c>
      <c r="AD453" s="29">
        <f t="shared" si="98"/>
        <v>-11748478.615840413</v>
      </c>
      <c r="AE453" s="29">
        <f t="shared" si="99"/>
        <v>-13532473.269800514</v>
      </c>
      <c r="AF453" s="29"/>
      <c r="AG453" s="29" t="str">
        <f t="shared" si="100"/>
        <v>Loss</v>
      </c>
      <c r="AH453" s="29"/>
      <c r="AI453" s="29" t="str">
        <f t="shared" si="101"/>
        <v>Loss</v>
      </c>
      <c r="AJ453" s="29"/>
      <c r="AL453" s="12">
        <f t="shared" si="102"/>
        <v>-99110.814108894643</v>
      </c>
      <c r="AM453" s="12">
        <f t="shared" si="103"/>
        <v>-66375.585400228316</v>
      </c>
      <c r="AN453" s="12"/>
      <c r="AO453" s="12"/>
    </row>
    <row r="454" spans="1:41" x14ac:dyDescent="0.25">
      <c r="A454" s="6">
        <v>447</v>
      </c>
      <c r="B454" s="1" t="str">
        <f t="shared" si="90"/>
        <v>New York</v>
      </c>
      <c r="C454" s="1" t="s">
        <v>2</v>
      </c>
      <c r="D454" s="1" t="str">
        <f>IF(C454="Q1","non-peak",IF('Base Scenario'!C454="Q4","non-peak","peak"))</f>
        <v>peak</v>
      </c>
      <c r="E454" s="13">
        <f>IF(D454="non-peak",Parameters_Base!$B$4,Parameters_Base!$B$5)</f>
        <v>229999.99999999997</v>
      </c>
      <c r="F454" s="13">
        <f>IF(D454="non-peak",Parameters_Base!$C$4,Parameters_Base!$C$5)</f>
        <v>67500</v>
      </c>
      <c r="G454" s="1"/>
      <c r="H454" s="1">
        <v>224</v>
      </c>
      <c r="I454" s="1">
        <v>18</v>
      </c>
      <c r="J454" s="1">
        <v>200</v>
      </c>
      <c r="K454" s="3">
        <v>-2</v>
      </c>
      <c r="M454" s="15">
        <f t="shared" si="91"/>
        <v>4139999.9999999995</v>
      </c>
      <c r="N454" s="15">
        <f t="shared" si="92"/>
        <v>13500000</v>
      </c>
      <c r="O454" s="15">
        <f t="shared" si="93"/>
        <v>17640000</v>
      </c>
      <c r="Q454">
        <f>Parameters_Base!$G$5</f>
        <v>13880</v>
      </c>
      <c r="R454">
        <f>Q454*(1+VLOOKUP(K454,Parameters_Base!$I$3:$J$7,2,FALSE))</f>
        <v>9716</v>
      </c>
      <c r="S454" s="14">
        <f>R454*Parameters_Base!$G$2</f>
        <v>12630800</v>
      </c>
      <c r="T454" s="14">
        <f>Parameters_Base!$O$6</f>
        <v>300000</v>
      </c>
      <c r="U454" s="14">
        <f t="shared" si="94"/>
        <v>2500000</v>
      </c>
      <c r="V454" s="14">
        <f>Parameters_Base!$R$10</f>
        <v>3754098.2698005121</v>
      </c>
      <c r="W454" s="14">
        <f>Parameters_Base!$G$7*'Base Scenario'!O454</f>
        <v>4410000</v>
      </c>
      <c r="X454" s="14">
        <f>Parameters_Base!$G$8</f>
        <v>2000000</v>
      </c>
      <c r="Y454" s="15">
        <f t="shared" si="95"/>
        <v>25594898.269800514</v>
      </c>
      <c r="Z454" s="29">
        <f t="shared" si="96"/>
        <v>5118979.6539601032</v>
      </c>
      <c r="AA454" s="29">
        <f t="shared" si="97"/>
        <v>20475918.615840413</v>
      </c>
      <c r="AC454" s="29">
        <f t="shared" si="104"/>
        <v>-978979.65396010363</v>
      </c>
      <c r="AD454" s="29">
        <f t="shared" si="98"/>
        <v>-6975918.6158404127</v>
      </c>
      <c r="AE454" s="29">
        <f t="shared" si="99"/>
        <v>-7954898.269800514</v>
      </c>
      <c r="AF454" s="29"/>
      <c r="AG454" s="29" t="str">
        <f t="shared" si="100"/>
        <v>Loss</v>
      </c>
      <c r="AH454" s="29"/>
      <c r="AI454" s="29" t="str">
        <f t="shared" si="101"/>
        <v>Loss</v>
      </c>
      <c r="AJ454" s="29"/>
      <c r="AL454" s="12">
        <f t="shared" si="102"/>
        <v>-54387.758553339088</v>
      </c>
      <c r="AM454" s="12">
        <f t="shared" si="103"/>
        <v>-34879.593079202066</v>
      </c>
      <c r="AN454" s="12"/>
      <c r="AO454" s="12"/>
    </row>
    <row r="455" spans="1:41" x14ac:dyDescent="0.25">
      <c r="A455" s="6">
        <v>448</v>
      </c>
      <c r="B455" s="1" t="str">
        <f t="shared" si="90"/>
        <v>Mumbai</v>
      </c>
      <c r="C455" s="1" t="s">
        <v>2</v>
      </c>
      <c r="D455" s="1" t="str">
        <f>IF(C455="Q1","non-peak",IF('Base Scenario'!C455="Q4","non-peak","peak"))</f>
        <v>peak</v>
      </c>
      <c r="E455" s="13">
        <f>IF(D455="non-peak",Parameters_Base!$B$4,Parameters_Base!$B$5)</f>
        <v>229999.99999999997</v>
      </c>
      <c r="F455" s="13">
        <f>IF(D455="non-peak",Parameters_Base!$C$4,Parameters_Base!$C$5)</f>
        <v>67500</v>
      </c>
      <c r="G455" s="1"/>
      <c r="H455" s="1">
        <v>224</v>
      </c>
      <c r="I455" s="1">
        <v>24</v>
      </c>
      <c r="J455" s="1">
        <v>216</v>
      </c>
      <c r="K455" s="3">
        <v>2</v>
      </c>
      <c r="M455" s="15">
        <f t="shared" si="91"/>
        <v>5519999.9999999991</v>
      </c>
      <c r="N455" s="15">
        <f t="shared" si="92"/>
        <v>14580000</v>
      </c>
      <c r="O455" s="15">
        <f t="shared" si="93"/>
        <v>20100000</v>
      </c>
      <c r="Q455">
        <f>Parameters_Base!$G$5</f>
        <v>13880</v>
      </c>
      <c r="R455">
        <f>Q455*(1+VLOOKUP(K455,Parameters_Base!$I$3:$J$7,2,FALSE))</f>
        <v>18044</v>
      </c>
      <c r="S455" s="14">
        <f>R455*Parameters_Base!$G$2</f>
        <v>23457200</v>
      </c>
      <c r="T455" s="14">
        <f>Parameters_Base!$O$6</f>
        <v>300000</v>
      </c>
      <c r="U455" s="14">
        <f t="shared" si="94"/>
        <v>1500000</v>
      </c>
      <c r="V455" s="14">
        <f>Parameters_Base!$R$10</f>
        <v>3754098.2698005121</v>
      </c>
      <c r="W455" s="14">
        <f>Parameters_Base!$G$7*'Base Scenario'!O455</f>
        <v>5025000</v>
      </c>
      <c r="X455" s="14">
        <f>Parameters_Base!$G$8</f>
        <v>2000000</v>
      </c>
      <c r="Y455" s="15">
        <f t="shared" si="95"/>
        <v>36036298.269800514</v>
      </c>
      <c r="Z455" s="29">
        <f t="shared" si="96"/>
        <v>7207259.6539601032</v>
      </c>
      <c r="AA455" s="29">
        <f t="shared" si="97"/>
        <v>28829038.615840413</v>
      </c>
      <c r="AC455" s="29">
        <f t="shared" si="104"/>
        <v>-1687259.6539601041</v>
      </c>
      <c r="AD455" s="29">
        <f t="shared" si="98"/>
        <v>-14249038.615840413</v>
      </c>
      <c r="AE455" s="29">
        <f t="shared" si="99"/>
        <v>-15936298.269800514</v>
      </c>
      <c r="AF455" s="29"/>
      <c r="AG455" s="29" t="str">
        <f t="shared" si="100"/>
        <v>Loss</v>
      </c>
      <c r="AH455" s="29"/>
      <c r="AI455" s="29" t="str">
        <f t="shared" si="101"/>
        <v>Loss</v>
      </c>
      <c r="AJ455" s="29"/>
      <c r="AL455" s="12">
        <f t="shared" si="102"/>
        <v>-70302.485581671004</v>
      </c>
      <c r="AM455" s="12">
        <f t="shared" si="103"/>
        <v>-65967.771369631533</v>
      </c>
      <c r="AN455" s="12"/>
      <c r="AO455" s="12"/>
    </row>
    <row r="456" spans="1:41" x14ac:dyDescent="0.25">
      <c r="A456" s="6">
        <v>449</v>
      </c>
      <c r="B456" s="1" t="str">
        <f t="shared" si="90"/>
        <v>New York</v>
      </c>
      <c r="C456" s="1" t="s">
        <v>2</v>
      </c>
      <c r="D456" s="1" t="str">
        <f>IF(C456="Q1","non-peak",IF('Base Scenario'!C456="Q4","non-peak","peak"))</f>
        <v>peak</v>
      </c>
      <c r="E456" s="13">
        <f>IF(D456="non-peak",Parameters_Base!$B$4,Parameters_Base!$B$5)</f>
        <v>229999.99999999997</v>
      </c>
      <c r="F456" s="13">
        <f>IF(D456="non-peak",Parameters_Base!$C$4,Parameters_Base!$C$5)</f>
        <v>67500</v>
      </c>
      <c r="G456" s="1"/>
      <c r="H456" s="1">
        <v>225</v>
      </c>
      <c r="I456" s="1">
        <v>18</v>
      </c>
      <c r="J456" s="1">
        <v>202</v>
      </c>
      <c r="K456" s="3">
        <v>-2</v>
      </c>
      <c r="M456" s="15">
        <f t="shared" si="91"/>
        <v>4139999.9999999995</v>
      </c>
      <c r="N456" s="15">
        <f t="shared" si="92"/>
        <v>13635000</v>
      </c>
      <c r="O456" s="15">
        <f t="shared" si="93"/>
        <v>17775000</v>
      </c>
      <c r="Q456">
        <f>Parameters_Base!$G$5</f>
        <v>13880</v>
      </c>
      <c r="R456">
        <f>Q456*(1+VLOOKUP(K456,Parameters_Base!$I$3:$J$7,2,FALSE))</f>
        <v>9716</v>
      </c>
      <c r="S456" s="14">
        <f>R456*Parameters_Base!$G$2</f>
        <v>12630800</v>
      </c>
      <c r="T456" s="14">
        <f>Parameters_Base!$O$6</f>
        <v>300000</v>
      </c>
      <c r="U456" s="14">
        <f t="shared" si="94"/>
        <v>2500000</v>
      </c>
      <c r="V456" s="14">
        <f>Parameters_Base!$R$10</f>
        <v>3754098.2698005121</v>
      </c>
      <c r="W456" s="14">
        <f>Parameters_Base!$G$7*'Base Scenario'!O456</f>
        <v>4443750</v>
      </c>
      <c r="X456" s="14">
        <f>Parameters_Base!$G$8</f>
        <v>2000000</v>
      </c>
      <c r="Y456" s="15">
        <f t="shared" si="95"/>
        <v>25628648.269800514</v>
      </c>
      <c r="Z456" s="29">
        <f t="shared" si="96"/>
        <v>5125729.6539601032</v>
      </c>
      <c r="AA456" s="29">
        <f t="shared" si="97"/>
        <v>20502918.615840413</v>
      </c>
      <c r="AC456" s="29">
        <f t="shared" si="104"/>
        <v>-985729.65396010363</v>
      </c>
      <c r="AD456" s="29">
        <f t="shared" si="98"/>
        <v>-6867918.6158404127</v>
      </c>
      <c r="AE456" s="29">
        <f t="shared" si="99"/>
        <v>-7853648.269800514</v>
      </c>
      <c r="AF456" s="29"/>
      <c r="AG456" s="29" t="str">
        <f t="shared" si="100"/>
        <v>Loss</v>
      </c>
      <c r="AH456" s="29"/>
      <c r="AI456" s="29" t="str">
        <f t="shared" si="101"/>
        <v>Loss</v>
      </c>
      <c r="AJ456" s="29"/>
      <c r="AL456" s="12">
        <f t="shared" si="102"/>
        <v>-54762.758553339088</v>
      </c>
      <c r="AM456" s="12">
        <f t="shared" si="103"/>
        <v>-33999.597108120855</v>
      </c>
      <c r="AN456" s="12"/>
      <c r="AO456" s="12"/>
    </row>
    <row r="457" spans="1:41" x14ac:dyDescent="0.25">
      <c r="A457" s="6">
        <v>450</v>
      </c>
      <c r="B457" s="1" t="str">
        <f t="shared" ref="B457:B520" si="105">IF(ISODD(A457),"New York","Mumbai")</f>
        <v>Mumbai</v>
      </c>
      <c r="C457" s="1" t="s">
        <v>2</v>
      </c>
      <c r="D457" s="1" t="str">
        <f>IF(C457="Q1","non-peak",IF('Base Scenario'!C457="Q4","non-peak","peak"))</f>
        <v>peak</v>
      </c>
      <c r="E457" s="13">
        <f>IF(D457="non-peak",Parameters_Base!$B$4,Parameters_Base!$B$5)</f>
        <v>229999.99999999997</v>
      </c>
      <c r="F457" s="13">
        <f>IF(D457="non-peak",Parameters_Base!$C$4,Parameters_Base!$C$5)</f>
        <v>67500</v>
      </c>
      <c r="G457" s="1"/>
      <c r="H457" s="1">
        <v>225</v>
      </c>
      <c r="I457" s="1">
        <v>20</v>
      </c>
      <c r="J457" s="1">
        <v>193</v>
      </c>
      <c r="K457" s="3">
        <v>2</v>
      </c>
      <c r="M457" s="15">
        <f t="shared" ref="M457:M520" si="106">E457*I457</f>
        <v>4599999.9999999991</v>
      </c>
      <c r="N457" s="15">
        <f t="shared" ref="N457:N520" si="107">J457*F457</f>
        <v>13027500</v>
      </c>
      <c r="O457" s="15">
        <f t="shared" ref="O457:O520" si="108">M457+N457</f>
        <v>17627500</v>
      </c>
      <c r="Q457">
        <f>Parameters_Base!$G$5</f>
        <v>13880</v>
      </c>
      <c r="R457">
        <f>Q457*(1+VLOOKUP(K457,Parameters_Base!$I$3:$J$7,2,FALSE))</f>
        <v>18044</v>
      </c>
      <c r="S457" s="14">
        <f>R457*Parameters_Base!$G$2</f>
        <v>23457200</v>
      </c>
      <c r="T457" s="14">
        <f>Parameters_Base!$O$6</f>
        <v>300000</v>
      </c>
      <c r="U457" s="14">
        <f t="shared" ref="U457:U520" si="109">IF(B457="Mumbai",1500000,2500000)</f>
        <v>1500000</v>
      </c>
      <c r="V457" s="14">
        <f>Parameters_Base!$R$10</f>
        <v>3754098.2698005121</v>
      </c>
      <c r="W457" s="14">
        <f>Parameters_Base!$G$7*'Base Scenario'!O457</f>
        <v>4406875</v>
      </c>
      <c r="X457" s="14">
        <f>Parameters_Base!$G$8</f>
        <v>2000000</v>
      </c>
      <c r="Y457" s="15">
        <f t="shared" ref="Y457:Y520" si="110">SUM(S457:X457)</f>
        <v>35418173.269800514</v>
      </c>
      <c r="Z457" s="29">
        <f t="shared" ref="Z457:Z520" si="111">0.2*Y457</f>
        <v>7083634.6539601032</v>
      </c>
      <c r="AA457" s="29">
        <f t="shared" ref="AA457:AA520" si="112">Y457-Z457</f>
        <v>28334538.615840413</v>
      </c>
      <c r="AC457" s="29">
        <f t="shared" si="104"/>
        <v>-2483634.6539601041</v>
      </c>
      <c r="AD457" s="29">
        <f t="shared" ref="AD457:AD520" si="113">N457-AA457</f>
        <v>-15307038.615840413</v>
      </c>
      <c r="AE457" s="29">
        <f t="shared" ref="AE457:AE520" si="114">O457-Y457</f>
        <v>-17790673.269800514</v>
      </c>
      <c r="AF457" s="29"/>
      <c r="AG457" s="29" t="str">
        <f t="shared" ref="AG457:AG520" si="115">IF(AC457&gt;0,"Profit","Loss")</f>
        <v>Loss</v>
      </c>
      <c r="AH457" s="29"/>
      <c r="AI457" s="29" t="str">
        <f t="shared" ref="AI457:AI520" si="116">IF(AD457&gt;0,"Profit","Loss")</f>
        <v>Loss</v>
      </c>
      <c r="AJ457" s="29"/>
      <c r="AL457" s="12">
        <f t="shared" ref="AL457:AL520" si="117">AC457/I457</f>
        <v>-124181.7326980052</v>
      </c>
      <c r="AM457" s="12">
        <f t="shared" ref="AM457:AM520" si="118">AD457/J457</f>
        <v>-79311.080911090219</v>
      </c>
      <c r="AN457" s="12"/>
      <c r="AO457" s="12"/>
    </row>
    <row r="458" spans="1:41" x14ac:dyDescent="0.25">
      <c r="A458" s="6">
        <v>451</v>
      </c>
      <c r="B458" s="1" t="str">
        <f t="shared" si="105"/>
        <v>New York</v>
      </c>
      <c r="C458" s="1" t="s">
        <v>2</v>
      </c>
      <c r="D458" s="1" t="str">
        <f>IF(C458="Q1","non-peak",IF('Base Scenario'!C458="Q4","non-peak","peak"))</f>
        <v>peak</v>
      </c>
      <c r="E458" s="13">
        <f>IF(D458="non-peak",Parameters_Base!$B$4,Parameters_Base!$B$5)</f>
        <v>229999.99999999997</v>
      </c>
      <c r="F458" s="13">
        <f>IF(D458="non-peak",Parameters_Base!$C$4,Parameters_Base!$C$5)</f>
        <v>67500</v>
      </c>
      <c r="G458" s="1"/>
      <c r="H458" s="1">
        <v>226</v>
      </c>
      <c r="I458" s="1">
        <v>24</v>
      </c>
      <c r="J458" s="1">
        <v>156</v>
      </c>
      <c r="K458" s="3">
        <v>-2</v>
      </c>
      <c r="M458" s="15">
        <f t="shared" si="106"/>
        <v>5519999.9999999991</v>
      </c>
      <c r="N458" s="15">
        <f t="shared" si="107"/>
        <v>10530000</v>
      </c>
      <c r="O458" s="15">
        <f t="shared" si="108"/>
        <v>16050000</v>
      </c>
      <c r="Q458">
        <f>Parameters_Base!$G$5</f>
        <v>13880</v>
      </c>
      <c r="R458">
        <f>Q458*(1+VLOOKUP(K458,Parameters_Base!$I$3:$J$7,2,FALSE))</f>
        <v>9716</v>
      </c>
      <c r="S458" s="14">
        <f>R458*Parameters_Base!$G$2</f>
        <v>12630800</v>
      </c>
      <c r="T458" s="14">
        <f>Parameters_Base!$O$6</f>
        <v>300000</v>
      </c>
      <c r="U458" s="14">
        <f t="shared" si="109"/>
        <v>2500000</v>
      </c>
      <c r="V458" s="14">
        <f>Parameters_Base!$R$10</f>
        <v>3754098.2698005121</v>
      </c>
      <c r="W458" s="14">
        <f>Parameters_Base!$G$7*'Base Scenario'!O458</f>
        <v>4012500</v>
      </c>
      <c r="X458" s="14">
        <f>Parameters_Base!$G$8</f>
        <v>2000000</v>
      </c>
      <c r="Y458" s="15">
        <f t="shared" si="110"/>
        <v>25197398.269800514</v>
      </c>
      <c r="Z458" s="29">
        <f t="shared" si="111"/>
        <v>5039479.6539601032</v>
      </c>
      <c r="AA458" s="29">
        <f t="shared" si="112"/>
        <v>20157918.615840413</v>
      </c>
      <c r="AC458" s="29">
        <f t="shared" ref="AC458:AC521" si="119">M458-Z458</f>
        <v>480520.3460398959</v>
      </c>
      <c r="AD458" s="29">
        <f t="shared" si="113"/>
        <v>-9627918.6158404127</v>
      </c>
      <c r="AE458" s="29">
        <f t="shared" si="114"/>
        <v>-9147398.269800514</v>
      </c>
      <c r="AF458" s="29"/>
      <c r="AG458" s="29" t="str">
        <f t="shared" si="115"/>
        <v>Profit</v>
      </c>
      <c r="AH458" s="29"/>
      <c r="AI458" s="29" t="str">
        <f t="shared" si="116"/>
        <v>Loss</v>
      </c>
      <c r="AJ458" s="29"/>
      <c r="AL458" s="12">
        <f t="shared" si="117"/>
        <v>20021.681084995664</v>
      </c>
      <c r="AM458" s="12">
        <f t="shared" si="118"/>
        <v>-61717.427024618031</v>
      </c>
      <c r="AN458" s="12"/>
      <c r="AO458" s="12"/>
    </row>
    <row r="459" spans="1:41" x14ac:dyDescent="0.25">
      <c r="A459" s="6">
        <v>452</v>
      </c>
      <c r="B459" s="1" t="str">
        <f t="shared" si="105"/>
        <v>Mumbai</v>
      </c>
      <c r="C459" s="1" t="s">
        <v>2</v>
      </c>
      <c r="D459" s="1" t="str">
        <f>IF(C459="Q1","non-peak",IF('Base Scenario'!C459="Q4","non-peak","peak"))</f>
        <v>peak</v>
      </c>
      <c r="E459" s="13">
        <f>IF(D459="non-peak",Parameters_Base!$B$4,Parameters_Base!$B$5)</f>
        <v>229999.99999999997</v>
      </c>
      <c r="F459" s="13">
        <f>IF(D459="non-peak",Parameters_Base!$C$4,Parameters_Base!$C$5)</f>
        <v>67500</v>
      </c>
      <c r="G459" s="1"/>
      <c r="H459" s="1">
        <v>226</v>
      </c>
      <c r="I459" s="1">
        <v>29</v>
      </c>
      <c r="J459" s="1">
        <v>179</v>
      </c>
      <c r="K459" s="3">
        <v>0</v>
      </c>
      <c r="M459" s="15">
        <f t="shared" si="106"/>
        <v>6669999.9999999991</v>
      </c>
      <c r="N459" s="15">
        <f t="shared" si="107"/>
        <v>12082500</v>
      </c>
      <c r="O459" s="15">
        <f t="shared" si="108"/>
        <v>18752500</v>
      </c>
      <c r="Q459">
        <f>Parameters_Base!$G$5</f>
        <v>13880</v>
      </c>
      <c r="R459">
        <f>Q459*(1+VLOOKUP(K459,Parameters_Base!$I$3:$J$7,2,FALSE))</f>
        <v>13880</v>
      </c>
      <c r="S459" s="14">
        <f>R459*Parameters_Base!$G$2</f>
        <v>18044000</v>
      </c>
      <c r="T459" s="14">
        <f>Parameters_Base!$O$6</f>
        <v>300000</v>
      </c>
      <c r="U459" s="14">
        <f t="shared" si="109"/>
        <v>1500000</v>
      </c>
      <c r="V459" s="14">
        <f>Parameters_Base!$R$10</f>
        <v>3754098.2698005121</v>
      </c>
      <c r="W459" s="14">
        <f>Parameters_Base!$G$7*'Base Scenario'!O459</f>
        <v>4688125</v>
      </c>
      <c r="X459" s="14">
        <f>Parameters_Base!$G$8</f>
        <v>2000000</v>
      </c>
      <c r="Y459" s="15">
        <f t="shared" si="110"/>
        <v>30286223.269800514</v>
      </c>
      <c r="Z459" s="29">
        <f t="shared" si="111"/>
        <v>6057244.6539601032</v>
      </c>
      <c r="AA459" s="29">
        <f t="shared" si="112"/>
        <v>24228978.615840413</v>
      </c>
      <c r="AC459" s="29">
        <f t="shared" si="119"/>
        <v>612755.3460398959</v>
      </c>
      <c r="AD459" s="29">
        <f t="shared" si="113"/>
        <v>-12146478.615840413</v>
      </c>
      <c r="AE459" s="29">
        <f t="shared" si="114"/>
        <v>-11533723.269800514</v>
      </c>
      <c r="AF459" s="29"/>
      <c r="AG459" s="29" t="str">
        <f t="shared" si="115"/>
        <v>Profit</v>
      </c>
      <c r="AH459" s="29"/>
      <c r="AI459" s="29" t="str">
        <f t="shared" si="116"/>
        <v>Loss</v>
      </c>
      <c r="AJ459" s="29"/>
      <c r="AL459" s="12">
        <f t="shared" si="117"/>
        <v>21129.494691030894</v>
      </c>
      <c r="AM459" s="12">
        <f t="shared" si="118"/>
        <v>-67857.422434862645</v>
      </c>
      <c r="AN459" s="12"/>
      <c r="AO459" s="12"/>
    </row>
    <row r="460" spans="1:41" x14ac:dyDescent="0.25">
      <c r="A460" s="6">
        <v>453</v>
      </c>
      <c r="B460" s="1" t="str">
        <f t="shared" si="105"/>
        <v>New York</v>
      </c>
      <c r="C460" s="1" t="s">
        <v>2</v>
      </c>
      <c r="D460" s="1" t="str">
        <f>IF(C460="Q1","non-peak",IF('Base Scenario'!C460="Q4","non-peak","peak"))</f>
        <v>peak</v>
      </c>
      <c r="E460" s="13">
        <f>IF(D460="non-peak",Parameters_Base!$B$4,Parameters_Base!$B$5)</f>
        <v>229999.99999999997</v>
      </c>
      <c r="F460" s="13">
        <f>IF(D460="non-peak",Parameters_Base!$C$4,Parameters_Base!$C$5)</f>
        <v>67500</v>
      </c>
      <c r="G460" s="1"/>
      <c r="H460" s="1">
        <v>227</v>
      </c>
      <c r="I460" s="1">
        <v>28</v>
      </c>
      <c r="J460" s="1">
        <v>176</v>
      </c>
      <c r="K460" s="3">
        <v>0</v>
      </c>
      <c r="M460" s="15">
        <f t="shared" si="106"/>
        <v>6439999.9999999991</v>
      </c>
      <c r="N460" s="15">
        <f t="shared" si="107"/>
        <v>11880000</v>
      </c>
      <c r="O460" s="15">
        <f t="shared" si="108"/>
        <v>18320000</v>
      </c>
      <c r="Q460">
        <f>Parameters_Base!$G$5</f>
        <v>13880</v>
      </c>
      <c r="R460">
        <f>Q460*(1+VLOOKUP(K460,Parameters_Base!$I$3:$J$7,2,FALSE))</f>
        <v>13880</v>
      </c>
      <c r="S460" s="14">
        <f>R460*Parameters_Base!$G$2</f>
        <v>18044000</v>
      </c>
      <c r="T460" s="14">
        <f>Parameters_Base!$O$6</f>
        <v>300000</v>
      </c>
      <c r="U460" s="14">
        <f t="shared" si="109"/>
        <v>2500000</v>
      </c>
      <c r="V460" s="14">
        <f>Parameters_Base!$R$10</f>
        <v>3754098.2698005121</v>
      </c>
      <c r="W460" s="14">
        <f>Parameters_Base!$G$7*'Base Scenario'!O460</f>
        <v>4580000</v>
      </c>
      <c r="X460" s="14">
        <f>Parameters_Base!$G$8</f>
        <v>2000000</v>
      </c>
      <c r="Y460" s="15">
        <f t="shared" si="110"/>
        <v>31178098.269800514</v>
      </c>
      <c r="Z460" s="29">
        <f t="shared" si="111"/>
        <v>6235619.6539601032</v>
      </c>
      <c r="AA460" s="29">
        <f t="shared" si="112"/>
        <v>24942478.615840413</v>
      </c>
      <c r="AC460" s="29">
        <f t="shared" si="119"/>
        <v>204380.3460398959</v>
      </c>
      <c r="AD460" s="29">
        <f t="shared" si="113"/>
        <v>-13062478.615840413</v>
      </c>
      <c r="AE460" s="29">
        <f t="shared" si="114"/>
        <v>-12858098.269800514</v>
      </c>
      <c r="AF460" s="29"/>
      <c r="AG460" s="29" t="str">
        <f t="shared" si="115"/>
        <v>Profit</v>
      </c>
      <c r="AH460" s="29"/>
      <c r="AI460" s="29" t="str">
        <f t="shared" si="116"/>
        <v>Loss</v>
      </c>
      <c r="AJ460" s="29"/>
      <c r="AL460" s="12">
        <f t="shared" si="117"/>
        <v>7299.2980728534249</v>
      </c>
      <c r="AM460" s="12">
        <f t="shared" si="118"/>
        <v>-74218.628499093247</v>
      </c>
      <c r="AN460" s="12"/>
      <c r="AO460" s="12"/>
    </row>
    <row r="461" spans="1:41" x14ac:dyDescent="0.25">
      <c r="A461" s="6">
        <v>454</v>
      </c>
      <c r="B461" s="1" t="str">
        <f t="shared" si="105"/>
        <v>Mumbai</v>
      </c>
      <c r="C461" s="1" t="s">
        <v>2</v>
      </c>
      <c r="D461" s="1" t="str">
        <f>IF(C461="Q1","non-peak",IF('Base Scenario'!C461="Q4","non-peak","peak"))</f>
        <v>peak</v>
      </c>
      <c r="E461" s="13">
        <f>IF(D461="non-peak",Parameters_Base!$B$4,Parameters_Base!$B$5)</f>
        <v>229999.99999999997</v>
      </c>
      <c r="F461" s="13">
        <f>IF(D461="non-peak",Parameters_Base!$C$4,Parameters_Base!$C$5)</f>
        <v>67500</v>
      </c>
      <c r="G461" s="1"/>
      <c r="H461" s="1">
        <v>227</v>
      </c>
      <c r="I461" s="1">
        <v>18</v>
      </c>
      <c r="J461" s="1">
        <v>166</v>
      </c>
      <c r="K461" s="3">
        <v>2</v>
      </c>
      <c r="M461" s="15">
        <f t="shared" si="106"/>
        <v>4139999.9999999995</v>
      </c>
      <c r="N461" s="15">
        <f t="shared" si="107"/>
        <v>11205000</v>
      </c>
      <c r="O461" s="15">
        <f t="shared" si="108"/>
        <v>15345000</v>
      </c>
      <c r="Q461">
        <f>Parameters_Base!$G$5</f>
        <v>13880</v>
      </c>
      <c r="R461">
        <f>Q461*(1+VLOOKUP(K461,Parameters_Base!$I$3:$J$7,2,FALSE))</f>
        <v>18044</v>
      </c>
      <c r="S461" s="14">
        <f>R461*Parameters_Base!$G$2</f>
        <v>23457200</v>
      </c>
      <c r="T461" s="14">
        <f>Parameters_Base!$O$6</f>
        <v>300000</v>
      </c>
      <c r="U461" s="14">
        <f t="shared" si="109"/>
        <v>1500000</v>
      </c>
      <c r="V461" s="14">
        <f>Parameters_Base!$R$10</f>
        <v>3754098.2698005121</v>
      </c>
      <c r="W461" s="14">
        <f>Parameters_Base!$G$7*'Base Scenario'!O461</f>
        <v>3836250</v>
      </c>
      <c r="X461" s="14">
        <f>Parameters_Base!$G$8</f>
        <v>2000000</v>
      </c>
      <c r="Y461" s="15">
        <f t="shared" si="110"/>
        <v>34847548.269800514</v>
      </c>
      <c r="Z461" s="29">
        <f t="shared" si="111"/>
        <v>6969509.6539601032</v>
      </c>
      <c r="AA461" s="29">
        <f t="shared" si="112"/>
        <v>27878038.615840413</v>
      </c>
      <c r="AC461" s="29">
        <f t="shared" si="119"/>
        <v>-2829509.6539601036</v>
      </c>
      <c r="AD461" s="29">
        <f t="shared" si="113"/>
        <v>-16673038.615840413</v>
      </c>
      <c r="AE461" s="29">
        <f t="shared" si="114"/>
        <v>-19502548.269800514</v>
      </c>
      <c r="AF461" s="29"/>
      <c r="AG461" s="29" t="str">
        <f t="shared" si="115"/>
        <v>Loss</v>
      </c>
      <c r="AH461" s="29"/>
      <c r="AI461" s="29" t="str">
        <f t="shared" si="116"/>
        <v>Loss</v>
      </c>
      <c r="AJ461" s="29"/>
      <c r="AL461" s="12">
        <f t="shared" si="117"/>
        <v>-157194.9807755613</v>
      </c>
      <c r="AM461" s="12">
        <f t="shared" si="118"/>
        <v>-100439.99166168923</v>
      </c>
      <c r="AN461" s="12"/>
      <c r="AO461" s="12"/>
    </row>
    <row r="462" spans="1:41" x14ac:dyDescent="0.25">
      <c r="A462" s="6">
        <v>455</v>
      </c>
      <c r="B462" s="1" t="str">
        <f t="shared" si="105"/>
        <v>New York</v>
      </c>
      <c r="C462" s="1" t="s">
        <v>2</v>
      </c>
      <c r="D462" s="1" t="str">
        <f>IF(C462="Q1","non-peak",IF('Base Scenario'!C462="Q4","non-peak","peak"))</f>
        <v>peak</v>
      </c>
      <c r="E462" s="13">
        <f>IF(D462="non-peak",Parameters_Base!$B$4,Parameters_Base!$B$5)</f>
        <v>229999.99999999997</v>
      </c>
      <c r="F462" s="13">
        <f>IF(D462="non-peak",Parameters_Base!$C$4,Parameters_Base!$C$5)</f>
        <v>67500</v>
      </c>
      <c r="G462" s="1"/>
      <c r="H462" s="1">
        <v>228</v>
      </c>
      <c r="I462" s="1">
        <v>20</v>
      </c>
      <c r="J462" s="1">
        <v>237</v>
      </c>
      <c r="K462" s="3">
        <v>-2</v>
      </c>
      <c r="M462" s="15">
        <f t="shared" si="106"/>
        <v>4599999.9999999991</v>
      </c>
      <c r="N462" s="15">
        <f t="shared" si="107"/>
        <v>15997500</v>
      </c>
      <c r="O462" s="15">
        <f t="shared" si="108"/>
        <v>20597500</v>
      </c>
      <c r="Q462">
        <f>Parameters_Base!$G$5</f>
        <v>13880</v>
      </c>
      <c r="R462">
        <f>Q462*(1+VLOOKUP(K462,Parameters_Base!$I$3:$J$7,2,FALSE))</f>
        <v>9716</v>
      </c>
      <c r="S462" s="14">
        <f>R462*Parameters_Base!$G$2</f>
        <v>12630800</v>
      </c>
      <c r="T462" s="14">
        <f>Parameters_Base!$O$6</f>
        <v>300000</v>
      </c>
      <c r="U462" s="14">
        <f t="shared" si="109"/>
        <v>2500000</v>
      </c>
      <c r="V462" s="14">
        <f>Parameters_Base!$R$10</f>
        <v>3754098.2698005121</v>
      </c>
      <c r="W462" s="14">
        <f>Parameters_Base!$G$7*'Base Scenario'!O462</f>
        <v>5149375</v>
      </c>
      <c r="X462" s="14">
        <f>Parameters_Base!$G$8</f>
        <v>2000000</v>
      </c>
      <c r="Y462" s="15">
        <f t="shared" si="110"/>
        <v>26334273.269800514</v>
      </c>
      <c r="Z462" s="29">
        <f t="shared" si="111"/>
        <v>5266854.6539601032</v>
      </c>
      <c r="AA462" s="29">
        <f t="shared" si="112"/>
        <v>21067418.615840413</v>
      </c>
      <c r="AC462" s="29">
        <f t="shared" si="119"/>
        <v>-666854.6539601041</v>
      </c>
      <c r="AD462" s="29">
        <f t="shared" si="113"/>
        <v>-5069918.6158404127</v>
      </c>
      <c r="AE462" s="29">
        <f t="shared" si="114"/>
        <v>-5736773.269800514</v>
      </c>
      <c r="AF462" s="29"/>
      <c r="AG462" s="29" t="str">
        <f t="shared" si="115"/>
        <v>Loss</v>
      </c>
      <c r="AH462" s="29"/>
      <c r="AI462" s="29" t="str">
        <f t="shared" si="116"/>
        <v>Loss</v>
      </c>
      <c r="AJ462" s="29"/>
      <c r="AL462" s="12">
        <f t="shared" si="117"/>
        <v>-33342.732698005202</v>
      </c>
      <c r="AM462" s="12">
        <f t="shared" si="118"/>
        <v>-21392.061670212712</v>
      </c>
      <c r="AN462" s="12"/>
      <c r="AO462" s="12"/>
    </row>
    <row r="463" spans="1:41" x14ac:dyDescent="0.25">
      <c r="A463" s="6">
        <v>456</v>
      </c>
      <c r="B463" s="1" t="str">
        <f t="shared" si="105"/>
        <v>Mumbai</v>
      </c>
      <c r="C463" s="1" t="s">
        <v>2</v>
      </c>
      <c r="D463" s="1" t="str">
        <f>IF(C463="Q1","non-peak",IF('Base Scenario'!C463="Q4","non-peak","peak"))</f>
        <v>peak</v>
      </c>
      <c r="E463" s="13">
        <f>IF(D463="non-peak",Parameters_Base!$B$4,Parameters_Base!$B$5)</f>
        <v>229999.99999999997</v>
      </c>
      <c r="F463" s="13">
        <f>IF(D463="non-peak",Parameters_Base!$C$4,Parameters_Base!$C$5)</f>
        <v>67500</v>
      </c>
      <c r="G463" s="1"/>
      <c r="H463" s="1">
        <v>228</v>
      </c>
      <c r="I463" s="1">
        <v>15</v>
      </c>
      <c r="J463" s="1">
        <v>160</v>
      </c>
      <c r="K463" s="3">
        <v>0</v>
      </c>
      <c r="M463" s="15">
        <f t="shared" si="106"/>
        <v>3449999.9999999995</v>
      </c>
      <c r="N463" s="15">
        <f t="shared" si="107"/>
        <v>10800000</v>
      </c>
      <c r="O463" s="15">
        <f t="shared" si="108"/>
        <v>14250000</v>
      </c>
      <c r="Q463">
        <f>Parameters_Base!$G$5</f>
        <v>13880</v>
      </c>
      <c r="R463">
        <f>Q463*(1+VLOOKUP(K463,Parameters_Base!$I$3:$J$7,2,FALSE))</f>
        <v>13880</v>
      </c>
      <c r="S463" s="14">
        <f>R463*Parameters_Base!$G$2</f>
        <v>18044000</v>
      </c>
      <c r="T463" s="14">
        <f>Parameters_Base!$O$6</f>
        <v>300000</v>
      </c>
      <c r="U463" s="14">
        <f t="shared" si="109"/>
        <v>1500000</v>
      </c>
      <c r="V463" s="14">
        <f>Parameters_Base!$R$10</f>
        <v>3754098.2698005121</v>
      </c>
      <c r="W463" s="14">
        <f>Parameters_Base!$G$7*'Base Scenario'!O463</f>
        <v>3562500</v>
      </c>
      <c r="X463" s="14">
        <f>Parameters_Base!$G$8</f>
        <v>2000000</v>
      </c>
      <c r="Y463" s="15">
        <f t="shared" si="110"/>
        <v>29160598.269800514</v>
      </c>
      <c r="Z463" s="29">
        <f t="shared" si="111"/>
        <v>5832119.6539601032</v>
      </c>
      <c r="AA463" s="29">
        <f t="shared" si="112"/>
        <v>23328478.615840413</v>
      </c>
      <c r="AC463" s="29">
        <f t="shared" si="119"/>
        <v>-2382119.6539601036</v>
      </c>
      <c r="AD463" s="29">
        <f t="shared" si="113"/>
        <v>-12528478.615840413</v>
      </c>
      <c r="AE463" s="29">
        <f t="shared" si="114"/>
        <v>-14910598.269800514</v>
      </c>
      <c r="AF463" s="29"/>
      <c r="AG463" s="29" t="str">
        <f t="shared" si="115"/>
        <v>Loss</v>
      </c>
      <c r="AH463" s="29"/>
      <c r="AI463" s="29" t="str">
        <f t="shared" si="116"/>
        <v>Loss</v>
      </c>
      <c r="AJ463" s="29"/>
      <c r="AL463" s="12">
        <f t="shared" si="117"/>
        <v>-158807.97693067358</v>
      </c>
      <c r="AM463" s="12">
        <f t="shared" si="118"/>
        <v>-78302.991349002579</v>
      </c>
      <c r="AN463" s="12"/>
      <c r="AO463" s="12"/>
    </row>
    <row r="464" spans="1:41" x14ac:dyDescent="0.25">
      <c r="A464" s="6">
        <v>457</v>
      </c>
      <c r="B464" s="1" t="str">
        <f t="shared" si="105"/>
        <v>New York</v>
      </c>
      <c r="C464" s="1" t="s">
        <v>2</v>
      </c>
      <c r="D464" s="1" t="str">
        <f>IF(C464="Q1","non-peak",IF('Base Scenario'!C464="Q4","non-peak","peak"))</f>
        <v>peak</v>
      </c>
      <c r="E464" s="13">
        <f>IF(D464="non-peak",Parameters_Base!$B$4,Parameters_Base!$B$5)</f>
        <v>229999.99999999997</v>
      </c>
      <c r="F464" s="13">
        <f>IF(D464="non-peak",Parameters_Base!$C$4,Parameters_Base!$C$5)</f>
        <v>67500</v>
      </c>
      <c r="G464" s="1"/>
      <c r="H464" s="1">
        <v>229</v>
      </c>
      <c r="I464" s="1">
        <v>30</v>
      </c>
      <c r="J464" s="1">
        <v>205</v>
      </c>
      <c r="K464" s="3">
        <v>-2</v>
      </c>
      <c r="M464" s="15">
        <f t="shared" si="106"/>
        <v>6899999.9999999991</v>
      </c>
      <c r="N464" s="15">
        <f t="shared" si="107"/>
        <v>13837500</v>
      </c>
      <c r="O464" s="15">
        <f t="shared" si="108"/>
        <v>20737500</v>
      </c>
      <c r="Q464">
        <f>Parameters_Base!$G$5</f>
        <v>13880</v>
      </c>
      <c r="R464">
        <f>Q464*(1+VLOOKUP(K464,Parameters_Base!$I$3:$J$7,2,FALSE))</f>
        <v>9716</v>
      </c>
      <c r="S464" s="14">
        <f>R464*Parameters_Base!$G$2</f>
        <v>12630800</v>
      </c>
      <c r="T464" s="14">
        <f>Parameters_Base!$O$6</f>
        <v>300000</v>
      </c>
      <c r="U464" s="14">
        <f t="shared" si="109"/>
        <v>2500000</v>
      </c>
      <c r="V464" s="14">
        <f>Parameters_Base!$R$10</f>
        <v>3754098.2698005121</v>
      </c>
      <c r="W464" s="14">
        <f>Parameters_Base!$G$7*'Base Scenario'!O464</f>
        <v>5184375</v>
      </c>
      <c r="X464" s="14">
        <f>Parameters_Base!$G$8</f>
        <v>2000000</v>
      </c>
      <c r="Y464" s="15">
        <f t="shared" si="110"/>
        <v>26369273.269800514</v>
      </c>
      <c r="Z464" s="29">
        <f t="shared" si="111"/>
        <v>5273854.6539601032</v>
      </c>
      <c r="AA464" s="29">
        <f t="shared" si="112"/>
        <v>21095418.615840413</v>
      </c>
      <c r="AC464" s="29">
        <f t="shared" si="119"/>
        <v>1626145.3460398959</v>
      </c>
      <c r="AD464" s="29">
        <f t="shared" si="113"/>
        <v>-7257918.6158404127</v>
      </c>
      <c r="AE464" s="29">
        <f t="shared" si="114"/>
        <v>-5631773.269800514</v>
      </c>
      <c r="AF464" s="29"/>
      <c r="AG464" s="29" t="str">
        <f t="shared" si="115"/>
        <v>Profit</v>
      </c>
      <c r="AH464" s="29"/>
      <c r="AI464" s="29" t="str">
        <f t="shared" si="116"/>
        <v>Loss</v>
      </c>
      <c r="AJ464" s="29"/>
      <c r="AL464" s="12">
        <f t="shared" si="117"/>
        <v>54204.84486799653</v>
      </c>
      <c r="AM464" s="12">
        <f t="shared" si="118"/>
        <v>-35404.481052880059</v>
      </c>
      <c r="AN464" s="12"/>
      <c r="AO464" s="12"/>
    </row>
    <row r="465" spans="1:41" x14ac:dyDescent="0.25">
      <c r="A465" s="6">
        <v>458</v>
      </c>
      <c r="B465" s="1" t="str">
        <f t="shared" si="105"/>
        <v>Mumbai</v>
      </c>
      <c r="C465" s="1" t="s">
        <v>2</v>
      </c>
      <c r="D465" s="1" t="str">
        <f>IF(C465="Q1","non-peak",IF('Base Scenario'!C465="Q4","non-peak","peak"))</f>
        <v>peak</v>
      </c>
      <c r="E465" s="13">
        <f>IF(D465="non-peak",Parameters_Base!$B$4,Parameters_Base!$B$5)</f>
        <v>229999.99999999997</v>
      </c>
      <c r="F465" s="13">
        <f>IF(D465="non-peak",Parameters_Base!$C$4,Parameters_Base!$C$5)</f>
        <v>67500</v>
      </c>
      <c r="G465" s="1"/>
      <c r="H465" s="1">
        <v>229</v>
      </c>
      <c r="I465" s="1">
        <v>15</v>
      </c>
      <c r="J465" s="1">
        <v>189</v>
      </c>
      <c r="K465" s="3">
        <v>2</v>
      </c>
      <c r="M465" s="15">
        <f t="shared" si="106"/>
        <v>3449999.9999999995</v>
      </c>
      <c r="N465" s="15">
        <f t="shared" si="107"/>
        <v>12757500</v>
      </c>
      <c r="O465" s="15">
        <f t="shared" si="108"/>
        <v>16207500</v>
      </c>
      <c r="Q465">
        <f>Parameters_Base!$G$5</f>
        <v>13880</v>
      </c>
      <c r="R465">
        <f>Q465*(1+VLOOKUP(K465,Parameters_Base!$I$3:$J$7,2,FALSE))</f>
        <v>18044</v>
      </c>
      <c r="S465" s="14">
        <f>R465*Parameters_Base!$G$2</f>
        <v>23457200</v>
      </c>
      <c r="T465" s="14">
        <f>Parameters_Base!$O$6</f>
        <v>300000</v>
      </c>
      <c r="U465" s="14">
        <f t="shared" si="109"/>
        <v>1500000</v>
      </c>
      <c r="V465" s="14">
        <f>Parameters_Base!$R$10</f>
        <v>3754098.2698005121</v>
      </c>
      <c r="W465" s="14">
        <f>Parameters_Base!$G$7*'Base Scenario'!O465</f>
        <v>4051875</v>
      </c>
      <c r="X465" s="14">
        <f>Parameters_Base!$G$8</f>
        <v>2000000</v>
      </c>
      <c r="Y465" s="15">
        <f t="shared" si="110"/>
        <v>35063173.269800514</v>
      </c>
      <c r="Z465" s="29">
        <f t="shared" si="111"/>
        <v>7012634.6539601032</v>
      </c>
      <c r="AA465" s="29">
        <f t="shared" si="112"/>
        <v>28050538.615840413</v>
      </c>
      <c r="AC465" s="29">
        <f t="shared" si="119"/>
        <v>-3562634.6539601036</v>
      </c>
      <c r="AD465" s="29">
        <f t="shared" si="113"/>
        <v>-15293038.615840413</v>
      </c>
      <c r="AE465" s="29">
        <f t="shared" si="114"/>
        <v>-18855673.269800514</v>
      </c>
      <c r="AF465" s="29"/>
      <c r="AG465" s="29" t="str">
        <f t="shared" si="115"/>
        <v>Loss</v>
      </c>
      <c r="AH465" s="29"/>
      <c r="AI465" s="29" t="str">
        <f t="shared" si="116"/>
        <v>Loss</v>
      </c>
      <c r="AJ465" s="29"/>
      <c r="AL465" s="12">
        <f t="shared" si="117"/>
        <v>-237508.97693067358</v>
      </c>
      <c r="AM465" s="12">
        <f t="shared" si="118"/>
        <v>-80915.548231959852</v>
      </c>
      <c r="AN465" s="12"/>
      <c r="AO465" s="12"/>
    </row>
    <row r="466" spans="1:41" x14ac:dyDescent="0.25">
      <c r="A466" s="6">
        <v>459</v>
      </c>
      <c r="B466" s="1" t="str">
        <f t="shared" si="105"/>
        <v>New York</v>
      </c>
      <c r="C466" s="1" t="s">
        <v>2</v>
      </c>
      <c r="D466" s="1" t="str">
        <f>IF(C466="Q1","non-peak",IF('Base Scenario'!C466="Q4","non-peak","peak"))</f>
        <v>peak</v>
      </c>
      <c r="E466" s="13">
        <f>IF(D466="non-peak",Parameters_Base!$B$4,Parameters_Base!$B$5)</f>
        <v>229999.99999999997</v>
      </c>
      <c r="F466" s="13">
        <f>IF(D466="non-peak",Parameters_Base!$C$4,Parameters_Base!$C$5)</f>
        <v>67500</v>
      </c>
      <c r="G466" s="1"/>
      <c r="H466" s="1">
        <v>230</v>
      </c>
      <c r="I466" s="1">
        <v>24</v>
      </c>
      <c r="J466" s="1">
        <v>191</v>
      </c>
      <c r="K466" s="3">
        <v>0</v>
      </c>
      <c r="M466" s="15">
        <f t="shared" si="106"/>
        <v>5519999.9999999991</v>
      </c>
      <c r="N466" s="15">
        <f t="shared" si="107"/>
        <v>12892500</v>
      </c>
      <c r="O466" s="15">
        <f t="shared" si="108"/>
        <v>18412500</v>
      </c>
      <c r="Q466">
        <f>Parameters_Base!$G$5</f>
        <v>13880</v>
      </c>
      <c r="R466">
        <f>Q466*(1+VLOOKUP(K466,Parameters_Base!$I$3:$J$7,2,FALSE))</f>
        <v>13880</v>
      </c>
      <c r="S466" s="14">
        <f>R466*Parameters_Base!$G$2</f>
        <v>18044000</v>
      </c>
      <c r="T466" s="14">
        <f>Parameters_Base!$O$6</f>
        <v>300000</v>
      </c>
      <c r="U466" s="14">
        <f t="shared" si="109"/>
        <v>2500000</v>
      </c>
      <c r="V466" s="14">
        <f>Parameters_Base!$R$10</f>
        <v>3754098.2698005121</v>
      </c>
      <c r="W466" s="14">
        <f>Parameters_Base!$G$7*'Base Scenario'!O466</f>
        <v>4603125</v>
      </c>
      <c r="X466" s="14">
        <f>Parameters_Base!$G$8</f>
        <v>2000000</v>
      </c>
      <c r="Y466" s="15">
        <f t="shared" si="110"/>
        <v>31201223.269800514</v>
      </c>
      <c r="Z466" s="29">
        <f t="shared" si="111"/>
        <v>6240244.6539601032</v>
      </c>
      <c r="AA466" s="29">
        <f t="shared" si="112"/>
        <v>24960978.615840413</v>
      </c>
      <c r="AC466" s="29">
        <f t="shared" si="119"/>
        <v>-720244.6539601041</v>
      </c>
      <c r="AD466" s="29">
        <f t="shared" si="113"/>
        <v>-12068478.615840413</v>
      </c>
      <c r="AE466" s="29">
        <f t="shared" si="114"/>
        <v>-12788723.269800514</v>
      </c>
      <c r="AF466" s="29"/>
      <c r="AG466" s="29" t="str">
        <f t="shared" si="115"/>
        <v>Loss</v>
      </c>
      <c r="AH466" s="29"/>
      <c r="AI466" s="29" t="str">
        <f t="shared" si="116"/>
        <v>Loss</v>
      </c>
      <c r="AJ466" s="29"/>
      <c r="AL466" s="12">
        <f t="shared" si="117"/>
        <v>-30010.193915004336</v>
      </c>
      <c r="AM466" s="12">
        <f t="shared" si="118"/>
        <v>-63185.751915394831</v>
      </c>
      <c r="AN466" s="12"/>
      <c r="AO466" s="12"/>
    </row>
    <row r="467" spans="1:41" x14ac:dyDescent="0.25">
      <c r="A467" s="6">
        <v>460</v>
      </c>
      <c r="B467" s="1" t="str">
        <f t="shared" si="105"/>
        <v>Mumbai</v>
      </c>
      <c r="C467" s="1" t="s">
        <v>2</v>
      </c>
      <c r="D467" s="1" t="str">
        <f>IF(C467="Q1","non-peak",IF('Base Scenario'!C467="Q4","non-peak","peak"))</f>
        <v>peak</v>
      </c>
      <c r="E467" s="13">
        <f>IF(D467="non-peak",Parameters_Base!$B$4,Parameters_Base!$B$5)</f>
        <v>229999.99999999997</v>
      </c>
      <c r="F467" s="13">
        <f>IF(D467="non-peak",Parameters_Base!$C$4,Parameters_Base!$C$5)</f>
        <v>67500</v>
      </c>
      <c r="G467" s="1"/>
      <c r="H467" s="1">
        <v>230</v>
      </c>
      <c r="I467" s="1">
        <v>24</v>
      </c>
      <c r="J467" s="1">
        <v>235</v>
      </c>
      <c r="K467" s="3">
        <v>0</v>
      </c>
      <c r="M467" s="15">
        <f t="shared" si="106"/>
        <v>5519999.9999999991</v>
      </c>
      <c r="N467" s="15">
        <f t="shared" si="107"/>
        <v>15862500</v>
      </c>
      <c r="O467" s="15">
        <f t="shared" si="108"/>
        <v>21382500</v>
      </c>
      <c r="Q467">
        <f>Parameters_Base!$G$5</f>
        <v>13880</v>
      </c>
      <c r="R467">
        <f>Q467*(1+VLOOKUP(K467,Parameters_Base!$I$3:$J$7,2,FALSE))</f>
        <v>13880</v>
      </c>
      <c r="S467" s="14">
        <f>R467*Parameters_Base!$G$2</f>
        <v>18044000</v>
      </c>
      <c r="T467" s="14">
        <f>Parameters_Base!$O$6</f>
        <v>300000</v>
      </c>
      <c r="U467" s="14">
        <f t="shared" si="109"/>
        <v>1500000</v>
      </c>
      <c r="V467" s="14">
        <f>Parameters_Base!$R$10</f>
        <v>3754098.2698005121</v>
      </c>
      <c r="W467" s="14">
        <f>Parameters_Base!$G$7*'Base Scenario'!O467</f>
        <v>5345625</v>
      </c>
      <c r="X467" s="14">
        <f>Parameters_Base!$G$8</f>
        <v>2000000</v>
      </c>
      <c r="Y467" s="15">
        <f t="shared" si="110"/>
        <v>30943723.269800514</v>
      </c>
      <c r="Z467" s="29">
        <f t="shared" si="111"/>
        <v>6188744.6539601032</v>
      </c>
      <c r="AA467" s="29">
        <f t="shared" si="112"/>
        <v>24754978.615840413</v>
      </c>
      <c r="AC467" s="29">
        <f t="shared" si="119"/>
        <v>-668744.6539601041</v>
      </c>
      <c r="AD467" s="29">
        <f t="shared" si="113"/>
        <v>-8892478.6158404127</v>
      </c>
      <c r="AE467" s="29">
        <f t="shared" si="114"/>
        <v>-9561223.269800514</v>
      </c>
      <c r="AF467" s="29"/>
      <c r="AG467" s="29" t="str">
        <f t="shared" si="115"/>
        <v>Loss</v>
      </c>
      <c r="AH467" s="29"/>
      <c r="AI467" s="29" t="str">
        <f t="shared" si="116"/>
        <v>Loss</v>
      </c>
      <c r="AJ467" s="29"/>
      <c r="AL467" s="12">
        <f t="shared" si="117"/>
        <v>-27864.360581671004</v>
      </c>
      <c r="AM467" s="12">
        <f t="shared" si="118"/>
        <v>-37840.334535491114</v>
      </c>
      <c r="AN467" s="12"/>
      <c r="AO467" s="12"/>
    </row>
    <row r="468" spans="1:41" x14ac:dyDescent="0.25">
      <c r="A468" s="6">
        <v>461</v>
      </c>
      <c r="B468" s="1" t="str">
        <f t="shared" si="105"/>
        <v>New York</v>
      </c>
      <c r="C468" s="1" t="s">
        <v>2</v>
      </c>
      <c r="D468" s="1" t="str">
        <f>IF(C468="Q1","non-peak",IF('Base Scenario'!C468="Q4","non-peak","peak"))</f>
        <v>peak</v>
      </c>
      <c r="E468" s="13">
        <f>IF(D468="non-peak",Parameters_Base!$B$4,Parameters_Base!$B$5)</f>
        <v>229999.99999999997</v>
      </c>
      <c r="F468" s="13">
        <f>IF(D468="non-peak",Parameters_Base!$C$4,Parameters_Base!$C$5)</f>
        <v>67500</v>
      </c>
      <c r="G468" s="1"/>
      <c r="H468" s="1">
        <v>231</v>
      </c>
      <c r="I468" s="1">
        <v>20</v>
      </c>
      <c r="J468" s="1">
        <v>177</v>
      </c>
      <c r="K468" s="3">
        <v>0</v>
      </c>
      <c r="M468" s="15">
        <f t="shared" si="106"/>
        <v>4599999.9999999991</v>
      </c>
      <c r="N468" s="15">
        <f t="shared" si="107"/>
        <v>11947500</v>
      </c>
      <c r="O468" s="15">
        <f t="shared" si="108"/>
        <v>16547500</v>
      </c>
      <c r="Q468">
        <f>Parameters_Base!$G$5</f>
        <v>13880</v>
      </c>
      <c r="R468">
        <f>Q468*(1+VLOOKUP(K468,Parameters_Base!$I$3:$J$7,2,FALSE))</f>
        <v>13880</v>
      </c>
      <c r="S468" s="14">
        <f>R468*Parameters_Base!$G$2</f>
        <v>18044000</v>
      </c>
      <c r="T468" s="14">
        <f>Parameters_Base!$O$6</f>
        <v>300000</v>
      </c>
      <c r="U468" s="14">
        <f t="shared" si="109"/>
        <v>2500000</v>
      </c>
      <c r="V468" s="14">
        <f>Parameters_Base!$R$10</f>
        <v>3754098.2698005121</v>
      </c>
      <c r="W468" s="14">
        <f>Parameters_Base!$G$7*'Base Scenario'!O468</f>
        <v>4136875</v>
      </c>
      <c r="X468" s="14">
        <f>Parameters_Base!$G$8</f>
        <v>2000000</v>
      </c>
      <c r="Y468" s="15">
        <f t="shared" si="110"/>
        <v>30734973.269800514</v>
      </c>
      <c r="Z468" s="29">
        <f t="shared" si="111"/>
        <v>6146994.6539601032</v>
      </c>
      <c r="AA468" s="29">
        <f t="shared" si="112"/>
        <v>24587978.615840413</v>
      </c>
      <c r="AC468" s="29">
        <f t="shared" si="119"/>
        <v>-1546994.6539601041</v>
      </c>
      <c r="AD468" s="29">
        <f t="shared" si="113"/>
        <v>-12640478.615840413</v>
      </c>
      <c r="AE468" s="29">
        <f t="shared" si="114"/>
        <v>-14187473.269800514</v>
      </c>
      <c r="AF468" s="29"/>
      <c r="AG468" s="29" t="str">
        <f t="shared" si="115"/>
        <v>Loss</v>
      </c>
      <c r="AH468" s="29"/>
      <c r="AI468" s="29" t="str">
        <f t="shared" si="116"/>
        <v>Loss</v>
      </c>
      <c r="AJ468" s="29"/>
      <c r="AL468" s="12">
        <f t="shared" si="117"/>
        <v>-77349.732698005202</v>
      </c>
      <c r="AM468" s="12">
        <f t="shared" si="118"/>
        <v>-71415.133422827188</v>
      </c>
      <c r="AN468" s="12"/>
      <c r="AO468" s="12"/>
    </row>
    <row r="469" spans="1:41" x14ac:dyDescent="0.25">
      <c r="A469" s="6">
        <v>462</v>
      </c>
      <c r="B469" s="1" t="str">
        <f t="shared" si="105"/>
        <v>Mumbai</v>
      </c>
      <c r="C469" s="1" t="s">
        <v>2</v>
      </c>
      <c r="D469" s="1" t="str">
        <f>IF(C469="Q1","non-peak",IF('Base Scenario'!C469="Q4","non-peak","peak"))</f>
        <v>peak</v>
      </c>
      <c r="E469" s="13">
        <f>IF(D469="non-peak",Parameters_Base!$B$4,Parameters_Base!$B$5)</f>
        <v>229999.99999999997</v>
      </c>
      <c r="F469" s="13">
        <f>IF(D469="non-peak",Parameters_Base!$C$4,Parameters_Base!$C$5)</f>
        <v>67500</v>
      </c>
      <c r="G469" s="1"/>
      <c r="H469" s="1">
        <v>231</v>
      </c>
      <c r="I469" s="1">
        <v>20</v>
      </c>
      <c r="J469" s="1">
        <v>220</v>
      </c>
      <c r="K469" s="3">
        <v>0</v>
      </c>
      <c r="M469" s="15">
        <f t="shared" si="106"/>
        <v>4599999.9999999991</v>
      </c>
      <c r="N469" s="15">
        <f t="shared" si="107"/>
        <v>14850000</v>
      </c>
      <c r="O469" s="15">
        <f t="shared" si="108"/>
        <v>19450000</v>
      </c>
      <c r="Q469">
        <f>Parameters_Base!$G$5</f>
        <v>13880</v>
      </c>
      <c r="R469">
        <f>Q469*(1+VLOOKUP(K469,Parameters_Base!$I$3:$J$7,2,FALSE))</f>
        <v>13880</v>
      </c>
      <c r="S469" s="14">
        <f>R469*Parameters_Base!$G$2</f>
        <v>18044000</v>
      </c>
      <c r="T469" s="14">
        <f>Parameters_Base!$O$6</f>
        <v>300000</v>
      </c>
      <c r="U469" s="14">
        <f t="shared" si="109"/>
        <v>1500000</v>
      </c>
      <c r="V469" s="14">
        <f>Parameters_Base!$R$10</f>
        <v>3754098.2698005121</v>
      </c>
      <c r="W469" s="14">
        <f>Parameters_Base!$G$7*'Base Scenario'!O469</f>
        <v>4862500</v>
      </c>
      <c r="X469" s="14">
        <f>Parameters_Base!$G$8</f>
        <v>2000000</v>
      </c>
      <c r="Y469" s="15">
        <f t="shared" si="110"/>
        <v>30460598.269800514</v>
      </c>
      <c r="Z469" s="29">
        <f t="shared" si="111"/>
        <v>6092119.6539601032</v>
      </c>
      <c r="AA469" s="29">
        <f t="shared" si="112"/>
        <v>24368478.615840413</v>
      </c>
      <c r="AC469" s="29">
        <f t="shared" si="119"/>
        <v>-1492119.6539601041</v>
      </c>
      <c r="AD469" s="29">
        <f t="shared" si="113"/>
        <v>-9518478.6158404127</v>
      </c>
      <c r="AE469" s="29">
        <f t="shared" si="114"/>
        <v>-11010598.269800514</v>
      </c>
      <c r="AF469" s="29"/>
      <c r="AG469" s="29" t="str">
        <f t="shared" si="115"/>
        <v>Loss</v>
      </c>
      <c r="AH469" s="29"/>
      <c r="AI469" s="29" t="str">
        <f t="shared" si="116"/>
        <v>Loss</v>
      </c>
      <c r="AJ469" s="29"/>
      <c r="AL469" s="12">
        <f t="shared" si="117"/>
        <v>-74605.982698005202</v>
      </c>
      <c r="AM469" s="12">
        <f t="shared" si="118"/>
        <v>-43265.811890183693</v>
      </c>
      <c r="AN469" s="12"/>
      <c r="AO469" s="12"/>
    </row>
    <row r="470" spans="1:41" x14ac:dyDescent="0.25">
      <c r="A470" s="6">
        <v>463</v>
      </c>
      <c r="B470" s="1" t="str">
        <f t="shared" si="105"/>
        <v>New York</v>
      </c>
      <c r="C470" s="1" t="s">
        <v>2</v>
      </c>
      <c r="D470" s="1" t="str">
        <f>IF(C470="Q1","non-peak",IF('Base Scenario'!C470="Q4","non-peak","peak"))</f>
        <v>peak</v>
      </c>
      <c r="E470" s="13">
        <f>IF(D470="non-peak",Parameters_Base!$B$4,Parameters_Base!$B$5)</f>
        <v>229999.99999999997</v>
      </c>
      <c r="F470" s="13">
        <f>IF(D470="non-peak",Parameters_Base!$C$4,Parameters_Base!$C$5)</f>
        <v>67500</v>
      </c>
      <c r="G470" s="1"/>
      <c r="H470" s="1">
        <v>232</v>
      </c>
      <c r="I470" s="1">
        <v>21</v>
      </c>
      <c r="J470" s="1">
        <v>213</v>
      </c>
      <c r="K470" s="3">
        <v>-2</v>
      </c>
      <c r="M470" s="15">
        <f t="shared" si="106"/>
        <v>4829999.9999999991</v>
      </c>
      <c r="N470" s="15">
        <f t="shared" si="107"/>
        <v>14377500</v>
      </c>
      <c r="O470" s="15">
        <f t="shared" si="108"/>
        <v>19207500</v>
      </c>
      <c r="Q470">
        <f>Parameters_Base!$G$5</f>
        <v>13880</v>
      </c>
      <c r="R470">
        <f>Q470*(1+VLOOKUP(K470,Parameters_Base!$I$3:$J$7,2,FALSE))</f>
        <v>9716</v>
      </c>
      <c r="S470" s="14">
        <f>R470*Parameters_Base!$G$2</f>
        <v>12630800</v>
      </c>
      <c r="T470" s="14">
        <f>Parameters_Base!$O$6</f>
        <v>300000</v>
      </c>
      <c r="U470" s="14">
        <f t="shared" si="109"/>
        <v>2500000</v>
      </c>
      <c r="V470" s="14">
        <f>Parameters_Base!$R$10</f>
        <v>3754098.2698005121</v>
      </c>
      <c r="W470" s="14">
        <f>Parameters_Base!$G$7*'Base Scenario'!O470</f>
        <v>4801875</v>
      </c>
      <c r="X470" s="14">
        <f>Parameters_Base!$G$8</f>
        <v>2000000</v>
      </c>
      <c r="Y470" s="15">
        <f t="shared" si="110"/>
        <v>25986773.269800514</v>
      </c>
      <c r="Z470" s="29">
        <f t="shared" si="111"/>
        <v>5197354.6539601032</v>
      </c>
      <c r="AA470" s="29">
        <f t="shared" si="112"/>
        <v>20789418.615840413</v>
      </c>
      <c r="AC470" s="29">
        <f t="shared" si="119"/>
        <v>-367354.6539601041</v>
      </c>
      <c r="AD470" s="29">
        <f t="shared" si="113"/>
        <v>-6411918.6158404127</v>
      </c>
      <c r="AE470" s="29">
        <f t="shared" si="114"/>
        <v>-6779273.269800514</v>
      </c>
      <c r="AF470" s="29"/>
      <c r="AG470" s="29" t="str">
        <f t="shared" si="115"/>
        <v>Loss</v>
      </c>
      <c r="AH470" s="29"/>
      <c r="AI470" s="29" t="str">
        <f t="shared" si="116"/>
        <v>Loss</v>
      </c>
      <c r="AJ470" s="29"/>
      <c r="AL470" s="12">
        <f t="shared" si="117"/>
        <v>-17493.078760004959</v>
      </c>
      <c r="AM470" s="12">
        <f t="shared" si="118"/>
        <v>-30102.904299720249</v>
      </c>
      <c r="AN470" s="12"/>
      <c r="AO470" s="12"/>
    </row>
    <row r="471" spans="1:41" x14ac:dyDescent="0.25">
      <c r="A471" s="6">
        <v>464</v>
      </c>
      <c r="B471" s="1" t="str">
        <f t="shared" si="105"/>
        <v>Mumbai</v>
      </c>
      <c r="C471" s="1" t="s">
        <v>2</v>
      </c>
      <c r="D471" s="1" t="str">
        <f>IF(C471="Q1","non-peak",IF('Base Scenario'!C471="Q4","non-peak","peak"))</f>
        <v>peak</v>
      </c>
      <c r="E471" s="13">
        <f>IF(D471="non-peak",Parameters_Base!$B$4,Parameters_Base!$B$5)</f>
        <v>229999.99999999997</v>
      </c>
      <c r="F471" s="13">
        <f>IF(D471="non-peak",Parameters_Base!$C$4,Parameters_Base!$C$5)</f>
        <v>67500</v>
      </c>
      <c r="G471" s="1"/>
      <c r="H471" s="1">
        <v>232</v>
      </c>
      <c r="I471" s="1">
        <v>21</v>
      </c>
      <c r="J471" s="1">
        <v>230</v>
      </c>
      <c r="K471" s="3">
        <v>2</v>
      </c>
      <c r="M471" s="15">
        <f t="shared" si="106"/>
        <v>4829999.9999999991</v>
      </c>
      <c r="N471" s="15">
        <f t="shared" si="107"/>
        <v>15525000</v>
      </c>
      <c r="O471" s="15">
        <f t="shared" si="108"/>
        <v>20355000</v>
      </c>
      <c r="Q471">
        <f>Parameters_Base!$G$5</f>
        <v>13880</v>
      </c>
      <c r="R471">
        <f>Q471*(1+VLOOKUP(K471,Parameters_Base!$I$3:$J$7,2,FALSE))</f>
        <v>18044</v>
      </c>
      <c r="S471" s="14">
        <f>R471*Parameters_Base!$G$2</f>
        <v>23457200</v>
      </c>
      <c r="T471" s="14">
        <f>Parameters_Base!$O$6</f>
        <v>300000</v>
      </c>
      <c r="U471" s="14">
        <f t="shared" si="109"/>
        <v>1500000</v>
      </c>
      <c r="V471" s="14">
        <f>Parameters_Base!$R$10</f>
        <v>3754098.2698005121</v>
      </c>
      <c r="W471" s="14">
        <f>Parameters_Base!$G$7*'Base Scenario'!O471</f>
        <v>5088750</v>
      </c>
      <c r="X471" s="14">
        <f>Parameters_Base!$G$8</f>
        <v>2000000</v>
      </c>
      <c r="Y471" s="15">
        <f t="shared" si="110"/>
        <v>36100048.269800514</v>
      </c>
      <c r="Z471" s="29">
        <f t="shared" si="111"/>
        <v>7220009.6539601032</v>
      </c>
      <c r="AA471" s="29">
        <f t="shared" si="112"/>
        <v>28880038.615840413</v>
      </c>
      <c r="AC471" s="29">
        <f t="shared" si="119"/>
        <v>-2390009.6539601041</v>
      </c>
      <c r="AD471" s="29">
        <f t="shared" si="113"/>
        <v>-13355038.615840413</v>
      </c>
      <c r="AE471" s="29">
        <f t="shared" si="114"/>
        <v>-15745048.269800514</v>
      </c>
      <c r="AF471" s="29"/>
      <c r="AG471" s="29" t="str">
        <f t="shared" si="115"/>
        <v>Loss</v>
      </c>
      <c r="AH471" s="29"/>
      <c r="AI471" s="29" t="str">
        <f t="shared" si="116"/>
        <v>Loss</v>
      </c>
      <c r="AJ471" s="29"/>
      <c r="AL471" s="12">
        <f t="shared" si="117"/>
        <v>-113809.98352190971</v>
      </c>
      <c r="AM471" s="12">
        <f t="shared" si="118"/>
        <v>-58065.385286262666</v>
      </c>
      <c r="AN471" s="12"/>
      <c r="AO471" s="12"/>
    </row>
    <row r="472" spans="1:41" x14ac:dyDescent="0.25">
      <c r="A472" s="6">
        <v>465</v>
      </c>
      <c r="B472" s="1" t="str">
        <f t="shared" si="105"/>
        <v>New York</v>
      </c>
      <c r="C472" s="1" t="s">
        <v>2</v>
      </c>
      <c r="D472" s="1" t="str">
        <f>IF(C472="Q1","non-peak",IF('Base Scenario'!C472="Q4","non-peak","peak"))</f>
        <v>peak</v>
      </c>
      <c r="E472" s="13">
        <f>IF(D472="non-peak",Parameters_Base!$B$4,Parameters_Base!$B$5)</f>
        <v>229999.99999999997</v>
      </c>
      <c r="F472" s="13">
        <f>IF(D472="non-peak",Parameters_Base!$C$4,Parameters_Base!$C$5)</f>
        <v>67500</v>
      </c>
      <c r="G472" s="1"/>
      <c r="H472" s="1">
        <v>233</v>
      </c>
      <c r="I472" s="1">
        <v>26</v>
      </c>
      <c r="J472" s="1">
        <v>170</v>
      </c>
      <c r="K472" s="3">
        <v>0</v>
      </c>
      <c r="M472" s="15">
        <f t="shared" si="106"/>
        <v>5979999.9999999991</v>
      </c>
      <c r="N472" s="15">
        <f t="shared" si="107"/>
        <v>11475000</v>
      </c>
      <c r="O472" s="15">
        <f t="shared" si="108"/>
        <v>17455000</v>
      </c>
      <c r="Q472">
        <f>Parameters_Base!$G$5</f>
        <v>13880</v>
      </c>
      <c r="R472">
        <f>Q472*(1+VLOOKUP(K472,Parameters_Base!$I$3:$J$7,2,FALSE))</f>
        <v>13880</v>
      </c>
      <c r="S472" s="14">
        <f>R472*Parameters_Base!$G$2</f>
        <v>18044000</v>
      </c>
      <c r="T472" s="14">
        <f>Parameters_Base!$O$6</f>
        <v>300000</v>
      </c>
      <c r="U472" s="14">
        <f t="shared" si="109"/>
        <v>2500000</v>
      </c>
      <c r="V472" s="14">
        <f>Parameters_Base!$R$10</f>
        <v>3754098.2698005121</v>
      </c>
      <c r="W472" s="14">
        <f>Parameters_Base!$G$7*'Base Scenario'!O472</f>
        <v>4363750</v>
      </c>
      <c r="X472" s="14">
        <f>Parameters_Base!$G$8</f>
        <v>2000000</v>
      </c>
      <c r="Y472" s="15">
        <f t="shared" si="110"/>
        <v>30961848.269800514</v>
      </c>
      <c r="Z472" s="29">
        <f t="shared" si="111"/>
        <v>6192369.6539601032</v>
      </c>
      <c r="AA472" s="29">
        <f t="shared" si="112"/>
        <v>24769478.615840413</v>
      </c>
      <c r="AC472" s="29">
        <f t="shared" si="119"/>
        <v>-212369.6539601041</v>
      </c>
      <c r="AD472" s="29">
        <f t="shared" si="113"/>
        <v>-13294478.615840413</v>
      </c>
      <c r="AE472" s="29">
        <f t="shared" si="114"/>
        <v>-13506848.269800514</v>
      </c>
      <c r="AF472" s="29"/>
      <c r="AG472" s="29" t="str">
        <f t="shared" si="115"/>
        <v>Loss</v>
      </c>
      <c r="AH472" s="29"/>
      <c r="AI472" s="29" t="str">
        <f t="shared" si="116"/>
        <v>Loss</v>
      </c>
      <c r="AJ472" s="29"/>
      <c r="AL472" s="12">
        <f t="shared" si="117"/>
        <v>-8168.0636138501577</v>
      </c>
      <c r="AM472" s="12">
        <f t="shared" si="118"/>
        <v>-78202.815387296549</v>
      </c>
      <c r="AN472" s="12"/>
      <c r="AO472" s="12"/>
    </row>
    <row r="473" spans="1:41" x14ac:dyDescent="0.25">
      <c r="A473" s="6">
        <v>466</v>
      </c>
      <c r="B473" s="1" t="str">
        <f t="shared" si="105"/>
        <v>Mumbai</v>
      </c>
      <c r="C473" s="1" t="s">
        <v>2</v>
      </c>
      <c r="D473" s="1" t="str">
        <f>IF(C473="Q1","non-peak",IF('Base Scenario'!C473="Q4","non-peak","peak"))</f>
        <v>peak</v>
      </c>
      <c r="E473" s="13">
        <f>IF(D473="non-peak",Parameters_Base!$B$4,Parameters_Base!$B$5)</f>
        <v>229999.99999999997</v>
      </c>
      <c r="F473" s="13">
        <f>IF(D473="non-peak",Parameters_Base!$C$4,Parameters_Base!$C$5)</f>
        <v>67500</v>
      </c>
      <c r="G473" s="1"/>
      <c r="H473" s="1">
        <v>233</v>
      </c>
      <c r="I473" s="1">
        <v>23</v>
      </c>
      <c r="J473" s="1">
        <v>162</v>
      </c>
      <c r="K473" s="3">
        <v>2</v>
      </c>
      <c r="M473" s="15">
        <f t="shared" si="106"/>
        <v>5289999.9999999991</v>
      </c>
      <c r="N473" s="15">
        <f t="shared" si="107"/>
        <v>10935000</v>
      </c>
      <c r="O473" s="15">
        <f t="shared" si="108"/>
        <v>16225000</v>
      </c>
      <c r="Q473">
        <f>Parameters_Base!$G$5</f>
        <v>13880</v>
      </c>
      <c r="R473">
        <f>Q473*(1+VLOOKUP(K473,Parameters_Base!$I$3:$J$7,2,FALSE))</f>
        <v>18044</v>
      </c>
      <c r="S473" s="14">
        <f>R473*Parameters_Base!$G$2</f>
        <v>23457200</v>
      </c>
      <c r="T473" s="14">
        <f>Parameters_Base!$O$6</f>
        <v>300000</v>
      </c>
      <c r="U473" s="14">
        <f t="shared" si="109"/>
        <v>1500000</v>
      </c>
      <c r="V473" s="14">
        <f>Parameters_Base!$R$10</f>
        <v>3754098.2698005121</v>
      </c>
      <c r="W473" s="14">
        <f>Parameters_Base!$G$7*'Base Scenario'!O473</f>
        <v>4056250</v>
      </c>
      <c r="X473" s="14">
        <f>Parameters_Base!$G$8</f>
        <v>2000000</v>
      </c>
      <c r="Y473" s="15">
        <f t="shared" si="110"/>
        <v>35067548.269800514</v>
      </c>
      <c r="Z473" s="29">
        <f t="shared" si="111"/>
        <v>7013509.6539601032</v>
      </c>
      <c r="AA473" s="29">
        <f t="shared" si="112"/>
        <v>28054038.615840413</v>
      </c>
      <c r="AC473" s="29">
        <f t="shared" si="119"/>
        <v>-1723509.6539601041</v>
      </c>
      <c r="AD473" s="29">
        <f t="shared" si="113"/>
        <v>-17119038.615840413</v>
      </c>
      <c r="AE473" s="29">
        <f t="shared" si="114"/>
        <v>-18842548.269800514</v>
      </c>
      <c r="AF473" s="29"/>
      <c r="AG473" s="29" t="str">
        <f t="shared" si="115"/>
        <v>Loss</v>
      </c>
      <c r="AH473" s="29"/>
      <c r="AI473" s="29" t="str">
        <f t="shared" si="116"/>
        <v>Loss</v>
      </c>
      <c r="AJ473" s="29"/>
      <c r="AL473" s="12">
        <f t="shared" si="117"/>
        <v>-74935.202346091479</v>
      </c>
      <c r="AM473" s="12">
        <f t="shared" si="118"/>
        <v>-105673.0778755581</v>
      </c>
      <c r="AN473" s="12"/>
      <c r="AO473" s="12"/>
    </row>
    <row r="474" spans="1:41" x14ac:dyDescent="0.25">
      <c r="A474" s="6">
        <v>467</v>
      </c>
      <c r="B474" s="1" t="str">
        <f t="shared" si="105"/>
        <v>New York</v>
      </c>
      <c r="C474" s="1" t="s">
        <v>2</v>
      </c>
      <c r="D474" s="1" t="str">
        <f>IF(C474="Q1","non-peak",IF('Base Scenario'!C474="Q4","non-peak","peak"))</f>
        <v>peak</v>
      </c>
      <c r="E474" s="13">
        <f>IF(D474="non-peak",Parameters_Base!$B$4,Parameters_Base!$B$5)</f>
        <v>229999.99999999997</v>
      </c>
      <c r="F474" s="13">
        <f>IF(D474="non-peak",Parameters_Base!$C$4,Parameters_Base!$C$5)</f>
        <v>67500</v>
      </c>
      <c r="G474" s="1"/>
      <c r="H474" s="1">
        <v>234</v>
      </c>
      <c r="I474" s="1">
        <v>19</v>
      </c>
      <c r="J474" s="1">
        <v>196</v>
      </c>
      <c r="K474" s="3">
        <v>0</v>
      </c>
      <c r="M474" s="15">
        <f t="shared" si="106"/>
        <v>4369999.9999999991</v>
      </c>
      <c r="N474" s="15">
        <f t="shared" si="107"/>
        <v>13230000</v>
      </c>
      <c r="O474" s="15">
        <f t="shared" si="108"/>
        <v>17600000</v>
      </c>
      <c r="Q474">
        <f>Parameters_Base!$G$5</f>
        <v>13880</v>
      </c>
      <c r="R474">
        <f>Q474*(1+VLOOKUP(K474,Parameters_Base!$I$3:$J$7,2,FALSE))</f>
        <v>13880</v>
      </c>
      <c r="S474" s="14">
        <f>R474*Parameters_Base!$G$2</f>
        <v>18044000</v>
      </c>
      <c r="T474" s="14">
        <f>Parameters_Base!$O$6</f>
        <v>300000</v>
      </c>
      <c r="U474" s="14">
        <f t="shared" si="109"/>
        <v>2500000</v>
      </c>
      <c r="V474" s="14">
        <f>Parameters_Base!$R$10</f>
        <v>3754098.2698005121</v>
      </c>
      <c r="W474" s="14">
        <f>Parameters_Base!$G$7*'Base Scenario'!O474</f>
        <v>4400000</v>
      </c>
      <c r="X474" s="14">
        <f>Parameters_Base!$G$8</f>
        <v>2000000</v>
      </c>
      <c r="Y474" s="15">
        <f t="shared" si="110"/>
        <v>30998098.269800514</v>
      </c>
      <c r="Z474" s="29">
        <f t="shared" si="111"/>
        <v>6199619.6539601032</v>
      </c>
      <c r="AA474" s="29">
        <f t="shared" si="112"/>
        <v>24798478.615840413</v>
      </c>
      <c r="AC474" s="29">
        <f t="shared" si="119"/>
        <v>-1829619.6539601041</v>
      </c>
      <c r="AD474" s="29">
        <f t="shared" si="113"/>
        <v>-11568478.615840413</v>
      </c>
      <c r="AE474" s="29">
        <f t="shared" si="114"/>
        <v>-13398098.269800514</v>
      </c>
      <c r="AF474" s="29"/>
      <c r="AG474" s="29" t="str">
        <f t="shared" si="115"/>
        <v>Loss</v>
      </c>
      <c r="AH474" s="29"/>
      <c r="AI474" s="29" t="str">
        <f t="shared" si="116"/>
        <v>Loss</v>
      </c>
      <c r="AJ474" s="29"/>
      <c r="AL474" s="12">
        <f t="shared" si="117"/>
        <v>-96295.771261058107</v>
      </c>
      <c r="AM474" s="12">
        <f t="shared" si="118"/>
        <v>-59022.850080818433</v>
      </c>
      <c r="AN474" s="12"/>
      <c r="AO474" s="12"/>
    </row>
    <row r="475" spans="1:41" x14ac:dyDescent="0.25">
      <c r="A475" s="6">
        <v>468</v>
      </c>
      <c r="B475" s="1" t="str">
        <f t="shared" si="105"/>
        <v>Mumbai</v>
      </c>
      <c r="C475" s="1" t="s">
        <v>2</v>
      </c>
      <c r="D475" s="1" t="str">
        <f>IF(C475="Q1","non-peak",IF('Base Scenario'!C475="Q4","non-peak","peak"))</f>
        <v>peak</v>
      </c>
      <c r="E475" s="13">
        <f>IF(D475="non-peak",Parameters_Base!$B$4,Parameters_Base!$B$5)</f>
        <v>229999.99999999997</v>
      </c>
      <c r="F475" s="13">
        <f>IF(D475="non-peak",Parameters_Base!$C$4,Parameters_Base!$C$5)</f>
        <v>67500</v>
      </c>
      <c r="G475" s="1"/>
      <c r="H475" s="1">
        <v>234</v>
      </c>
      <c r="I475" s="1">
        <v>23</v>
      </c>
      <c r="J475" s="1">
        <v>177</v>
      </c>
      <c r="K475" s="3">
        <v>1</v>
      </c>
      <c r="M475" s="15">
        <f t="shared" si="106"/>
        <v>5289999.9999999991</v>
      </c>
      <c r="N475" s="15">
        <f t="shared" si="107"/>
        <v>11947500</v>
      </c>
      <c r="O475" s="15">
        <f t="shared" si="108"/>
        <v>17237500</v>
      </c>
      <c r="Q475">
        <f>Parameters_Base!$G$5</f>
        <v>13880</v>
      </c>
      <c r="R475">
        <f>Q475*(1+VLOOKUP(K475,Parameters_Base!$I$3:$J$7,2,FALSE))</f>
        <v>15961.999999999998</v>
      </c>
      <c r="S475" s="14">
        <f>R475*Parameters_Base!$G$2</f>
        <v>20750599.999999996</v>
      </c>
      <c r="T475" s="14">
        <f>Parameters_Base!$O$6</f>
        <v>300000</v>
      </c>
      <c r="U475" s="14">
        <f t="shared" si="109"/>
        <v>1500000</v>
      </c>
      <c r="V475" s="14">
        <f>Parameters_Base!$R$10</f>
        <v>3754098.2698005121</v>
      </c>
      <c r="W475" s="14">
        <f>Parameters_Base!$G$7*'Base Scenario'!O475</f>
        <v>4309375</v>
      </c>
      <c r="X475" s="14">
        <f>Parameters_Base!$G$8</f>
        <v>2000000</v>
      </c>
      <c r="Y475" s="15">
        <f t="shared" si="110"/>
        <v>32614073.269800507</v>
      </c>
      <c r="Z475" s="29">
        <f t="shared" si="111"/>
        <v>6522814.6539601013</v>
      </c>
      <c r="AA475" s="29">
        <f t="shared" si="112"/>
        <v>26091258.615840405</v>
      </c>
      <c r="AC475" s="29">
        <f t="shared" si="119"/>
        <v>-1232814.6539601022</v>
      </c>
      <c r="AD475" s="29">
        <f t="shared" si="113"/>
        <v>-14143758.615840405</v>
      </c>
      <c r="AE475" s="29">
        <f t="shared" si="114"/>
        <v>-15376573.269800507</v>
      </c>
      <c r="AF475" s="29"/>
      <c r="AG475" s="29" t="str">
        <f t="shared" si="115"/>
        <v>Loss</v>
      </c>
      <c r="AH475" s="29"/>
      <c r="AI475" s="29" t="str">
        <f t="shared" si="116"/>
        <v>Loss</v>
      </c>
      <c r="AJ475" s="29"/>
      <c r="AL475" s="12">
        <f t="shared" si="117"/>
        <v>-53600.637128700095</v>
      </c>
      <c r="AM475" s="12">
        <f t="shared" si="118"/>
        <v>-79908.240767459924</v>
      </c>
      <c r="AN475" s="12"/>
      <c r="AO475" s="12"/>
    </row>
    <row r="476" spans="1:41" x14ac:dyDescent="0.25">
      <c r="A476" s="6">
        <v>469</v>
      </c>
      <c r="B476" s="1" t="str">
        <f t="shared" si="105"/>
        <v>New York</v>
      </c>
      <c r="C476" s="1" t="s">
        <v>2</v>
      </c>
      <c r="D476" s="1" t="str">
        <f>IF(C476="Q1","non-peak",IF('Base Scenario'!C476="Q4","non-peak","peak"))</f>
        <v>peak</v>
      </c>
      <c r="E476" s="13">
        <f>IF(D476="non-peak",Parameters_Base!$B$4,Parameters_Base!$B$5)</f>
        <v>229999.99999999997</v>
      </c>
      <c r="F476" s="13">
        <f>IF(D476="non-peak",Parameters_Base!$C$4,Parameters_Base!$C$5)</f>
        <v>67500</v>
      </c>
      <c r="G476" s="1"/>
      <c r="H476" s="1">
        <v>235</v>
      </c>
      <c r="I476" s="1">
        <v>28</v>
      </c>
      <c r="J476" s="1">
        <v>198</v>
      </c>
      <c r="K476" s="3">
        <v>-1</v>
      </c>
      <c r="M476" s="15">
        <f t="shared" si="106"/>
        <v>6439999.9999999991</v>
      </c>
      <c r="N476" s="15">
        <f t="shared" si="107"/>
        <v>13365000</v>
      </c>
      <c r="O476" s="15">
        <f t="shared" si="108"/>
        <v>19805000</v>
      </c>
      <c r="Q476">
        <f>Parameters_Base!$G$5</f>
        <v>13880</v>
      </c>
      <c r="R476">
        <f>Q476*(1+VLOOKUP(K476,Parameters_Base!$I$3:$J$7,2,FALSE))</f>
        <v>11798</v>
      </c>
      <c r="S476" s="14">
        <f>R476*Parameters_Base!$G$2</f>
        <v>15337400</v>
      </c>
      <c r="T476" s="14">
        <f>Parameters_Base!$O$6</f>
        <v>300000</v>
      </c>
      <c r="U476" s="14">
        <f t="shared" si="109"/>
        <v>2500000</v>
      </c>
      <c r="V476" s="14">
        <f>Parameters_Base!$R$10</f>
        <v>3754098.2698005121</v>
      </c>
      <c r="W476" s="14">
        <f>Parameters_Base!$G$7*'Base Scenario'!O476</f>
        <v>4951250</v>
      </c>
      <c r="X476" s="14">
        <f>Parameters_Base!$G$8</f>
        <v>2000000</v>
      </c>
      <c r="Y476" s="15">
        <f t="shared" si="110"/>
        <v>28842748.269800514</v>
      </c>
      <c r="Z476" s="29">
        <f t="shared" si="111"/>
        <v>5768549.6539601032</v>
      </c>
      <c r="AA476" s="29">
        <f t="shared" si="112"/>
        <v>23074198.615840413</v>
      </c>
      <c r="AC476" s="29">
        <f t="shared" si="119"/>
        <v>671450.3460398959</v>
      </c>
      <c r="AD476" s="29">
        <f t="shared" si="113"/>
        <v>-9709198.6158404127</v>
      </c>
      <c r="AE476" s="29">
        <f t="shared" si="114"/>
        <v>-9037748.269800514</v>
      </c>
      <c r="AF476" s="29"/>
      <c r="AG476" s="29" t="str">
        <f t="shared" si="115"/>
        <v>Profit</v>
      </c>
      <c r="AH476" s="29"/>
      <c r="AI476" s="29" t="str">
        <f t="shared" si="116"/>
        <v>Loss</v>
      </c>
      <c r="AJ476" s="29"/>
      <c r="AL476" s="12">
        <f t="shared" si="117"/>
        <v>23980.369501424855</v>
      </c>
      <c r="AM476" s="12">
        <f t="shared" si="118"/>
        <v>-49036.356645658649</v>
      </c>
      <c r="AN476" s="12"/>
      <c r="AO476" s="12"/>
    </row>
    <row r="477" spans="1:41" x14ac:dyDescent="0.25">
      <c r="A477" s="6">
        <v>470</v>
      </c>
      <c r="B477" s="1" t="str">
        <f t="shared" si="105"/>
        <v>Mumbai</v>
      </c>
      <c r="C477" s="1" t="s">
        <v>2</v>
      </c>
      <c r="D477" s="1" t="str">
        <f>IF(C477="Q1","non-peak",IF('Base Scenario'!C477="Q4","non-peak","peak"))</f>
        <v>peak</v>
      </c>
      <c r="E477" s="13">
        <f>IF(D477="non-peak",Parameters_Base!$B$4,Parameters_Base!$B$5)</f>
        <v>229999.99999999997</v>
      </c>
      <c r="F477" s="13">
        <f>IF(D477="non-peak",Parameters_Base!$C$4,Parameters_Base!$C$5)</f>
        <v>67500</v>
      </c>
      <c r="G477" s="1"/>
      <c r="H477" s="1">
        <v>235</v>
      </c>
      <c r="I477" s="1">
        <v>29</v>
      </c>
      <c r="J477" s="1">
        <v>185</v>
      </c>
      <c r="K477" s="3">
        <v>2</v>
      </c>
      <c r="M477" s="15">
        <f t="shared" si="106"/>
        <v>6669999.9999999991</v>
      </c>
      <c r="N477" s="15">
        <f t="shared" si="107"/>
        <v>12487500</v>
      </c>
      <c r="O477" s="15">
        <f t="shared" si="108"/>
        <v>19157500</v>
      </c>
      <c r="Q477">
        <f>Parameters_Base!$G$5</f>
        <v>13880</v>
      </c>
      <c r="R477">
        <f>Q477*(1+VLOOKUP(K477,Parameters_Base!$I$3:$J$7,2,FALSE))</f>
        <v>18044</v>
      </c>
      <c r="S477" s="14">
        <f>R477*Parameters_Base!$G$2</f>
        <v>23457200</v>
      </c>
      <c r="T477" s="14">
        <f>Parameters_Base!$O$6</f>
        <v>300000</v>
      </c>
      <c r="U477" s="14">
        <f t="shared" si="109"/>
        <v>1500000</v>
      </c>
      <c r="V477" s="14">
        <f>Parameters_Base!$R$10</f>
        <v>3754098.2698005121</v>
      </c>
      <c r="W477" s="14">
        <f>Parameters_Base!$G$7*'Base Scenario'!O477</f>
        <v>4789375</v>
      </c>
      <c r="X477" s="14">
        <f>Parameters_Base!$G$8</f>
        <v>2000000</v>
      </c>
      <c r="Y477" s="15">
        <f t="shared" si="110"/>
        <v>35800673.269800514</v>
      </c>
      <c r="Z477" s="29">
        <f t="shared" si="111"/>
        <v>7160134.6539601032</v>
      </c>
      <c r="AA477" s="29">
        <f t="shared" si="112"/>
        <v>28640538.615840413</v>
      </c>
      <c r="AC477" s="29">
        <f t="shared" si="119"/>
        <v>-490134.6539601041</v>
      </c>
      <c r="AD477" s="29">
        <f t="shared" si="113"/>
        <v>-16153038.615840413</v>
      </c>
      <c r="AE477" s="29">
        <f t="shared" si="114"/>
        <v>-16643173.269800514</v>
      </c>
      <c r="AF477" s="29"/>
      <c r="AG477" s="29" t="str">
        <f t="shared" si="115"/>
        <v>Loss</v>
      </c>
      <c r="AH477" s="29"/>
      <c r="AI477" s="29" t="str">
        <f t="shared" si="116"/>
        <v>Loss</v>
      </c>
      <c r="AJ477" s="29"/>
      <c r="AL477" s="12">
        <f t="shared" si="117"/>
        <v>-16901.194964141519</v>
      </c>
      <c r="AM477" s="12">
        <f t="shared" si="118"/>
        <v>-87313.72224778602</v>
      </c>
      <c r="AN477" s="12"/>
      <c r="AO477" s="12"/>
    </row>
    <row r="478" spans="1:41" x14ac:dyDescent="0.25">
      <c r="A478" s="6">
        <v>471</v>
      </c>
      <c r="B478" s="1" t="str">
        <f t="shared" si="105"/>
        <v>New York</v>
      </c>
      <c r="C478" s="1" t="s">
        <v>2</v>
      </c>
      <c r="D478" s="1" t="str">
        <f>IF(C478="Q1","non-peak",IF('Base Scenario'!C478="Q4","non-peak","peak"))</f>
        <v>peak</v>
      </c>
      <c r="E478" s="13">
        <f>IF(D478="non-peak",Parameters_Base!$B$4,Parameters_Base!$B$5)</f>
        <v>229999.99999999997</v>
      </c>
      <c r="F478" s="13">
        <f>IF(D478="non-peak",Parameters_Base!$C$4,Parameters_Base!$C$5)</f>
        <v>67500</v>
      </c>
      <c r="G478" s="1"/>
      <c r="H478" s="1">
        <v>236</v>
      </c>
      <c r="I478" s="1">
        <v>16</v>
      </c>
      <c r="J478" s="1">
        <v>187</v>
      </c>
      <c r="K478" s="3">
        <v>-1</v>
      </c>
      <c r="M478" s="15">
        <f t="shared" si="106"/>
        <v>3679999.9999999995</v>
      </c>
      <c r="N478" s="15">
        <f t="shared" si="107"/>
        <v>12622500</v>
      </c>
      <c r="O478" s="15">
        <f t="shared" si="108"/>
        <v>16302500</v>
      </c>
      <c r="Q478">
        <f>Parameters_Base!$G$5</f>
        <v>13880</v>
      </c>
      <c r="R478">
        <f>Q478*(1+VLOOKUP(K478,Parameters_Base!$I$3:$J$7,2,FALSE))</f>
        <v>11798</v>
      </c>
      <c r="S478" s="14">
        <f>R478*Parameters_Base!$G$2</f>
        <v>15337400</v>
      </c>
      <c r="T478" s="14">
        <f>Parameters_Base!$O$6</f>
        <v>300000</v>
      </c>
      <c r="U478" s="14">
        <f t="shared" si="109"/>
        <v>2500000</v>
      </c>
      <c r="V478" s="14">
        <f>Parameters_Base!$R$10</f>
        <v>3754098.2698005121</v>
      </c>
      <c r="W478" s="14">
        <f>Parameters_Base!$G$7*'Base Scenario'!O478</f>
        <v>4075625</v>
      </c>
      <c r="X478" s="14">
        <f>Parameters_Base!$G$8</f>
        <v>2000000</v>
      </c>
      <c r="Y478" s="15">
        <f t="shared" si="110"/>
        <v>27967123.269800514</v>
      </c>
      <c r="Z478" s="29">
        <f t="shared" si="111"/>
        <v>5593424.6539601032</v>
      </c>
      <c r="AA478" s="29">
        <f t="shared" si="112"/>
        <v>22373698.615840413</v>
      </c>
      <c r="AC478" s="29">
        <f t="shared" si="119"/>
        <v>-1913424.6539601036</v>
      </c>
      <c r="AD478" s="29">
        <f t="shared" si="113"/>
        <v>-9751198.6158404127</v>
      </c>
      <c r="AE478" s="29">
        <f t="shared" si="114"/>
        <v>-11664623.269800514</v>
      </c>
      <c r="AF478" s="29"/>
      <c r="AG478" s="29" t="str">
        <f t="shared" si="115"/>
        <v>Loss</v>
      </c>
      <c r="AH478" s="29"/>
      <c r="AI478" s="29" t="str">
        <f t="shared" si="116"/>
        <v>Loss</v>
      </c>
      <c r="AJ478" s="29"/>
      <c r="AL478" s="12">
        <f t="shared" si="117"/>
        <v>-119589.04087250648</v>
      </c>
      <c r="AM478" s="12">
        <f t="shared" si="118"/>
        <v>-52145.447143531615</v>
      </c>
      <c r="AN478" s="12"/>
      <c r="AO478" s="12"/>
    </row>
    <row r="479" spans="1:41" x14ac:dyDescent="0.25">
      <c r="A479" s="6">
        <v>472</v>
      </c>
      <c r="B479" s="1" t="str">
        <f t="shared" si="105"/>
        <v>Mumbai</v>
      </c>
      <c r="C479" s="1" t="s">
        <v>2</v>
      </c>
      <c r="D479" s="1" t="str">
        <f>IF(C479="Q1","non-peak",IF('Base Scenario'!C479="Q4","non-peak","peak"))</f>
        <v>peak</v>
      </c>
      <c r="E479" s="13">
        <f>IF(D479="non-peak",Parameters_Base!$B$4,Parameters_Base!$B$5)</f>
        <v>229999.99999999997</v>
      </c>
      <c r="F479" s="13">
        <f>IF(D479="non-peak",Parameters_Base!$C$4,Parameters_Base!$C$5)</f>
        <v>67500</v>
      </c>
      <c r="G479" s="1"/>
      <c r="H479" s="1">
        <v>236</v>
      </c>
      <c r="I479" s="1">
        <v>24</v>
      </c>
      <c r="J479" s="1">
        <v>214</v>
      </c>
      <c r="K479" s="3">
        <v>2</v>
      </c>
      <c r="M479" s="15">
        <f t="shared" si="106"/>
        <v>5519999.9999999991</v>
      </c>
      <c r="N479" s="15">
        <f t="shared" si="107"/>
        <v>14445000</v>
      </c>
      <c r="O479" s="15">
        <f t="shared" si="108"/>
        <v>19965000</v>
      </c>
      <c r="Q479">
        <f>Parameters_Base!$G$5</f>
        <v>13880</v>
      </c>
      <c r="R479">
        <f>Q479*(1+VLOOKUP(K479,Parameters_Base!$I$3:$J$7,2,FALSE))</f>
        <v>18044</v>
      </c>
      <c r="S479" s="14">
        <f>R479*Parameters_Base!$G$2</f>
        <v>23457200</v>
      </c>
      <c r="T479" s="14">
        <f>Parameters_Base!$O$6</f>
        <v>300000</v>
      </c>
      <c r="U479" s="14">
        <f t="shared" si="109"/>
        <v>1500000</v>
      </c>
      <c r="V479" s="14">
        <f>Parameters_Base!$R$10</f>
        <v>3754098.2698005121</v>
      </c>
      <c r="W479" s="14">
        <f>Parameters_Base!$G$7*'Base Scenario'!O479</f>
        <v>4991250</v>
      </c>
      <c r="X479" s="14">
        <f>Parameters_Base!$G$8</f>
        <v>2000000</v>
      </c>
      <c r="Y479" s="15">
        <f t="shared" si="110"/>
        <v>36002548.269800514</v>
      </c>
      <c r="Z479" s="29">
        <f t="shared" si="111"/>
        <v>7200509.6539601032</v>
      </c>
      <c r="AA479" s="29">
        <f t="shared" si="112"/>
        <v>28802038.615840413</v>
      </c>
      <c r="AC479" s="29">
        <f t="shared" si="119"/>
        <v>-1680509.6539601041</v>
      </c>
      <c r="AD479" s="29">
        <f t="shared" si="113"/>
        <v>-14357038.615840413</v>
      </c>
      <c r="AE479" s="29">
        <f t="shared" si="114"/>
        <v>-16037548.269800514</v>
      </c>
      <c r="AF479" s="29"/>
      <c r="AG479" s="29" t="str">
        <f t="shared" si="115"/>
        <v>Loss</v>
      </c>
      <c r="AH479" s="29"/>
      <c r="AI479" s="29" t="str">
        <f t="shared" si="116"/>
        <v>Loss</v>
      </c>
      <c r="AJ479" s="29"/>
      <c r="AL479" s="12">
        <f t="shared" si="117"/>
        <v>-70021.235581671004</v>
      </c>
      <c r="AM479" s="12">
        <f t="shared" si="118"/>
        <v>-67088.965494581367</v>
      </c>
      <c r="AN479" s="12"/>
      <c r="AO479" s="12"/>
    </row>
    <row r="480" spans="1:41" x14ac:dyDescent="0.25">
      <c r="A480" s="6">
        <v>473</v>
      </c>
      <c r="B480" s="1" t="str">
        <f t="shared" si="105"/>
        <v>New York</v>
      </c>
      <c r="C480" s="1" t="s">
        <v>2</v>
      </c>
      <c r="D480" s="1" t="str">
        <f>IF(C480="Q1","non-peak",IF('Base Scenario'!C480="Q4","non-peak","peak"))</f>
        <v>peak</v>
      </c>
      <c r="E480" s="13">
        <f>IF(D480="non-peak",Parameters_Base!$B$4,Parameters_Base!$B$5)</f>
        <v>229999.99999999997</v>
      </c>
      <c r="F480" s="13">
        <f>IF(D480="non-peak",Parameters_Base!$C$4,Parameters_Base!$C$5)</f>
        <v>67500</v>
      </c>
      <c r="G480" s="1"/>
      <c r="H480" s="1">
        <v>237</v>
      </c>
      <c r="I480" s="1">
        <v>19</v>
      </c>
      <c r="J480" s="1">
        <v>188</v>
      </c>
      <c r="K480" s="3">
        <v>0</v>
      </c>
      <c r="M480" s="15">
        <f t="shared" si="106"/>
        <v>4369999.9999999991</v>
      </c>
      <c r="N480" s="15">
        <f t="shared" si="107"/>
        <v>12690000</v>
      </c>
      <c r="O480" s="15">
        <f t="shared" si="108"/>
        <v>17060000</v>
      </c>
      <c r="Q480">
        <f>Parameters_Base!$G$5</f>
        <v>13880</v>
      </c>
      <c r="R480">
        <f>Q480*(1+VLOOKUP(K480,Parameters_Base!$I$3:$J$7,2,FALSE))</f>
        <v>13880</v>
      </c>
      <c r="S480" s="14">
        <f>R480*Parameters_Base!$G$2</f>
        <v>18044000</v>
      </c>
      <c r="T480" s="14">
        <f>Parameters_Base!$O$6</f>
        <v>300000</v>
      </c>
      <c r="U480" s="14">
        <f t="shared" si="109"/>
        <v>2500000</v>
      </c>
      <c r="V480" s="14">
        <f>Parameters_Base!$R$10</f>
        <v>3754098.2698005121</v>
      </c>
      <c r="W480" s="14">
        <f>Parameters_Base!$G$7*'Base Scenario'!O480</f>
        <v>4265000</v>
      </c>
      <c r="X480" s="14">
        <f>Parameters_Base!$G$8</f>
        <v>2000000</v>
      </c>
      <c r="Y480" s="15">
        <f t="shared" si="110"/>
        <v>30863098.269800514</v>
      </c>
      <c r="Z480" s="29">
        <f t="shared" si="111"/>
        <v>6172619.6539601032</v>
      </c>
      <c r="AA480" s="29">
        <f t="shared" si="112"/>
        <v>24690478.615840413</v>
      </c>
      <c r="AC480" s="29">
        <f t="shared" si="119"/>
        <v>-1802619.6539601041</v>
      </c>
      <c r="AD480" s="29">
        <f t="shared" si="113"/>
        <v>-12000478.615840413</v>
      </c>
      <c r="AE480" s="29">
        <f t="shared" si="114"/>
        <v>-13803098.269800514</v>
      </c>
      <c r="AF480" s="29"/>
      <c r="AG480" s="29" t="str">
        <f t="shared" si="115"/>
        <v>Loss</v>
      </c>
      <c r="AH480" s="29"/>
      <c r="AI480" s="29" t="str">
        <f t="shared" si="116"/>
        <v>Loss</v>
      </c>
      <c r="AJ480" s="29"/>
      <c r="AL480" s="12">
        <f t="shared" si="117"/>
        <v>-94874.718629479161</v>
      </c>
      <c r="AM480" s="12">
        <f t="shared" si="118"/>
        <v>-63832.333062980921</v>
      </c>
      <c r="AN480" s="12"/>
      <c r="AO480" s="12"/>
    </row>
    <row r="481" spans="1:41" x14ac:dyDescent="0.25">
      <c r="A481" s="6">
        <v>474</v>
      </c>
      <c r="B481" s="1" t="str">
        <f t="shared" si="105"/>
        <v>Mumbai</v>
      </c>
      <c r="C481" s="1" t="s">
        <v>2</v>
      </c>
      <c r="D481" s="1" t="str">
        <f>IF(C481="Q1","non-peak",IF('Base Scenario'!C481="Q4","non-peak","peak"))</f>
        <v>peak</v>
      </c>
      <c r="E481" s="13">
        <f>IF(D481="non-peak",Parameters_Base!$B$4,Parameters_Base!$B$5)</f>
        <v>229999.99999999997</v>
      </c>
      <c r="F481" s="13">
        <f>IF(D481="non-peak",Parameters_Base!$C$4,Parameters_Base!$C$5)</f>
        <v>67500</v>
      </c>
      <c r="G481" s="1"/>
      <c r="H481" s="1">
        <v>237</v>
      </c>
      <c r="I481" s="1">
        <v>15</v>
      </c>
      <c r="J481" s="1">
        <v>196</v>
      </c>
      <c r="K481" s="3">
        <v>2</v>
      </c>
      <c r="M481" s="15">
        <f t="shared" si="106"/>
        <v>3449999.9999999995</v>
      </c>
      <c r="N481" s="15">
        <f t="shared" si="107"/>
        <v>13230000</v>
      </c>
      <c r="O481" s="15">
        <f t="shared" si="108"/>
        <v>16680000</v>
      </c>
      <c r="Q481">
        <f>Parameters_Base!$G$5</f>
        <v>13880</v>
      </c>
      <c r="R481">
        <f>Q481*(1+VLOOKUP(K481,Parameters_Base!$I$3:$J$7,2,FALSE))</f>
        <v>18044</v>
      </c>
      <c r="S481" s="14">
        <f>R481*Parameters_Base!$G$2</f>
        <v>23457200</v>
      </c>
      <c r="T481" s="14">
        <f>Parameters_Base!$O$6</f>
        <v>300000</v>
      </c>
      <c r="U481" s="14">
        <f t="shared" si="109"/>
        <v>1500000</v>
      </c>
      <c r="V481" s="14">
        <f>Parameters_Base!$R$10</f>
        <v>3754098.2698005121</v>
      </c>
      <c r="W481" s="14">
        <f>Parameters_Base!$G$7*'Base Scenario'!O481</f>
        <v>4170000</v>
      </c>
      <c r="X481" s="14">
        <f>Parameters_Base!$G$8</f>
        <v>2000000</v>
      </c>
      <c r="Y481" s="15">
        <f t="shared" si="110"/>
        <v>35181298.269800514</v>
      </c>
      <c r="Z481" s="29">
        <f t="shared" si="111"/>
        <v>7036259.6539601032</v>
      </c>
      <c r="AA481" s="29">
        <f t="shared" si="112"/>
        <v>28145038.615840413</v>
      </c>
      <c r="AC481" s="29">
        <f t="shared" si="119"/>
        <v>-3586259.6539601036</v>
      </c>
      <c r="AD481" s="29">
        <f t="shared" si="113"/>
        <v>-14915038.615840413</v>
      </c>
      <c r="AE481" s="29">
        <f t="shared" si="114"/>
        <v>-18501298.269800514</v>
      </c>
      <c r="AF481" s="29"/>
      <c r="AG481" s="29" t="str">
        <f t="shared" si="115"/>
        <v>Loss</v>
      </c>
      <c r="AH481" s="29"/>
      <c r="AI481" s="29" t="str">
        <f t="shared" si="116"/>
        <v>Loss</v>
      </c>
      <c r="AJ481" s="29"/>
      <c r="AL481" s="12">
        <f t="shared" si="117"/>
        <v>-239083.97693067358</v>
      </c>
      <c r="AM481" s="12">
        <f t="shared" si="118"/>
        <v>-76097.135795104143</v>
      </c>
      <c r="AN481" s="12"/>
      <c r="AO481" s="12"/>
    </row>
    <row r="482" spans="1:41" x14ac:dyDescent="0.25">
      <c r="A482" s="6">
        <v>475</v>
      </c>
      <c r="B482" s="1" t="str">
        <f t="shared" si="105"/>
        <v>New York</v>
      </c>
      <c r="C482" s="1" t="s">
        <v>2</v>
      </c>
      <c r="D482" s="1" t="str">
        <f>IF(C482="Q1","non-peak",IF('Base Scenario'!C482="Q4","non-peak","peak"))</f>
        <v>peak</v>
      </c>
      <c r="E482" s="13">
        <f>IF(D482="non-peak",Parameters_Base!$B$4,Parameters_Base!$B$5)</f>
        <v>229999.99999999997</v>
      </c>
      <c r="F482" s="13">
        <f>IF(D482="non-peak",Parameters_Base!$C$4,Parameters_Base!$C$5)</f>
        <v>67500</v>
      </c>
      <c r="G482" s="1"/>
      <c r="H482" s="1">
        <v>238</v>
      </c>
      <c r="I482" s="1">
        <v>17</v>
      </c>
      <c r="J482" s="1">
        <v>225</v>
      </c>
      <c r="K482" s="3">
        <v>0</v>
      </c>
      <c r="M482" s="15">
        <f t="shared" si="106"/>
        <v>3909999.9999999995</v>
      </c>
      <c r="N482" s="15">
        <f t="shared" si="107"/>
        <v>15187500</v>
      </c>
      <c r="O482" s="15">
        <f t="shared" si="108"/>
        <v>19097500</v>
      </c>
      <c r="Q482">
        <f>Parameters_Base!$G$5</f>
        <v>13880</v>
      </c>
      <c r="R482">
        <f>Q482*(1+VLOOKUP(K482,Parameters_Base!$I$3:$J$7,2,FALSE))</f>
        <v>13880</v>
      </c>
      <c r="S482" s="14">
        <f>R482*Parameters_Base!$G$2</f>
        <v>18044000</v>
      </c>
      <c r="T482" s="14">
        <f>Parameters_Base!$O$6</f>
        <v>300000</v>
      </c>
      <c r="U482" s="14">
        <f t="shared" si="109"/>
        <v>2500000</v>
      </c>
      <c r="V482" s="14">
        <f>Parameters_Base!$R$10</f>
        <v>3754098.2698005121</v>
      </c>
      <c r="W482" s="14">
        <f>Parameters_Base!$G$7*'Base Scenario'!O482</f>
        <v>4774375</v>
      </c>
      <c r="X482" s="14">
        <f>Parameters_Base!$G$8</f>
        <v>2000000</v>
      </c>
      <c r="Y482" s="15">
        <f t="shared" si="110"/>
        <v>31372473.269800514</v>
      </c>
      <c r="Z482" s="29">
        <f t="shared" si="111"/>
        <v>6274494.6539601032</v>
      </c>
      <c r="AA482" s="29">
        <f t="shared" si="112"/>
        <v>25097978.615840413</v>
      </c>
      <c r="AC482" s="29">
        <f t="shared" si="119"/>
        <v>-2364494.6539601036</v>
      </c>
      <c r="AD482" s="29">
        <f t="shared" si="113"/>
        <v>-9910478.6158404127</v>
      </c>
      <c r="AE482" s="29">
        <f t="shared" si="114"/>
        <v>-12274973.269800514</v>
      </c>
      <c r="AF482" s="29"/>
      <c r="AG482" s="29" t="str">
        <f t="shared" si="115"/>
        <v>Loss</v>
      </c>
      <c r="AH482" s="29"/>
      <c r="AI482" s="29" t="str">
        <f t="shared" si="116"/>
        <v>Loss</v>
      </c>
      <c r="AJ482" s="29"/>
      <c r="AL482" s="12">
        <f t="shared" si="117"/>
        <v>-139087.92082118258</v>
      </c>
      <c r="AM482" s="12">
        <f t="shared" si="118"/>
        <v>-44046.571625957389</v>
      </c>
      <c r="AN482" s="12"/>
      <c r="AO482" s="12"/>
    </row>
    <row r="483" spans="1:41" x14ac:dyDescent="0.25">
      <c r="A483" s="6">
        <v>476</v>
      </c>
      <c r="B483" s="1" t="str">
        <f t="shared" si="105"/>
        <v>Mumbai</v>
      </c>
      <c r="C483" s="1" t="s">
        <v>2</v>
      </c>
      <c r="D483" s="1" t="str">
        <f>IF(C483="Q1","non-peak",IF('Base Scenario'!C483="Q4","non-peak","peak"))</f>
        <v>peak</v>
      </c>
      <c r="E483" s="13">
        <f>IF(D483="non-peak",Parameters_Base!$B$4,Parameters_Base!$B$5)</f>
        <v>229999.99999999997</v>
      </c>
      <c r="F483" s="13">
        <f>IF(D483="non-peak",Parameters_Base!$C$4,Parameters_Base!$C$5)</f>
        <v>67500</v>
      </c>
      <c r="G483" s="1"/>
      <c r="H483" s="1">
        <v>238</v>
      </c>
      <c r="I483" s="1">
        <v>29</v>
      </c>
      <c r="J483" s="1">
        <v>159</v>
      </c>
      <c r="K483" s="3">
        <v>0</v>
      </c>
      <c r="M483" s="15">
        <f t="shared" si="106"/>
        <v>6669999.9999999991</v>
      </c>
      <c r="N483" s="15">
        <f t="shared" si="107"/>
        <v>10732500</v>
      </c>
      <c r="O483" s="15">
        <f t="shared" si="108"/>
        <v>17402500</v>
      </c>
      <c r="Q483">
        <f>Parameters_Base!$G$5</f>
        <v>13880</v>
      </c>
      <c r="R483">
        <f>Q483*(1+VLOOKUP(K483,Parameters_Base!$I$3:$J$7,2,FALSE))</f>
        <v>13880</v>
      </c>
      <c r="S483" s="14">
        <f>R483*Parameters_Base!$G$2</f>
        <v>18044000</v>
      </c>
      <c r="T483" s="14">
        <f>Parameters_Base!$O$6</f>
        <v>300000</v>
      </c>
      <c r="U483" s="14">
        <f t="shared" si="109"/>
        <v>1500000</v>
      </c>
      <c r="V483" s="14">
        <f>Parameters_Base!$R$10</f>
        <v>3754098.2698005121</v>
      </c>
      <c r="W483" s="14">
        <f>Parameters_Base!$G$7*'Base Scenario'!O483</f>
        <v>4350625</v>
      </c>
      <c r="X483" s="14">
        <f>Parameters_Base!$G$8</f>
        <v>2000000</v>
      </c>
      <c r="Y483" s="15">
        <f t="shared" si="110"/>
        <v>29948723.269800514</v>
      </c>
      <c r="Z483" s="29">
        <f t="shared" si="111"/>
        <v>5989744.6539601032</v>
      </c>
      <c r="AA483" s="29">
        <f t="shared" si="112"/>
        <v>23958978.615840413</v>
      </c>
      <c r="AC483" s="29">
        <f t="shared" si="119"/>
        <v>680255.3460398959</v>
      </c>
      <c r="AD483" s="29">
        <f t="shared" si="113"/>
        <v>-13226478.615840413</v>
      </c>
      <c r="AE483" s="29">
        <f t="shared" si="114"/>
        <v>-12546223.269800514</v>
      </c>
      <c r="AF483" s="29"/>
      <c r="AG483" s="29" t="str">
        <f t="shared" si="115"/>
        <v>Profit</v>
      </c>
      <c r="AH483" s="29"/>
      <c r="AI483" s="29" t="str">
        <f t="shared" si="116"/>
        <v>Loss</v>
      </c>
      <c r="AJ483" s="29"/>
      <c r="AL483" s="12">
        <f t="shared" si="117"/>
        <v>23457.080897927444</v>
      </c>
      <c r="AM483" s="12">
        <f t="shared" si="118"/>
        <v>-83185.400099625243</v>
      </c>
      <c r="AN483" s="12"/>
      <c r="AO483" s="12"/>
    </row>
    <row r="484" spans="1:41" x14ac:dyDescent="0.25">
      <c r="A484" s="6">
        <v>477</v>
      </c>
      <c r="B484" s="1" t="str">
        <f t="shared" si="105"/>
        <v>New York</v>
      </c>
      <c r="C484" s="1" t="s">
        <v>2</v>
      </c>
      <c r="D484" s="1" t="str">
        <f>IF(C484="Q1","non-peak",IF('Base Scenario'!C484="Q4","non-peak","peak"))</f>
        <v>peak</v>
      </c>
      <c r="E484" s="13">
        <f>IF(D484="non-peak",Parameters_Base!$B$4,Parameters_Base!$B$5)</f>
        <v>229999.99999999997</v>
      </c>
      <c r="F484" s="13">
        <f>IF(D484="non-peak",Parameters_Base!$C$4,Parameters_Base!$C$5)</f>
        <v>67500</v>
      </c>
      <c r="G484" s="1"/>
      <c r="H484" s="1">
        <v>239</v>
      </c>
      <c r="I484" s="1">
        <v>17</v>
      </c>
      <c r="J484" s="1">
        <v>227</v>
      </c>
      <c r="K484" s="3">
        <v>-1</v>
      </c>
      <c r="M484" s="15">
        <f t="shared" si="106"/>
        <v>3909999.9999999995</v>
      </c>
      <c r="N484" s="15">
        <f t="shared" si="107"/>
        <v>15322500</v>
      </c>
      <c r="O484" s="15">
        <f t="shared" si="108"/>
        <v>19232500</v>
      </c>
      <c r="Q484">
        <f>Parameters_Base!$G$5</f>
        <v>13880</v>
      </c>
      <c r="R484">
        <f>Q484*(1+VLOOKUP(K484,Parameters_Base!$I$3:$J$7,2,FALSE))</f>
        <v>11798</v>
      </c>
      <c r="S484" s="14">
        <f>R484*Parameters_Base!$G$2</f>
        <v>15337400</v>
      </c>
      <c r="T484" s="14">
        <f>Parameters_Base!$O$6</f>
        <v>300000</v>
      </c>
      <c r="U484" s="14">
        <f t="shared" si="109"/>
        <v>2500000</v>
      </c>
      <c r="V484" s="14">
        <f>Parameters_Base!$R$10</f>
        <v>3754098.2698005121</v>
      </c>
      <c r="W484" s="14">
        <f>Parameters_Base!$G$7*'Base Scenario'!O484</f>
        <v>4808125</v>
      </c>
      <c r="X484" s="14">
        <f>Parameters_Base!$G$8</f>
        <v>2000000</v>
      </c>
      <c r="Y484" s="15">
        <f t="shared" si="110"/>
        <v>28699623.269800514</v>
      </c>
      <c r="Z484" s="29">
        <f t="shared" si="111"/>
        <v>5739924.6539601032</v>
      </c>
      <c r="AA484" s="29">
        <f t="shared" si="112"/>
        <v>22959698.615840413</v>
      </c>
      <c r="AC484" s="29">
        <f t="shared" si="119"/>
        <v>-1829924.6539601036</v>
      </c>
      <c r="AD484" s="29">
        <f t="shared" si="113"/>
        <v>-7637198.6158404127</v>
      </c>
      <c r="AE484" s="29">
        <f t="shared" si="114"/>
        <v>-9467123.269800514</v>
      </c>
      <c r="AF484" s="29"/>
      <c r="AG484" s="29" t="str">
        <f t="shared" si="115"/>
        <v>Loss</v>
      </c>
      <c r="AH484" s="29"/>
      <c r="AI484" s="29" t="str">
        <f t="shared" si="116"/>
        <v>Loss</v>
      </c>
      <c r="AJ484" s="29"/>
      <c r="AL484" s="12">
        <f t="shared" si="117"/>
        <v>-107642.62670353551</v>
      </c>
      <c r="AM484" s="12">
        <f t="shared" si="118"/>
        <v>-33644.046765816798</v>
      </c>
      <c r="AN484" s="12"/>
      <c r="AO484" s="12"/>
    </row>
    <row r="485" spans="1:41" x14ac:dyDescent="0.25">
      <c r="A485" s="6">
        <v>478</v>
      </c>
      <c r="B485" s="1" t="str">
        <f t="shared" si="105"/>
        <v>Mumbai</v>
      </c>
      <c r="C485" s="1" t="s">
        <v>2</v>
      </c>
      <c r="D485" s="1" t="str">
        <f>IF(C485="Q1","non-peak",IF('Base Scenario'!C485="Q4","non-peak","peak"))</f>
        <v>peak</v>
      </c>
      <c r="E485" s="13">
        <f>IF(D485="non-peak",Parameters_Base!$B$4,Parameters_Base!$B$5)</f>
        <v>229999.99999999997</v>
      </c>
      <c r="F485" s="13">
        <f>IF(D485="non-peak",Parameters_Base!$C$4,Parameters_Base!$C$5)</f>
        <v>67500</v>
      </c>
      <c r="G485" s="1"/>
      <c r="H485" s="1">
        <v>239</v>
      </c>
      <c r="I485" s="1">
        <v>15</v>
      </c>
      <c r="J485" s="1">
        <v>205</v>
      </c>
      <c r="K485" s="3">
        <v>0</v>
      </c>
      <c r="M485" s="15">
        <f t="shared" si="106"/>
        <v>3449999.9999999995</v>
      </c>
      <c r="N485" s="15">
        <f t="shared" si="107"/>
        <v>13837500</v>
      </c>
      <c r="O485" s="15">
        <f t="shared" si="108"/>
        <v>17287500</v>
      </c>
      <c r="Q485">
        <f>Parameters_Base!$G$5</f>
        <v>13880</v>
      </c>
      <c r="R485">
        <f>Q485*(1+VLOOKUP(K485,Parameters_Base!$I$3:$J$7,2,FALSE))</f>
        <v>13880</v>
      </c>
      <c r="S485" s="14">
        <f>R485*Parameters_Base!$G$2</f>
        <v>18044000</v>
      </c>
      <c r="T485" s="14">
        <f>Parameters_Base!$O$6</f>
        <v>300000</v>
      </c>
      <c r="U485" s="14">
        <f t="shared" si="109"/>
        <v>1500000</v>
      </c>
      <c r="V485" s="14">
        <f>Parameters_Base!$R$10</f>
        <v>3754098.2698005121</v>
      </c>
      <c r="W485" s="14">
        <f>Parameters_Base!$G$7*'Base Scenario'!O485</f>
        <v>4321875</v>
      </c>
      <c r="X485" s="14">
        <f>Parameters_Base!$G$8</f>
        <v>2000000</v>
      </c>
      <c r="Y485" s="15">
        <f t="shared" si="110"/>
        <v>29919973.269800514</v>
      </c>
      <c r="Z485" s="29">
        <f t="shared" si="111"/>
        <v>5983994.6539601032</v>
      </c>
      <c r="AA485" s="29">
        <f t="shared" si="112"/>
        <v>23935978.615840413</v>
      </c>
      <c r="AC485" s="29">
        <f t="shared" si="119"/>
        <v>-2533994.6539601036</v>
      </c>
      <c r="AD485" s="29">
        <f t="shared" si="113"/>
        <v>-10098478.615840413</v>
      </c>
      <c r="AE485" s="29">
        <f t="shared" si="114"/>
        <v>-12632473.269800514</v>
      </c>
      <c r="AF485" s="29"/>
      <c r="AG485" s="29" t="str">
        <f t="shared" si="115"/>
        <v>Loss</v>
      </c>
      <c r="AH485" s="29"/>
      <c r="AI485" s="29" t="str">
        <f t="shared" si="116"/>
        <v>Loss</v>
      </c>
      <c r="AJ485" s="29"/>
      <c r="AL485" s="12">
        <f t="shared" si="117"/>
        <v>-168932.97693067358</v>
      </c>
      <c r="AM485" s="12">
        <f t="shared" si="118"/>
        <v>-49260.871296782498</v>
      </c>
      <c r="AN485" s="12"/>
      <c r="AO485" s="12"/>
    </row>
    <row r="486" spans="1:41" x14ac:dyDescent="0.25">
      <c r="A486" s="6">
        <v>479</v>
      </c>
      <c r="B486" s="1" t="str">
        <f t="shared" si="105"/>
        <v>New York</v>
      </c>
      <c r="C486" s="1" t="s">
        <v>2</v>
      </c>
      <c r="D486" s="1" t="str">
        <f>IF(C486="Q1","non-peak",IF('Base Scenario'!C486="Q4","non-peak","peak"))</f>
        <v>peak</v>
      </c>
      <c r="E486" s="13">
        <f>IF(D486="non-peak",Parameters_Base!$B$4,Parameters_Base!$B$5)</f>
        <v>229999.99999999997</v>
      </c>
      <c r="F486" s="13">
        <f>IF(D486="non-peak",Parameters_Base!$C$4,Parameters_Base!$C$5)</f>
        <v>67500</v>
      </c>
      <c r="G486" s="1"/>
      <c r="H486" s="1">
        <v>240</v>
      </c>
      <c r="I486" s="1">
        <v>17</v>
      </c>
      <c r="J486" s="1">
        <v>179</v>
      </c>
      <c r="K486" s="3">
        <v>-1</v>
      </c>
      <c r="M486" s="15">
        <f t="shared" si="106"/>
        <v>3909999.9999999995</v>
      </c>
      <c r="N486" s="15">
        <f t="shared" si="107"/>
        <v>12082500</v>
      </c>
      <c r="O486" s="15">
        <f t="shared" si="108"/>
        <v>15992500</v>
      </c>
      <c r="Q486">
        <f>Parameters_Base!$G$5</f>
        <v>13880</v>
      </c>
      <c r="R486">
        <f>Q486*(1+VLOOKUP(K486,Parameters_Base!$I$3:$J$7,2,FALSE))</f>
        <v>11798</v>
      </c>
      <c r="S486" s="14">
        <f>R486*Parameters_Base!$G$2</f>
        <v>15337400</v>
      </c>
      <c r="T486" s="14">
        <f>Parameters_Base!$O$6</f>
        <v>300000</v>
      </c>
      <c r="U486" s="14">
        <f t="shared" si="109"/>
        <v>2500000</v>
      </c>
      <c r="V486" s="14">
        <f>Parameters_Base!$R$10</f>
        <v>3754098.2698005121</v>
      </c>
      <c r="W486" s="14">
        <f>Parameters_Base!$G$7*'Base Scenario'!O486</f>
        <v>3998125</v>
      </c>
      <c r="X486" s="14">
        <f>Parameters_Base!$G$8</f>
        <v>2000000</v>
      </c>
      <c r="Y486" s="15">
        <f t="shared" si="110"/>
        <v>27889623.269800514</v>
      </c>
      <c r="Z486" s="29">
        <f t="shared" si="111"/>
        <v>5577924.6539601032</v>
      </c>
      <c r="AA486" s="29">
        <f t="shared" si="112"/>
        <v>22311698.615840413</v>
      </c>
      <c r="AC486" s="29">
        <f t="shared" si="119"/>
        <v>-1667924.6539601036</v>
      </c>
      <c r="AD486" s="29">
        <f t="shared" si="113"/>
        <v>-10229198.615840413</v>
      </c>
      <c r="AE486" s="29">
        <f t="shared" si="114"/>
        <v>-11897123.269800514</v>
      </c>
      <c r="AF486" s="29"/>
      <c r="AG486" s="29" t="str">
        <f t="shared" si="115"/>
        <v>Loss</v>
      </c>
      <c r="AH486" s="29"/>
      <c r="AI486" s="29" t="str">
        <f t="shared" si="116"/>
        <v>Loss</v>
      </c>
      <c r="AJ486" s="29"/>
      <c r="AL486" s="12">
        <f t="shared" si="117"/>
        <v>-98113.214938829624</v>
      </c>
      <c r="AM486" s="12">
        <f t="shared" si="118"/>
        <v>-57146.360982348677</v>
      </c>
      <c r="AN486" s="12"/>
      <c r="AO486" s="12"/>
    </row>
    <row r="487" spans="1:41" x14ac:dyDescent="0.25">
      <c r="A487" s="6">
        <v>480</v>
      </c>
      <c r="B487" s="1" t="str">
        <f t="shared" si="105"/>
        <v>Mumbai</v>
      </c>
      <c r="C487" s="1" t="s">
        <v>2</v>
      </c>
      <c r="D487" s="1" t="str">
        <f>IF(C487="Q1","non-peak",IF('Base Scenario'!C487="Q4","non-peak","peak"))</f>
        <v>peak</v>
      </c>
      <c r="E487" s="13">
        <f>IF(D487="non-peak",Parameters_Base!$B$4,Parameters_Base!$B$5)</f>
        <v>229999.99999999997</v>
      </c>
      <c r="F487" s="13">
        <f>IF(D487="non-peak",Parameters_Base!$C$4,Parameters_Base!$C$5)</f>
        <v>67500</v>
      </c>
      <c r="G487" s="1"/>
      <c r="H487" s="1">
        <v>240</v>
      </c>
      <c r="I487" s="1">
        <v>17</v>
      </c>
      <c r="J487" s="1">
        <v>222</v>
      </c>
      <c r="K487" s="3">
        <v>2</v>
      </c>
      <c r="M487" s="15">
        <f t="shared" si="106"/>
        <v>3909999.9999999995</v>
      </c>
      <c r="N487" s="15">
        <f t="shared" si="107"/>
        <v>14985000</v>
      </c>
      <c r="O487" s="15">
        <f t="shared" si="108"/>
        <v>18895000</v>
      </c>
      <c r="Q487">
        <f>Parameters_Base!$G$5</f>
        <v>13880</v>
      </c>
      <c r="R487">
        <f>Q487*(1+VLOOKUP(K487,Parameters_Base!$I$3:$J$7,2,FALSE))</f>
        <v>18044</v>
      </c>
      <c r="S487" s="14">
        <f>R487*Parameters_Base!$G$2</f>
        <v>23457200</v>
      </c>
      <c r="T487" s="14">
        <f>Parameters_Base!$O$6</f>
        <v>300000</v>
      </c>
      <c r="U487" s="14">
        <f t="shared" si="109"/>
        <v>1500000</v>
      </c>
      <c r="V487" s="14">
        <f>Parameters_Base!$R$10</f>
        <v>3754098.2698005121</v>
      </c>
      <c r="W487" s="14">
        <f>Parameters_Base!$G$7*'Base Scenario'!O487</f>
        <v>4723750</v>
      </c>
      <c r="X487" s="14">
        <f>Parameters_Base!$G$8</f>
        <v>2000000</v>
      </c>
      <c r="Y487" s="15">
        <f t="shared" si="110"/>
        <v>35735048.269800514</v>
      </c>
      <c r="Z487" s="29">
        <f t="shared" si="111"/>
        <v>7147009.6539601032</v>
      </c>
      <c r="AA487" s="29">
        <f t="shared" si="112"/>
        <v>28588038.615840413</v>
      </c>
      <c r="AC487" s="29">
        <f t="shared" si="119"/>
        <v>-3237009.6539601036</v>
      </c>
      <c r="AD487" s="29">
        <f t="shared" si="113"/>
        <v>-13603038.615840413</v>
      </c>
      <c r="AE487" s="29">
        <f t="shared" si="114"/>
        <v>-16840048.269800514</v>
      </c>
      <c r="AF487" s="29"/>
      <c r="AG487" s="29" t="str">
        <f t="shared" si="115"/>
        <v>Loss</v>
      </c>
      <c r="AH487" s="29"/>
      <c r="AI487" s="29" t="str">
        <f t="shared" si="116"/>
        <v>Loss</v>
      </c>
      <c r="AJ487" s="29"/>
      <c r="AL487" s="12">
        <f t="shared" si="117"/>
        <v>-190412.33258588845</v>
      </c>
      <c r="AM487" s="12">
        <f t="shared" si="118"/>
        <v>-61274.948720001856</v>
      </c>
      <c r="AN487" s="12"/>
      <c r="AO487" s="12"/>
    </row>
    <row r="488" spans="1:41" x14ac:dyDescent="0.25">
      <c r="A488" s="6">
        <v>481</v>
      </c>
      <c r="B488" s="1" t="str">
        <f t="shared" si="105"/>
        <v>New York</v>
      </c>
      <c r="C488" s="1" t="s">
        <v>2</v>
      </c>
      <c r="D488" s="1" t="str">
        <f>IF(C488="Q1","non-peak",IF('Base Scenario'!C488="Q4","non-peak","peak"))</f>
        <v>peak</v>
      </c>
      <c r="E488" s="13">
        <f>IF(D488="non-peak",Parameters_Base!$B$4,Parameters_Base!$B$5)</f>
        <v>229999.99999999997</v>
      </c>
      <c r="F488" s="13">
        <f>IF(D488="non-peak",Parameters_Base!$C$4,Parameters_Base!$C$5)</f>
        <v>67500</v>
      </c>
      <c r="G488" s="1"/>
      <c r="H488" s="1">
        <v>241</v>
      </c>
      <c r="I488" s="1">
        <v>22</v>
      </c>
      <c r="J488" s="1">
        <v>206</v>
      </c>
      <c r="K488" s="3">
        <v>-2</v>
      </c>
      <c r="M488" s="15">
        <f t="shared" si="106"/>
        <v>5059999.9999999991</v>
      </c>
      <c r="N488" s="15">
        <f t="shared" si="107"/>
        <v>13905000</v>
      </c>
      <c r="O488" s="15">
        <f t="shared" si="108"/>
        <v>18965000</v>
      </c>
      <c r="Q488">
        <f>Parameters_Base!$G$5</f>
        <v>13880</v>
      </c>
      <c r="R488">
        <f>Q488*(1+VLOOKUP(K488,Parameters_Base!$I$3:$J$7,2,FALSE))</f>
        <v>9716</v>
      </c>
      <c r="S488" s="14">
        <f>R488*Parameters_Base!$G$2</f>
        <v>12630800</v>
      </c>
      <c r="T488" s="14">
        <f>Parameters_Base!$O$6</f>
        <v>300000</v>
      </c>
      <c r="U488" s="14">
        <f t="shared" si="109"/>
        <v>2500000</v>
      </c>
      <c r="V488" s="14">
        <f>Parameters_Base!$R$10</f>
        <v>3754098.2698005121</v>
      </c>
      <c r="W488" s="14">
        <f>Parameters_Base!$G$7*'Base Scenario'!O488</f>
        <v>4741250</v>
      </c>
      <c r="X488" s="14">
        <f>Parameters_Base!$G$8</f>
        <v>2000000</v>
      </c>
      <c r="Y488" s="15">
        <f t="shared" si="110"/>
        <v>25926148.269800514</v>
      </c>
      <c r="Z488" s="29">
        <f t="shared" si="111"/>
        <v>5185229.6539601032</v>
      </c>
      <c r="AA488" s="29">
        <f t="shared" si="112"/>
        <v>20740918.615840413</v>
      </c>
      <c r="AC488" s="29">
        <f t="shared" si="119"/>
        <v>-125229.6539601041</v>
      </c>
      <c r="AD488" s="29">
        <f t="shared" si="113"/>
        <v>-6835918.6158404127</v>
      </c>
      <c r="AE488" s="29">
        <f t="shared" si="114"/>
        <v>-6961148.269800514</v>
      </c>
      <c r="AF488" s="29"/>
      <c r="AG488" s="29" t="str">
        <f t="shared" si="115"/>
        <v>Loss</v>
      </c>
      <c r="AH488" s="29"/>
      <c r="AI488" s="29" t="str">
        <f t="shared" si="116"/>
        <v>Loss</v>
      </c>
      <c r="AJ488" s="29"/>
      <c r="AL488" s="12">
        <f t="shared" si="117"/>
        <v>-5692.2569981865499</v>
      </c>
      <c r="AM488" s="12">
        <f t="shared" si="118"/>
        <v>-33184.070950681613</v>
      </c>
      <c r="AN488" s="12"/>
      <c r="AO488" s="12"/>
    </row>
    <row r="489" spans="1:41" x14ac:dyDescent="0.25">
      <c r="A489" s="6">
        <v>482</v>
      </c>
      <c r="B489" s="1" t="str">
        <f t="shared" si="105"/>
        <v>Mumbai</v>
      </c>
      <c r="C489" s="1" t="s">
        <v>2</v>
      </c>
      <c r="D489" s="1" t="str">
        <f>IF(C489="Q1","non-peak",IF('Base Scenario'!C489="Q4","non-peak","peak"))</f>
        <v>peak</v>
      </c>
      <c r="E489" s="13">
        <f>IF(D489="non-peak",Parameters_Base!$B$4,Parameters_Base!$B$5)</f>
        <v>229999.99999999997</v>
      </c>
      <c r="F489" s="13">
        <f>IF(D489="non-peak",Parameters_Base!$C$4,Parameters_Base!$C$5)</f>
        <v>67500</v>
      </c>
      <c r="G489" s="1"/>
      <c r="H489" s="1">
        <v>241</v>
      </c>
      <c r="I489" s="1">
        <v>27</v>
      </c>
      <c r="J489" s="1">
        <v>229</v>
      </c>
      <c r="K489" s="3">
        <v>1</v>
      </c>
      <c r="M489" s="15">
        <f t="shared" si="106"/>
        <v>6209999.9999999991</v>
      </c>
      <c r="N489" s="15">
        <f t="shared" si="107"/>
        <v>15457500</v>
      </c>
      <c r="O489" s="15">
        <f t="shared" si="108"/>
        <v>21667500</v>
      </c>
      <c r="Q489">
        <f>Parameters_Base!$G$5</f>
        <v>13880</v>
      </c>
      <c r="R489">
        <f>Q489*(1+VLOOKUP(K489,Parameters_Base!$I$3:$J$7,2,FALSE))</f>
        <v>15961.999999999998</v>
      </c>
      <c r="S489" s="14">
        <f>R489*Parameters_Base!$G$2</f>
        <v>20750599.999999996</v>
      </c>
      <c r="T489" s="14">
        <f>Parameters_Base!$O$6</f>
        <v>300000</v>
      </c>
      <c r="U489" s="14">
        <f t="shared" si="109"/>
        <v>1500000</v>
      </c>
      <c r="V489" s="14">
        <f>Parameters_Base!$R$10</f>
        <v>3754098.2698005121</v>
      </c>
      <c r="W489" s="14">
        <f>Parameters_Base!$G$7*'Base Scenario'!O489</f>
        <v>5416875</v>
      </c>
      <c r="X489" s="14">
        <f>Parameters_Base!$G$8</f>
        <v>2000000</v>
      </c>
      <c r="Y489" s="15">
        <f t="shared" si="110"/>
        <v>33721573.269800507</v>
      </c>
      <c r="Z489" s="29">
        <f t="shared" si="111"/>
        <v>6744314.6539601013</v>
      </c>
      <c r="AA489" s="29">
        <f t="shared" si="112"/>
        <v>26977258.615840405</v>
      </c>
      <c r="AC489" s="29">
        <f t="shared" si="119"/>
        <v>-534314.65396010224</v>
      </c>
      <c r="AD489" s="29">
        <f t="shared" si="113"/>
        <v>-11519758.615840405</v>
      </c>
      <c r="AE489" s="29">
        <f t="shared" si="114"/>
        <v>-12054073.269800507</v>
      </c>
      <c r="AF489" s="29"/>
      <c r="AG489" s="29" t="str">
        <f t="shared" si="115"/>
        <v>Loss</v>
      </c>
      <c r="AH489" s="29"/>
      <c r="AI489" s="29" t="str">
        <f t="shared" si="116"/>
        <v>Loss</v>
      </c>
      <c r="AJ489" s="29"/>
      <c r="AL489" s="12">
        <f t="shared" si="117"/>
        <v>-19789.431628151935</v>
      </c>
      <c r="AM489" s="12">
        <f t="shared" si="118"/>
        <v>-50304.622776595657</v>
      </c>
      <c r="AN489" s="12"/>
      <c r="AO489" s="12"/>
    </row>
    <row r="490" spans="1:41" x14ac:dyDescent="0.25">
      <c r="A490" s="6">
        <v>483</v>
      </c>
      <c r="B490" s="1" t="str">
        <f t="shared" si="105"/>
        <v>New York</v>
      </c>
      <c r="C490" s="1" t="s">
        <v>2</v>
      </c>
      <c r="D490" s="1" t="str">
        <f>IF(C490="Q1","non-peak",IF('Base Scenario'!C490="Q4","non-peak","peak"))</f>
        <v>peak</v>
      </c>
      <c r="E490" s="13">
        <f>IF(D490="non-peak",Parameters_Base!$B$4,Parameters_Base!$B$5)</f>
        <v>229999.99999999997</v>
      </c>
      <c r="F490" s="13">
        <f>IF(D490="non-peak",Parameters_Base!$C$4,Parameters_Base!$C$5)</f>
        <v>67500</v>
      </c>
      <c r="G490" s="1"/>
      <c r="H490" s="1">
        <v>242</v>
      </c>
      <c r="I490" s="1">
        <v>22</v>
      </c>
      <c r="J490" s="1">
        <v>157</v>
      </c>
      <c r="K490" s="3">
        <v>-1</v>
      </c>
      <c r="M490" s="15">
        <f t="shared" si="106"/>
        <v>5059999.9999999991</v>
      </c>
      <c r="N490" s="15">
        <f t="shared" si="107"/>
        <v>10597500</v>
      </c>
      <c r="O490" s="15">
        <f t="shared" si="108"/>
        <v>15657500</v>
      </c>
      <c r="Q490">
        <f>Parameters_Base!$G$5</f>
        <v>13880</v>
      </c>
      <c r="R490">
        <f>Q490*(1+VLOOKUP(K490,Parameters_Base!$I$3:$J$7,2,FALSE))</f>
        <v>11798</v>
      </c>
      <c r="S490" s="14">
        <f>R490*Parameters_Base!$G$2</f>
        <v>15337400</v>
      </c>
      <c r="T490" s="14">
        <f>Parameters_Base!$O$6</f>
        <v>300000</v>
      </c>
      <c r="U490" s="14">
        <f t="shared" si="109"/>
        <v>2500000</v>
      </c>
      <c r="V490" s="14">
        <f>Parameters_Base!$R$10</f>
        <v>3754098.2698005121</v>
      </c>
      <c r="W490" s="14">
        <f>Parameters_Base!$G$7*'Base Scenario'!O490</f>
        <v>3914375</v>
      </c>
      <c r="X490" s="14">
        <f>Parameters_Base!$G$8</f>
        <v>2000000</v>
      </c>
      <c r="Y490" s="15">
        <f t="shared" si="110"/>
        <v>27805873.269800514</v>
      </c>
      <c r="Z490" s="29">
        <f t="shared" si="111"/>
        <v>5561174.6539601032</v>
      </c>
      <c r="AA490" s="29">
        <f t="shared" si="112"/>
        <v>22244698.615840413</v>
      </c>
      <c r="AC490" s="29">
        <f t="shared" si="119"/>
        <v>-501174.6539601041</v>
      </c>
      <c r="AD490" s="29">
        <f t="shared" si="113"/>
        <v>-11647198.615840413</v>
      </c>
      <c r="AE490" s="29">
        <f t="shared" si="114"/>
        <v>-12148373.269800514</v>
      </c>
      <c r="AF490" s="29"/>
      <c r="AG490" s="29" t="str">
        <f t="shared" si="115"/>
        <v>Loss</v>
      </c>
      <c r="AH490" s="29"/>
      <c r="AI490" s="29" t="str">
        <f t="shared" si="116"/>
        <v>Loss</v>
      </c>
      <c r="AJ490" s="29"/>
      <c r="AL490" s="12">
        <f t="shared" si="117"/>
        <v>-22780.666089095641</v>
      </c>
      <c r="AM490" s="12">
        <f t="shared" si="118"/>
        <v>-74185.978444843393</v>
      </c>
      <c r="AN490" s="12"/>
      <c r="AO490" s="12"/>
    </row>
    <row r="491" spans="1:41" x14ac:dyDescent="0.25">
      <c r="A491" s="6">
        <v>484</v>
      </c>
      <c r="B491" s="1" t="str">
        <f t="shared" si="105"/>
        <v>Mumbai</v>
      </c>
      <c r="C491" s="1" t="s">
        <v>2</v>
      </c>
      <c r="D491" s="1" t="str">
        <f>IF(C491="Q1","non-peak",IF('Base Scenario'!C491="Q4","non-peak","peak"))</f>
        <v>peak</v>
      </c>
      <c r="E491" s="13">
        <f>IF(D491="non-peak",Parameters_Base!$B$4,Parameters_Base!$B$5)</f>
        <v>229999.99999999997</v>
      </c>
      <c r="F491" s="13">
        <f>IF(D491="non-peak",Parameters_Base!$C$4,Parameters_Base!$C$5)</f>
        <v>67500</v>
      </c>
      <c r="G491" s="1"/>
      <c r="H491" s="1">
        <v>242</v>
      </c>
      <c r="I491" s="1">
        <v>19</v>
      </c>
      <c r="J491" s="1">
        <v>221</v>
      </c>
      <c r="K491" s="3">
        <v>1</v>
      </c>
      <c r="M491" s="15">
        <f t="shared" si="106"/>
        <v>4369999.9999999991</v>
      </c>
      <c r="N491" s="15">
        <f t="shared" si="107"/>
        <v>14917500</v>
      </c>
      <c r="O491" s="15">
        <f t="shared" si="108"/>
        <v>19287500</v>
      </c>
      <c r="Q491">
        <f>Parameters_Base!$G$5</f>
        <v>13880</v>
      </c>
      <c r="R491">
        <f>Q491*(1+VLOOKUP(K491,Parameters_Base!$I$3:$J$7,2,FALSE))</f>
        <v>15961.999999999998</v>
      </c>
      <c r="S491" s="14">
        <f>R491*Parameters_Base!$G$2</f>
        <v>20750599.999999996</v>
      </c>
      <c r="T491" s="14">
        <f>Parameters_Base!$O$6</f>
        <v>300000</v>
      </c>
      <c r="U491" s="14">
        <f t="shared" si="109"/>
        <v>1500000</v>
      </c>
      <c r="V491" s="14">
        <f>Parameters_Base!$R$10</f>
        <v>3754098.2698005121</v>
      </c>
      <c r="W491" s="14">
        <f>Parameters_Base!$G$7*'Base Scenario'!O491</f>
        <v>4821875</v>
      </c>
      <c r="X491" s="14">
        <f>Parameters_Base!$G$8</f>
        <v>2000000</v>
      </c>
      <c r="Y491" s="15">
        <f t="shared" si="110"/>
        <v>33126573.269800507</v>
      </c>
      <c r="Z491" s="29">
        <f t="shared" si="111"/>
        <v>6625314.6539601013</v>
      </c>
      <c r="AA491" s="29">
        <f t="shared" si="112"/>
        <v>26501258.615840405</v>
      </c>
      <c r="AC491" s="29">
        <f t="shared" si="119"/>
        <v>-2255314.6539601022</v>
      </c>
      <c r="AD491" s="29">
        <f t="shared" si="113"/>
        <v>-11583758.615840405</v>
      </c>
      <c r="AE491" s="29">
        <f t="shared" si="114"/>
        <v>-13839073.269800507</v>
      </c>
      <c r="AF491" s="29"/>
      <c r="AG491" s="29" t="str">
        <f t="shared" si="115"/>
        <v>Loss</v>
      </c>
      <c r="AH491" s="29"/>
      <c r="AI491" s="29" t="str">
        <f t="shared" si="116"/>
        <v>Loss</v>
      </c>
      <c r="AJ491" s="29"/>
      <c r="AL491" s="12">
        <f t="shared" si="117"/>
        <v>-118700.77126105801</v>
      </c>
      <c r="AM491" s="12">
        <f t="shared" si="118"/>
        <v>-52415.197356743913</v>
      </c>
      <c r="AN491" s="12"/>
      <c r="AO491" s="12"/>
    </row>
    <row r="492" spans="1:41" x14ac:dyDescent="0.25">
      <c r="A492" s="6">
        <v>485</v>
      </c>
      <c r="B492" s="1" t="str">
        <f t="shared" si="105"/>
        <v>New York</v>
      </c>
      <c r="C492" s="1" t="s">
        <v>2</v>
      </c>
      <c r="D492" s="1" t="str">
        <f>IF(C492="Q1","non-peak",IF('Base Scenario'!C492="Q4","non-peak","peak"))</f>
        <v>peak</v>
      </c>
      <c r="E492" s="13">
        <f>IF(D492="non-peak",Parameters_Base!$B$4,Parameters_Base!$B$5)</f>
        <v>229999.99999999997</v>
      </c>
      <c r="F492" s="13">
        <f>IF(D492="non-peak",Parameters_Base!$C$4,Parameters_Base!$C$5)</f>
        <v>67500</v>
      </c>
      <c r="G492" s="1"/>
      <c r="H492" s="1">
        <v>243</v>
      </c>
      <c r="I492" s="1">
        <v>22</v>
      </c>
      <c r="J492" s="1">
        <v>240</v>
      </c>
      <c r="K492" s="3">
        <v>0</v>
      </c>
      <c r="M492" s="15">
        <f t="shared" si="106"/>
        <v>5059999.9999999991</v>
      </c>
      <c r="N492" s="15">
        <f t="shared" si="107"/>
        <v>16200000</v>
      </c>
      <c r="O492" s="15">
        <f t="shared" si="108"/>
        <v>21260000</v>
      </c>
      <c r="Q492">
        <f>Parameters_Base!$G$5</f>
        <v>13880</v>
      </c>
      <c r="R492">
        <f>Q492*(1+VLOOKUP(K492,Parameters_Base!$I$3:$J$7,2,FALSE))</f>
        <v>13880</v>
      </c>
      <c r="S492" s="14">
        <f>R492*Parameters_Base!$G$2</f>
        <v>18044000</v>
      </c>
      <c r="T492" s="14">
        <f>Parameters_Base!$O$6</f>
        <v>300000</v>
      </c>
      <c r="U492" s="14">
        <f t="shared" si="109"/>
        <v>2500000</v>
      </c>
      <c r="V492" s="14">
        <f>Parameters_Base!$R$10</f>
        <v>3754098.2698005121</v>
      </c>
      <c r="W492" s="14">
        <f>Parameters_Base!$G$7*'Base Scenario'!O492</f>
        <v>5315000</v>
      </c>
      <c r="X492" s="14">
        <f>Parameters_Base!$G$8</f>
        <v>2000000</v>
      </c>
      <c r="Y492" s="15">
        <f t="shared" si="110"/>
        <v>31913098.269800514</v>
      </c>
      <c r="Z492" s="29">
        <f t="shared" si="111"/>
        <v>6382619.6539601032</v>
      </c>
      <c r="AA492" s="29">
        <f t="shared" si="112"/>
        <v>25530478.615840413</v>
      </c>
      <c r="AC492" s="29">
        <f t="shared" si="119"/>
        <v>-1322619.6539601041</v>
      </c>
      <c r="AD492" s="29">
        <f t="shared" si="113"/>
        <v>-9330478.6158404127</v>
      </c>
      <c r="AE492" s="29">
        <f t="shared" si="114"/>
        <v>-10653098.269800514</v>
      </c>
      <c r="AF492" s="29"/>
      <c r="AG492" s="29" t="str">
        <f t="shared" si="115"/>
        <v>Loss</v>
      </c>
      <c r="AH492" s="29"/>
      <c r="AI492" s="29" t="str">
        <f t="shared" si="116"/>
        <v>Loss</v>
      </c>
      <c r="AJ492" s="29"/>
      <c r="AL492" s="12">
        <f t="shared" si="117"/>
        <v>-60119.075180004729</v>
      </c>
      <c r="AM492" s="12">
        <f t="shared" si="118"/>
        <v>-38876.994232668389</v>
      </c>
      <c r="AN492" s="12"/>
      <c r="AO492" s="12"/>
    </row>
    <row r="493" spans="1:41" x14ac:dyDescent="0.25">
      <c r="A493" s="6">
        <v>486</v>
      </c>
      <c r="B493" s="1" t="str">
        <f t="shared" si="105"/>
        <v>Mumbai</v>
      </c>
      <c r="C493" s="1" t="s">
        <v>2</v>
      </c>
      <c r="D493" s="1" t="str">
        <f>IF(C493="Q1","non-peak",IF('Base Scenario'!C493="Q4","non-peak","peak"))</f>
        <v>peak</v>
      </c>
      <c r="E493" s="13">
        <f>IF(D493="non-peak",Parameters_Base!$B$4,Parameters_Base!$B$5)</f>
        <v>229999.99999999997</v>
      </c>
      <c r="F493" s="13">
        <f>IF(D493="non-peak",Parameters_Base!$C$4,Parameters_Base!$C$5)</f>
        <v>67500</v>
      </c>
      <c r="G493" s="1"/>
      <c r="H493" s="1">
        <v>243</v>
      </c>
      <c r="I493" s="1">
        <v>24</v>
      </c>
      <c r="J493" s="1">
        <v>164</v>
      </c>
      <c r="K493" s="3">
        <v>2</v>
      </c>
      <c r="M493" s="15">
        <f t="shared" si="106"/>
        <v>5519999.9999999991</v>
      </c>
      <c r="N493" s="15">
        <f t="shared" si="107"/>
        <v>11070000</v>
      </c>
      <c r="O493" s="15">
        <f t="shared" si="108"/>
        <v>16590000</v>
      </c>
      <c r="Q493">
        <f>Parameters_Base!$G$5</f>
        <v>13880</v>
      </c>
      <c r="R493">
        <f>Q493*(1+VLOOKUP(K493,Parameters_Base!$I$3:$J$7,2,FALSE))</f>
        <v>18044</v>
      </c>
      <c r="S493" s="14">
        <f>R493*Parameters_Base!$G$2</f>
        <v>23457200</v>
      </c>
      <c r="T493" s="14">
        <f>Parameters_Base!$O$6</f>
        <v>300000</v>
      </c>
      <c r="U493" s="14">
        <f t="shared" si="109"/>
        <v>1500000</v>
      </c>
      <c r="V493" s="14">
        <f>Parameters_Base!$R$10</f>
        <v>3754098.2698005121</v>
      </c>
      <c r="W493" s="14">
        <f>Parameters_Base!$G$7*'Base Scenario'!O493</f>
        <v>4147500</v>
      </c>
      <c r="X493" s="14">
        <f>Parameters_Base!$G$8</f>
        <v>2000000</v>
      </c>
      <c r="Y493" s="15">
        <f t="shared" si="110"/>
        <v>35158798.269800514</v>
      </c>
      <c r="Z493" s="29">
        <f t="shared" si="111"/>
        <v>7031759.6539601032</v>
      </c>
      <c r="AA493" s="29">
        <f t="shared" si="112"/>
        <v>28127038.615840413</v>
      </c>
      <c r="AC493" s="29">
        <f t="shared" si="119"/>
        <v>-1511759.6539601041</v>
      </c>
      <c r="AD493" s="29">
        <f t="shared" si="113"/>
        <v>-17057038.615840413</v>
      </c>
      <c r="AE493" s="29">
        <f t="shared" si="114"/>
        <v>-18568798.269800514</v>
      </c>
      <c r="AF493" s="29"/>
      <c r="AG493" s="29" t="str">
        <f t="shared" si="115"/>
        <v>Loss</v>
      </c>
      <c r="AH493" s="29"/>
      <c r="AI493" s="29" t="str">
        <f t="shared" si="116"/>
        <v>Loss</v>
      </c>
      <c r="AJ493" s="29"/>
      <c r="AL493" s="12">
        <f t="shared" si="117"/>
        <v>-62989.985581671004</v>
      </c>
      <c r="AM493" s="12">
        <f t="shared" si="118"/>
        <v>-104006.33302341714</v>
      </c>
      <c r="AN493" s="12"/>
      <c r="AO493" s="12"/>
    </row>
    <row r="494" spans="1:41" x14ac:dyDescent="0.25">
      <c r="A494" s="6">
        <v>487</v>
      </c>
      <c r="B494" s="1" t="str">
        <f t="shared" si="105"/>
        <v>New York</v>
      </c>
      <c r="C494" s="1" t="s">
        <v>2</v>
      </c>
      <c r="D494" s="1" t="str">
        <f>IF(C494="Q1","non-peak",IF('Base Scenario'!C494="Q4","non-peak","peak"))</f>
        <v>peak</v>
      </c>
      <c r="E494" s="13">
        <f>IF(D494="non-peak",Parameters_Base!$B$4,Parameters_Base!$B$5)</f>
        <v>229999.99999999997</v>
      </c>
      <c r="F494" s="13">
        <f>IF(D494="non-peak",Parameters_Base!$C$4,Parameters_Base!$C$5)</f>
        <v>67500</v>
      </c>
      <c r="G494" s="1"/>
      <c r="H494" s="1">
        <v>244</v>
      </c>
      <c r="I494" s="1">
        <v>23</v>
      </c>
      <c r="J494" s="1">
        <v>222</v>
      </c>
      <c r="K494" s="3">
        <v>-1</v>
      </c>
      <c r="M494" s="15">
        <f t="shared" si="106"/>
        <v>5289999.9999999991</v>
      </c>
      <c r="N494" s="15">
        <f t="shared" si="107"/>
        <v>14985000</v>
      </c>
      <c r="O494" s="15">
        <f t="shared" si="108"/>
        <v>20275000</v>
      </c>
      <c r="Q494">
        <f>Parameters_Base!$G$5</f>
        <v>13880</v>
      </c>
      <c r="R494">
        <f>Q494*(1+VLOOKUP(K494,Parameters_Base!$I$3:$J$7,2,FALSE))</f>
        <v>11798</v>
      </c>
      <c r="S494" s="14">
        <f>R494*Parameters_Base!$G$2</f>
        <v>15337400</v>
      </c>
      <c r="T494" s="14">
        <f>Parameters_Base!$O$6</f>
        <v>300000</v>
      </c>
      <c r="U494" s="14">
        <f t="shared" si="109"/>
        <v>2500000</v>
      </c>
      <c r="V494" s="14">
        <f>Parameters_Base!$R$10</f>
        <v>3754098.2698005121</v>
      </c>
      <c r="W494" s="14">
        <f>Parameters_Base!$G$7*'Base Scenario'!O494</f>
        <v>5068750</v>
      </c>
      <c r="X494" s="14">
        <f>Parameters_Base!$G$8</f>
        <v>2000000</v>
      </c>
      <c r="Y494" s="15">
        <f t="shared" si="110"/>
        <v>28960248.269800514</v>
      </c>
      <c r="Z494" s="29">
        <f t="shared" si="111"/>
        <v>5792049.6539601032</v>
      </c>
      <c r="AA494" s="29">
        <f t="shared" si="112"/>
        <v>23168198.615840413</v>
      </c>
      <c r="AC494" s="29">
        <f t="shared" si="119"/>
        <v>-502049.6539601041</v>
      </c>
      <c r="AD494" s="29">
        <f t="shared" si="113"/>
        <v>-8183198.6158404127</v>
      </c>
      <c r="AE494" s="29">
        <f t="shared" si="114"/>
        <v>-8685248.269800514</v>
      </c>
      <c r="AF494" s="29"/>
      <c r="AG494" s="29" t="str">
        <f t="shared" si="115"/>
        <v>Loss</v>
      </c>
      <c r="AH494" s="29"/>
      <c r="AI494" s="29" t="str">
        <f t="shared" si="116"/>
        <v>Loss</v>
      </c>
      <c r="AJ494" s="29"/>
      <c r="AL494" s="12">
        <f t="shared" si="117"/>
        <v>-21828.245824352351</v>
      </c>
      <c r="AM494" s="12">
        <f t="shared" si="118"/>
        <v>-36861.255026308165</v>
      </c>
      <c r="AN494" s="12"/>
      <c r="AO494" s="12"/>
    </row>
    <row r="495" spans="1:41" x14ac:dyDescent="0.25">
      <c r="A495" s="6">
        <v>488</v>
      </c>
      <c r="B495" s="1" t="str">
        <f t="shared" si="105"/>
        <v>Mumbai</v>
      </c>
      <c r="C495" s="1" t="s">
        <v>2</v>
      </c>
      <c r="D495" s="1" t="str">
        <f>IF(C495="Q1","non-peak",IF('Base Scenario'!C495="Q4","non-peak","peak"))</f>
        <v>peak</v>
      </c>
      <c r="E495" s="13">
        <f>IF(D495="non-peak",Parameters_Base!$B$4,Parameters_Base!$B$5)</f>
        <v>229999.99999999997</v>
      </c>
      <c r="F495" s="13">
        <f>IF(D495="non-peak",Parameters_Base!$C$4,Parameters_Base!$C$5)</f>
        <v>67500</v>
      </c>
      <c r="G495" s="1"/>
      <c r="H495" s="1">
        <v>244</v>
      </c>
      <c r="I495" s="1">
        <v>28</v>
      </c>
      <c r="J495" s="1">
        <v>223</v>
      </c>
      <c r="K495" s="3">
        <v>1</v>
      </c>
      <c r="M495" s="15">
        <f t="shared" si="106"/>
        <v>6439999.9999999991</v>
      </c>
      <c r="N495" s="15">
        <f t="shared" si="107"/>
        <v>15052500</v>
      </c>
      <c r="O495" s="15">
        <f t="shared" si="108"/>
        <v>21492500</v>
      </c>
      <c r="Q495">
        <f>Parameters_Base!$G$5</f>
        <v>13880</v>
      </c>
      <c r="R495">
        <f>Q495*(1+VLOOKUP(K495,Parameters_Base!$I$3:$J$7,2,FALSE))</f>
        <v>15961.999999999998</v>
      </c>
      <c r="S495" s="14">
        <f>R495*Parameters_Base!$G$2</f>
        <v>20750599.999999996</v>
      </c>
      <c r="T495" s="14">
        <f>Parameters_Base!$O$6</f>
        <v>300000</v>
      </c>
      <c r="U495" s="14">
        <f t="shared" si="109"/>
        <v>1500000</v>
      </c>
      <c r="V495" s="14">
        <f>Parameters_Base!$R$10</f>
        <v>3754098.2698005121</v>
      </c>
      <c r="W495" s="14">
        <f>Parameters_Base!$G$7*'Base Scenario'!O495</f>
        <v>5373125</v>
      </c>
      <c r="X495" s="14">
        <f>Parameters_Base!$G$8</f>
        <v>2000000</v>
      </c>
      <c r="Y495" s="15">
        <f t="shared" si="110"/>
        <v>33677823.269800507</v>
      </c>
      <c r="Z495" s="29">
        <f t="shared" si="111"/>
        <v>6735564.6539601013</v>
      </c>
      <c r="AA495" s="29">
        <f t="shared" si="112"/>
        <v>26942258.615840405</v>
      </c>
      <c r="AC495" s="29">
        <f t="shared" si="119"/>
        <v>-295564.65396010224</v>
      </c>
      <c r="AD495" s="29">
        <f t="shared" si="113"/>
        <v>-11889758.615840405</v>
      </c>
      <c r="AE495" s="29">
        <f t="shared" si="114"/>
        <v>-12185323.269800507</v>
      </c>
      <c r="AF495" s="29"/>
      <c r="AG495" s="29" t="str">
        <f t="shared" si="115"/>
        <v>Loss</v>
      </c>
      <c r="AH495" s="29"/>
      <c r="AI495" s="29" t="str">
        <f t="shared" si="116"/>
        <v>Loss</v>
      </c>
      <c r="AJ495" s="29"/>
      <c r="AL495" s="12">
        <f t="shared" si="117"/>
        <v>-10555.880498575079</v>
      </c>
      <c r="AM495" s="12">
        <f t="shared" si="118"/>
        <v>-53317.303210046659</v>
      </c>
      <c r="AN495" s="12"/>
      <c r="AO495" s="12"/>
    </row>
    <row r="496" spans="1:41" x14ac:dyDescent="0.25">
      <c r="A496" s="6">
        <v>489</v>
      </c>
      <c r="B496" s="1" t="str">
        <f t="shared" si="105"/>
        <v>New York</v>
      </c>
      <c r="C496" s="1" t="s">
        <v>2</v>
      </c>
      <c r="D496" s="1" t="str">
        <f>IF(C496="Q1","non-peak",IF('Base Scenario'!C496="Q4","non-peak","peak"))</f>
        <v>peak</v>
      </c>
      <c r="E496" s="13">
        <f>IF(D496="non-peak",Parameters_Base!$B$4,Parameters_Base!$B$5)</f>
        <v>229999.99999999997</v>
      </c>
      <c r="F496" s="13">
        <f>IF(D496="non-peak",Parameters_Base!$C$4,Parameters_Base!$C$5)</f>
        <v>67500</v>
      </c>
      <c r="G496" s="1"/>
      <c r="H496" s="1">
        <v>245</v>
      </c>
      <c r="I496" s="1">
        <v>15</v>
      </c>
      <c r="J496" s="1">
        <v>204</v>
      </c>
      <c r="K496" s="3">
        <v>-1</v>
      </c>
      <c r="M496" s="15">
        <f t="shared" si="106"/>
        <v>3449999.9999999995</v>
      </c>
      <c r="N496" s="15">
        <f t="shared" si="107"/>
        <v>13770000</v>
      </c>
      <c r="O496" s="15">
        <f t="shared" si="108"/>
        <v>17220000</v>
      </c>
      <c r="Q496">
        <f>Parameters_Base!$G$5</f>
        <v>13880</v>
      </c>
      <c r="R496">
        <f>Q496*(1+VLOOKUP(K496,Parameters_Base!$I$3:$J$7,2,FALSE))</f>
        <v>11798</v>
      </c>
      <c r="S496" s="14">
        <f>R496*Parameters_Base!$G$2</f>
        <v>15337400</v>
      </c>
      <c r="T496" s="14">
        <f>Parameters_Base!$O$6</f>
        <v>300000</v>
      </c>
      <c r="U496" s="14">
        <f t="shared" si="109"/>
        <v>2500000</v>
      </c>
      <c r="V496" s="14">
        <f>Parameters_Base!$R$10</f>
        <v>3754098.2698005121</v>
      </c>
      <c r="W496" s="14">
        <f>Parameters_Base!$G$7*'Base Scenario'!O496</f>
        <v>4305000</v>
      </c>
      <c r="X496" s="14">
        <f>Parameters_Base!$G$8</f>
        <v>2000000</v>
      </c>
      <c r="Y496" s="15">
        <f t="shared" si="110"/>
        <v>28196498.269800514</v>
      </c>
      <c r="Z496" s="29">
        <f t="shared" si="111"/>
        <v>5639299.6539601032</v>
      </c>
      <c r="AA496" s="29">
        <f t="shared" si="112"/>
        <v>22557198.615840413</v>
      </c>
      <c r="AC496" s="29">
        <f t="shared" si="119"/>
        <v>-2189299.6539601036</v>
      </c>
      <c r="AD496" s="29">
        <f t="shared" si="113"/>
        <v>-8787198.6158404127</v>
      </c>
      <c r="AE496" s="29">
        <f t="shared" si="114"/>
        <v>-10976498.269800514</v>
      </c>
      <c r="AF496" s="29"/>
      <c r="AG496" s="29" t="str">
        <f t="shared" si="115"/>
        <v>Loss</v>
      </c>
      <c r="AH496" s="29"/>
      <c r="AI496" s="29" t="str">
        <f t="shared" si="116"/>
        <v>Loss</v>
      </c>
      <c r="AJ496" s="29"/>
      <c r="AL496" s="12">
        <f t="shared" si="117"/>
        <v>-145953.3102640069</v>
      </c>
      <c r="AM496" s="12">
        <f t="shared" si="118"/>
        <v>-43074.503018825555</v>
      </c>
      <c r="AN496" s="12"/>
      <c r="AO496" s="12"/>
    </row>
    <row r="497" spans="1:41" x14ac:dyDescent="0.25">
      <c r="A497" s="6">
        <v>490</v>
      </c>
      <c r="B497" s="1" t="str">
        <f t="shared" si="105"/>
        <v>Mumbai</v>
      </c>
      <c r="C497" s="1" t="s">
        <v>2</v>
      </c>
      <c r="D497" s="1" t="str">
        <f>IF(C497="Q1","non-peak",IF('Base Scenario'!C497="Q4","non-peak","peak"))</f>
        <v>peak</v>
      </c>
      <c r="E497" s="13">
        <f>IF(D497="non-peak",Parameters_Base!$B$4,Parameters_Base!$B$5)</f>
        <v>229999.99999999997</v>
      </c>
      <c r="F497" s="13">
        <f>IF(D497="non-peak",Parameters_Base!$C$4,Parameters_Base!$C$5)</f>
        <v>67500</v>
      </c>
      <c r="G497" s="1"/>
      <c r="H497" s="1">
        <v>245</v>
      </c>
      <c r="I497" s="1">
        <v>27</v>
      </c>
      <c r="J497" s="1">
        <v>206</v>
      </c>
      <c r="K497" s="3">
        <v>1</v>
      </c>
      <c r="M497" s="15">
        <f t="shared" si="106"/>
        <v>6209999.9999999991</v>
      </c>
      <c r="N497" s="15">
        <f t="shared" si="107"/>
        <v>13905000</v>
      </c>
      <c r="O497" s="15">
        <f t="shared" si="108"/>
        <v>20115000</v>
      </c>
      <c r="Q497">
        <f>Parameters_Base!$G$5</f>
        <v>13880</v>
      </c>
      <c r="R497">
        <f>Q497*(1+VLOOKUP(K497,Parameters_Base!$I$3:$J$7,2,FALSE))</f>
        <v>15961.999999999998</v>
      </c>
      <c r="S497" s="14">
        <f>R497*Parameters_Base!$G$2</f>
        <v>20750599.999999996</v>
      </c>
      <c r="T497" s="14">
        <f>Parameters_Base!$O$6</f>
        <v>300000</v>
      </c>
      <c r="U497" s="14">
        <f t="shared" si="109"/>
        <v>1500000</v>
      </c>
      <c r="V497" s="14">
        <f>Parameters_Base!$R$10</f>
        <v>3754098.2698005121</v>
      </c>
      <c r="W497" s="14">
        <f>Parameters_Base!$G$7*'Base Scenario'!O497</f>
        <v>5028750</v>
      </c>
      <c r="X497" s="14">
        <f>Parameters_Base!$G$8</f>
        <v>2000000</v>
      </c>
      <c r="Y497" s="15">
        <f t="shared" si="110"/>
        <v>33333448.269800507</v>
      </c>
      <c r="Z497" s="29">
        <f t="shared" si="111"/>
        <v>6666689.6539601013</v>
      </c>
      <c r="AA497" s="29">
        <f t="shared" si="112"/>
        <v>26666758.615840405</v>
      </c>
      <c r="AC497" s="29">
        <f t="shared" si="119"/>
        <v>-456689.65396010224</v>
      </c>
      <c r="AD497" s="29">
        <f t="shared" si="113"/>
        <v>-12761758.615840405</v>
      </c>
      <c r="AE497" s="29">
        <f t="shared" si="114"/>
        <v>-13218448.269800507</v>
      </c>
      <c r="AF497" s="29"/>
      <c r="AG497" s="29" t="str">
        <f t="shared" si="115"/>
        <v>Loss</v>
      </c>
      <c r="AH497" s="29"/>
      <c r="AI497" s="29" t="str">
        <f t="shared" si="116"/>
        <v>Loss</v>
      </c>
      <c r="AJ497" s="29"/>
      <c r="AL497" s="12">
        <f t="shared" si="117"/>
        <v>-16914.431628151935</v>
      </c>
      <c r="AM497" s="12">
        <f t="shared" si="118"/>
        <v>-61950.284542914589</v>
      </c>
      <c r="AN497" s="12"/>
      <c r="AO497" s="12"/>
    </row>
    <row r="498" spans="1:41" x14ac:dyDescent="0.25">
      <c r="A498" s="6">
        <v>491</v>
      </c>
      <c r="B498" s="1" t="str">
        <f t="shared" si="105"/>
        <v>New York</v>
      </c>
      <c r="C498" s="1" t="s">
        <v>2</v>
      </c>
      <c r="D498" s="1" t="str">
        <f>IF(C498="Q1","non-peak",IF('Base Scenario'!C498="Q4","non-peak","peak"))</f>
        <v>peak</v>
      </c>
      <c r="E498" s="13">
        <f>IF(D498="non-peak",Parameters_Base!$B$4,Parameters_Base!$B$5)</f>
        <v>229999.99999999997</v>
      </c>
      <c r="F498" s="13">
        <f>IF(D498="non-peak",Parameters_Base!$C$4,Parameters_Base!$C$5)</f>
        <v>67500</v>
      </c>
      <c r="G498" s="1"/>
      <c r="H498" s="1">
        <v>246</v>
      </c>
      <c r="I498" s="1">
        <v>23</v>
      </c>
      <c r="J498" s="1">
        <v>235</v>
      </c>
      <c r="K498" s="3">
        <v>-1</v>
      </c>
      <c r="M498" s="15">
        <f t="shared" si="106"/>
        <v>5289999.9999999991</v>
      </c>
      <c r="N498" s="15">
        <f t="shared" si="107"/>
        <v>15862500</v>
      </c>
      <c r="O498" s="15">
        <f t="shared" si="108"/>
        <v>21152500</v>
      </c>
      <c r="Q498">
        <f>Parameters_Base!$G$5</f>
        <v>13880</v>
      </c>
      <c r="R498">
        <f>Q498*(1+VLOOKUP(K498,Parameters_Base!$I$3:$J$7,2,FALSE))</f>
        <v>11798</v>
      </c>
      <c r="S498" s="14">
        <f>R498*Parameters_Base!$G$2</f>
        <v>15337400</v>
      </c>
      <c r="T498" s="14">
        <f>Parameters_Base!$O$6</f>
        <v>300000</v>
      </c>
      <c r="U498" s="14">
        <f t="shared" si="109"/>
        <v>2500000</v>
      </c>
      <c r="V498" s="14">
        <f>Parameters_Base!$R$10</f>
        <v>3754098.2698005121</v>
      </c>
      <c r="W498" s="14">
        <f>Parameters_Base!$G$7*'Base Scenario'!O498</f>
        <v>5288125</v>
      </c>
      <c r="X498" s="14">
        <f>Parameters_Base!$G$8</f>
        <v>2000000</v>
      </c>
      <c r="Y498" s="15">
        <f t="shared" si="110"/>
        <v>29179623.269800514</v>
      </c>
      <c r="Z498" s="29">
        <f t="shared" si="111"/>
        <v>5835924.6539601032</v>
      </c>
      <c r="AA498" s="29">
        <f t="shared" si="112"/>
        <v>23343698.615840413</v>
      </c>
      <c r="AC498" s="29">
        <f t="shared" si="119"/>
        <v>-545924.6539601041</v>
      </c>
      <c r="AD498" s="29">
        <f t="shared" si="113"/>
        <v>-7481198.6158404127</v>
      </c>
      <c r="AE498" s="29">
        <f t="shared" si="114"/>
        <v>-8027123.269800514</v>
      </c>
      <c r="AF498" s="29"/>
      <c r="AG498" s="29" t="str">
        <f t="shared" si="115"/>
        <v>Loss</v>
      </c>
      <c r="AH498" s="29"/>
      <c r="AI498" s="29" t="str">
        <f t="shared" si="116"/>
        <v>Loss</v>
      </c>
      <c r="AJ498" s="29"/>
      <c r="AL498" s="12">
        <f t="shared" si="117"/>
        <v>-23735.854520004526</v>
      </c>
      <c r="AM498" s="12">
        <f t="shared" si="118"/>
        <v>-31834.88772698048</v>
      </c>
      <c r="AN498" s="12"/>
      <c r="AO498" s="12"/>
    </row>
    <row r="499" spans="1:41" x14ac:dyDescent="0.25">
      <c r="A499" s="6">
        <v>492</v>
      </c>
      <c r="B499" s="1" t="str">
        <f t="shared" si="105"/>
        <v>Mumbai</v>
      </c>
      <c r="C499" s="1" t="s">
        <v>2</v>
      </c>
      <c r="D499" s="1" t="str">
        <f>IF(C499="Q1","non-peak",IF('Base Scenario'!C499="Q4","non-peak","peak"))</f>
        <v>peak</v>
      </c>
      <c r="E499" s="13">
        <f>IF(D499="non-peak",Parameters_Base!$B$4,Parameters_Base!$B$5)</f>
        <v>229999.99999999997</v>
      </c>
      <c r="F499" s="13">
        <f>IF(D499="non-peak",Parameters_Base!$C$4,Parameters_Base!$C$5)</f>
        <v>67500</v>
      </c>
      <c r="G499" s="1"/>
      <c r="H499" s="1">
        <v>246</v>
      </c>
      <c r="I499" s="1">
        <v>25</v>
      </c>
      <c r="J499" s="1">
        <v>174</v>
      </c>
      <c r="K499" s="3">
        <v>0</v>
      </c>
      <c r="M499" s="15">
        <f t="shared" si="106"/>
        <v>5749999.9999999991</v>
      </c>
      <c r="N499" s="15">
        <f t="shared" si="107"/>
        <v>11745000</v>
      </c>
      <c r="O499" s="15">
        <f t="shared" si="108"/>
        <v>17495000</v>
      </c>
      <c r="Q499">
        <f>Parameters_Base!$G$5</f>
        <v>13880</v>
      </c>
      <c r="R499">
        <f>Q499*(1+VLOOKUP(K499,Parameters_Base!$I$3:$J$7,2,FALSE))</f>
        <v>13880</v>
      </c>
      <c r="S499" s="14">
        <f>R499*Parameters_Base!$G$2</f>
        <v>18044000</v>
      </c>
      <c r="T499" s="14">
        <f>Parameters_Base!$O$6</f>
        <v>300000</v>
      </c>
      <c r="U499" s="14">
        <f t="shared" si="109"/>
        <v>1500000</v>
      </c>
      <c r="V499" s="14">
        <f>Parameters_Base!$R$10</f>
        <v>3754098.2698005121</v>
      </c>
      <c r="W499" s="14">
        <f>Parameters_Base!$G$7*'Base Scenario'!O499</f>
        <v>4373750</v>
      </c>
      <c r="X499" s="14">
        <f>Parameters_Base!$G$8</f>
        <v>2000000</v>
      </c>
      <c r="Y499" s="15">
        <f t="shared" si="110"/>
        <v>29971848.269800514</v>
      </c>
      <c r="Z499" s="29">
        <f t="shared" si="111"/>
        <v>5994369.6539601032</v>
      </c>
      <c r="AA499" s="29">
        <f t="shared" si="112"/>
        <v>23977478.615840413</v>
      </c>
      <c r="AC499" s="29">
        <f t="shared" si="119"/>
        <v>-244369.6539601041</v>
      </c>
      <c r="AD499" s="29">
        <f t="shared" si="113"/>
        <v>-12232478.615840413</v>
      </c>
      <c r="AE499" s="29">
        <f t="shared" si="114"/>
        <v>-12476848.269800514</v>
      </c>
      <c r="AF499" s="29"/>
      <c r="AG499" s="29" t="str">
        <f t="shared" si="115"/>
        <v>Loss</v>
      </c>
      <c r="AH499" s="29"/>
      <c r="AI499" s="29" t="str">
        <f t="shared" si="116"/>
        <v>Loss</v>
      </c>
      <c r="AJ499" s="29"/>
      <c r="AL499" s="12">
        <f t="shared" si="117"/>
        <v>-9774.7861584041639</v>
      </c>
      <c r="AM499" s="12">
        <f t="shared" si="118"/>
        <v>-70301.601240462143</v>
      </c>
      <c r="AN499" s="12"/>
      <c r="AO499" s="12"/>
    </row>
    <row r="500" spans="1:41" x14ac:dyDescent="0.25">
      <c r="A500" s="6">
        <v>493</v>
      </c>
      <c r="B500" s="1" t="str">
        <f t="shared" si="105"/>
        <v>New York</v>
      </c>
      <c r="C500" s="1" t="s">
        <v>2</v>
      </c>
      <c r="D500" s="1" t="str">
        <f>IF(C500="Q1","non-peak",IF('Base Scenario'!C500="Q4","non-peak","peak"))</f>
        <v>peak</v>
      </c>
      <c r="E500" s="13">
        <f>IF(D500="non-peak",Parameters_Base!$B$4,Parameters_Base!$B$5)</f>
        <v>229999.99999999997</v>
      </c>
      <c r="F500" s="13">
        <f>IF(D500="non-peak",Parameters_Base!$C$4,Parameters_Base!$C$5)</f>
        <v>67500</v>
      </c>
      <c r="G500" s="1"/>
      <c r="H500" s="1">
        <v>247</v>
      </c>
      <c r="I500" s="1">
        <v>27</v>
      </c>
      <c r="J500" s="1">
        <v>211</v>
      </c>
      <c r="K500" s="3">
        <v>0</v>
      </c>
      <c r="M500" s="15">
        <f t="shared" si="106"/>
        <v>6209999.9999999991</v>
      </c>
      <c r="N500" s="15">
        <f t="shared" si="107"/>
        <v>14242500</v>
      </c>
      <c r="O500" s="15">
        <f t="shared" si="108"/>
        <v>20452500</v>
      </c>
      <c r="Q500">
        <f>Parameters_Base!$G$5</f>
        <v>13880</v>
      </c>
      <c r="R500">
        <f>Q500*(1+VLOOKUP(K500,Parameters_Base!$I$3:$J$7,2,FALSE))</f>
        <v>13880</v>
      </c>
      <c r="S500" s="14">
        <f>R500*Parameters_Base!$G$2</f>
        <v>18044000</v>
      </c>
      <c r="T500" s="14">
        <f>Parameters_Base!$O$6</f>
        <v>300000</v>
      </c>
      <c r="U500" s="14">
        <f t="shared" si="109"/>
        <v>2500000</v>
      </c>
      <c r="V500" s="14">
        <f>Parameters_Base!$R$10</f>
        <v>3754098.2698005121</v>
      </c>
      <c r="W500" s="14">
        <f>Parameters_Base!$G$7*'Base Scenario'!O500</f>
        <v>5113125</v>
      </c>
      <c r="X500" s="14">
        <f>Parameters_Base!$G$8</f>
        <v>2000000</v>
      </c>
      <c r="Y500" s="15">
        <f t="shared" si="110"/>
        <v>31711223.269800514</v>
      </c>
      <c r="Z500" s="29">
        <f t="shared" si="111"/>
        <v>6342244.6539601032</v>
      </c>
      <c r="AA500" s="29">
        <f t="shared" si="112"/>
        <v>25368978.615840413</v>
      </c>
      <c r="AC500" s="29">
        <f t="shared" si="119"/>
        <v>-132244.6539601041</v>
      </c>
      <c r="AD500" s="29">
        <f t="shared" si="113"/>
        <v>-11126478.615840413</v>
      </c>
      <c r="AE500" s="29">
        <f t="shared" si="114"/>
        <v>-11258723.269800514</v>
      </c>
      <c r="AF500" s="29"/>
      <c r="AG500" s="29" t="str">
        <f t="shared" si="115"/>
        <v>Loss</v>
      </c>
      <c r="AH500" s="29"/>
      <c r="AI500" s="29" t="str">
        <f t="shared" si="116"/>
        <v>Loss</v>
      </c>
      <c r="AJ500" s="29"/>
      <c r="AL500" s="12">
        <f t="shared" si="117"/>
        <v>-4897.9501466705224</v>
      </c>
      <c r="AM500" s="12">
        <f t="shared" si="118"/>
        <v>-52732.12614142376</v>
      </c>
      <c r="AN500" s="12"/>
      <c r="AO500" s="12"/>
    </row>
    <row r="501" spans="1:41" x14ac:dyDescent="0.25">
      <c r="A501" s="6">
        <v>494</v>
      </c>
      <c r="B501" s="1" t="str">
        <f t="shared" si="105"/>
        <v>Mumbai</v>
      </c>
      <c r="C501" s="1" t="s">
        <v>2</v>
      </c>
      <c r="D501" s="1" t="str">
        <f>IF(C501="Q1","non-peak",IF('Base Scenario'!C501="Q4","non-peak","peak"))</f>
        <v>peak</v>
      </c>
      <c r="E501" s="13">
        <f>IF(D501="non-peak",Parameters_Base!$B$4,Parameters_Base!$B$5)</f>
        <v>229999.99999999997</v>
      </c>
      <c r="F501" s="13">
        <f>IF(D501="non-peak",Parameters_Base!$C$4,Parameters_Base!$C$5)</f>
        <v>67500</v>
      </c>
      <c r="G501" s="1"/>
      <c r="H501" s="1">
        <v>247</v>
      </c>
      <c r="I501" s="1">
        <v>25</v>
      </c>
      <c r="J501" s="1">
        <v>156</v>
      </c>
      <c r="K501" s="3">
        <v>2</v>
      </c>
      <c r="M501" s="15">
        <f t="shared" si="106"/>
        <v>5749999.9999999991</v>
      </c>
      <c r="N501" s="15">
        <f t="shared" si="107"/>
        <v>10530000</v>
      </c>
      <c r="O501" s="15">
        <f t="shared" si="108"/>
        <v>16280000</v>
      </c>
      <c r="Q501">
        <f>Parameters_Base!$G$5</f>
        <v>13880</v>
      </c>
      <c r="R501">
        <f>Q501*(1+VLOOKUP(K501,Parameters_Base!$I$3:$J$7,2,FALSE))</f>
        <v>18044</v>
      </c>
      <c r="S501" s="14">
        <f>R501*Parameters_Base!$G$2</f>
        <v>23457200</v>
      </c>
      <c r="T501" s="14">
        <f>Parameters_Base!$O$6</f>
        <v>300000</v>
      </c>
      <c r="U501" s="14">
        <f t="shared" si="109"/>
        <v>1500000</v>
      </c>
      <c r="V501" s="14">
        <f>Parameters_Base!$R$10</f>
        <v>3754098.2698005121</v>
      </c>
      <c r="W501" s="14">
        <f>Parameters_Base!$G$7*'Base Scenario'!O501</f>
        <v>4070000</v>
      </c>
      <c r="X501" s="14">
        <f>Parameters_Base!$G$8</f>
        <v>2000000</v>
      </c>
      <c r="Y501" s="15">
        <f t="shared" si="110"/>
        <v>35081298.269800514</v>
      </c>
      <c r="Z501" s="29">
        <f t="shared" si="111"/>
        <v>7016259.6539601032</v>
      </c>
      <c r="AA501" s="29">
        <f t="shared" si="112"/>
        <v>28065038.615840413</v>
      </c>
      <c r="AC501" s="29">
        <f t="shared" si="119"/>
        <v>-1266259.6539601041</v>
      </c>
      <c r="AD501" s="29">
        <f t="shared" si="113"/>
        <v>-17535038.615840413</v>
      </c>
      <c r="AE501" s="29">
        <f t="shared" si="114"/>
        <v>-18801298.269800514</v>
      </c>
      <c r="AF501" s="29"/>
      <c r="AG501" s="29" t="str">
        <f t="shared" si="115"/>
        <v>Loss</v>
      </c>
      <c r="AH501" s="29"/>
      <c r="AI501" s="29" t="str">
        <f t="shared" si="116"/>
        <v>Loss</v>
      </c>
      <c r="AJ501" s="29"/>
      <c r="AL501" s="12">
        <f t="shared" si="117"/>
        <v>-50650.386158404166</v>
      </c>
      <c r="AM501" s="12">
        <f t="shared" si="118"/>
        <v>-112404.0936912847</v>
      </c>
      <c r="AN501" s="12"/>
      <c r="AO501" s="12"/>
    </row>
    <row r="502" spans="1:41" x14ac:dyDescent="0.25">
      <c r="A502" s="6">
        <v>495</v>
      </c>
      <c r="B502" s="1" t="str">
        <f t="shared" si="105"/>
        <v>New York</v>
      </c>
      <c r="C502" s="1" t="s">
        <v>2</v>
      </c>
      <c r="D502" s="1" t="str">
        <f>IF(C502="Q1","non-peak",IF('Base Scenario'!C502="Q4","non-peak","peak"))</f>
        <v>peak</v>
      </c>
      <c r="E502" s="13">
        <f>IF(D502="non-peak",Parameters_Base!$B$4,Parameters_Base!$B$5)</f>
        <v>229999.99999999997</v>
      </c>
      <c r="F502" s="13">
        <f>IF(D502="non-peak",Parameters_Base!$C$4,Parameters_Base!$C$5)</f>
        <v>67500</v>
      </c>
      <c r="G502" s="1"/>
      <c r="H502" s="1">
        <v>248</v>
      </c>
      <c r="I502" s="1">
        <v>15</v>
      </c>
      <c r="J502" s="1">
        <v>217</v>
      </c>
      <c r="K502" s="3">
        <v>-2</v>
      </c>
      <c r="M502" s="15">
        <f t="shared" si="106"/>
        <v>3449999.9999999995</v>
      </c>
      <c r="N502" s="15">
        <f t="shared" si="107"/>
        <v>14647500</v>
      </c>
      <c r="O502" s="15">
        <f t="shared" si="108"/>
        <v>18097500</v>
      </c>
      <c r="Q502">
        <f>Parameters_Base!$G$5</f>
        <v>13880</v>
      </c>
      <c r="R502">
        <f>Q502*(1+VLOOKUP(K502,Parameters_Base!$I$3:$J$7,2,FALSE))</f>
        <v>9716</v>
      </c>
      <c r="S502" s="14">
        <f>R502*Parameters_Base!$G$2</f>
        <v>12630800</v>
      </c>
      <c r="T502" s="14">
        <f>Parameters_Base!$O$6</f>
        <v>300000</v>
      </c>
      <c r="U502" s="14">
        <f t="shared" si="109"/>
        <v>2500000</v>
      </c>
      <c r="V502" s="14">
        <f>Parameters_Base!$R$10</f>
        <v>3754098.2698005121</v>
      </c>
      <c r="W502" s="14">
        <f>Parameters_Base!$G$7*'Base Scenario'!O502</f>
        <v>4524375</v>
      </c>
      <c r="X502" s="14">
        <f>Parameters_Base!$G$8</f>
        <v>2000000</v>
      </c>
      <c r="Y502" s="15">
        <f t="shared" si="110"/>
        <v>25709273.269800514</v>
      </c>
      <c r="Z502" s="29">
        <f t="shared" si="111"/>
        <v>5141854.6539601032</v>
      </c>
      <c r="AA502" s="29">
        <f t="shared" si="112"/>
        <v>20567418.615840413</v>
      </c>
      <c r="AC502" s="29">
        <f t="shared" si="119"/>
        <v>-1691854.6539601036</v>
      </c>
      <c r="AD502" s="29">
        <f t="shared" si="113"/>
        <v>-5919918.6158404127</v>
      </c>
      <c r="AE502" s="29">
        <f t="shared" si="114"/>
        <v>-7611773.269800514</v>
      </c>
      <c r="AF502" s="29"/>
      <c r="AG502" s="29" t="str">
        <f t="shared" si="115"/>
        <v>Loss</v>
      </c>
      <c r="AH502" s="29"/>
      <c r="AI502" s="29" t="str">
        <f t="shared" si="116"/>
        <v>Loss</v>
      </c>
      <c r="AJ502" s="29"/>
      <c r="AL502" s="12">
        <f t="shared" si="117"/>
        <v>-112790.31026400691</v>
      </c>
      <c r="AM502" s="12">
        <f t="shared" si="118"/>
        <v>-27280.730948573331</v>
      </c>
      <c r="AN502" s="12"/>
      <c r="AO502" s="12"/>
    </row>
    <row r="503" spans="1:41" x14ac:dyDescent="0.25">
      <c r="A503" s="6">
        <v>496</v>
      </c>
      <c r="B503" s="1" t="str">
        <f t="shared" si="105"/>
        <v>Mumbai</v>
      </c>
      <c r="C503" s="1" t="s">
        <v>2</v>
      </c>
      <c r="D503" s="1" t="str">
        <f>IF(C503="Q1","non-peak",IF('Base Scenario'!C503="Q4","non-peak","peak"))</f>
        <v>peak</v>
      </c>
      <c r="E503" s="13">
        <f>IF(D503="non-peak",Parameters_Base!$B$4,Parameters_Base!$B$5)</f>
        <v>229999.99999999997</v>
      </c>
      <c r="F503" s="13">
        <f>IF(D503="non-peak",Parameters_Base!$C$4,Parameters_Base!$C$5)</f>
        <v>67500</v>
      </c>
      <c r="G503" s="1"/>
      <c r="H503" s="1">
        <v>248</v>
      </c>
      <c r="I503" s="1">
        <v>19</v>
      </c>
      <c r="J503" s="1">
        <v>220</v>
      </c>
      <c r="K503" s="3">
        <v>2</v>
      </c>
      <c r="M503" s="15">
        <f t="shared" si="106"/>
        <v>4369999.9999999991</v>
      </c>
      <c r="N503" s="15">
        <f t="shared" si="107"/>
        <v>14850000</v>
      </c>
      <c r="O503" s="15">
        <f t="shared" si="108"/>
        <v>19220000</v>
      </c>
      <c r="Q503">
        <f>Parameters_Base!$G$5</f>
        <v>13880</v>
      </c>
      <c r="R503">
        <f>Q503*(1+VLOOKUP(K503,Parameters_Base!$I$3:$J$7,2,FALSE))</f>
        <v>18044</v>
      </c>
      <c r="S503" s="14">
        <f>R503*Parameters_Base!$G$2</f>
        <v>23457200</v>
      </c>
      <c r="T503" s="14">
        <f>Parameters_Base!$O$6</f>
        <v>300000</v>
      </c>
      <c r="U503" s="14">
        <f t="shared" si="109"/>
        <v>1500000</v>
      </c>
      <c r="V503" s="14">
        <f>Parameters_Base!$R$10</f>
        <v>3754098.2698005121</v>
      </c>
      <c r="W503" s="14">
        <f>Parameters_Base!$G$7*'Base Scenario'!O503</f>
        <v>4805000</v>
      </c>
      <c r="X503" s="14">
        <f>Parameters_Base!$G$8</f>
        <v>2000000</v>
      </c>
      <c r="Y503" s="15">
        <f t="shared" si="110"/>
        <v>35816298.269800514</v>
      </c>
      <c r="Z503" s="29">
        <f t="shared" si="111"/>
        <v>7163259.6539601032</v>
      </c>
      <c r="AA503" s="29">
        <f t="shared" si="112"/>
        <v>28653038.615840413</v>
      </c>
      <c r="AC503" s="29">
        <f t="shared" si="119"/>
        <v>-2793259.6539601041</v>
      </c>
      <c r="AD503" s="29">
        <f t="shared" si="113"/>
        <v>-13803038.615840413</v>
      </c>
      <c r="AE503" s="29">
        <f t="shared" si="114"/>
        <v>-16596298.269800514</v>
      </c>
      <c r="AF503" s="29"/>
      <c r="AG503" s="29" t="str">
        <f t="shared" si="115"/>
        <v>Loss</v>
      </c>
      <c r="AH503" s="29"/>
      <c r="AI503" s="29" t="str">
        <f t="shared" si="116"/>
        <v>Loss</v>
      </c>
      <c r="AJ503" s="29"/>
      <c r="AL503" s="12">
        <f t="shared" si="117"/>
        <v>-147013.66599790021</v>
      </c>
      <c r="AM503" s="12">
        <f t="shared" si="118"/>
        <v>-62741.084617456421</v>
      </c>
      <c r="AN503" s="12"/>
      <c r="AO503" s="12"/>
    </row>
    <row r="504" spans="1:41" x14ac:dyDescent="0.25">
      <c r="A504" s="6">
        <v>497</v>
      </c>
      <c r="B504" s="1" t="str">
        <f t="shared" si="105"/>
        <v>New York</v>
      </c>
      <c r="C504" s="1" t="s">
        <v>2</v>
      </c>
      <c r="D504" s="1" t="str">
        <f>IF(C504="Q1","non-peak",IF('Base Scenario'!C504="Q4","non-peak","peak"))</f>
        <v>peak</v>
      </c>
      <c r="E504" s="13">
        <f>IF(D504="non-peak",Parameters_Base!$B$4,Parameters_Base!$B$5)</f>
        <v>229999.99999999997</v>
      </c>
      <c r="F504" s="13">
        <f>IF(D504="non-peak",Parameters_Base!$C$4,Parameters_Base!$C$5)</f>
        <v>67500</v>
      </c>
      <c r="G504" s="1"/>
      <c r="H504" s="1">
        <v>249</v>
      </c>
      <c r="I504" s="1">
        <v>29</v>
      </c>
      <c r="J504" s="1">
        <v>202</v>
      </c>
      <c r="K504" s="3">
        <v>0</v>
      </c>
      <c r="M504" s="15">
        <f t="shared" si="106"/>
        <v>6669999.9999999991</v>
      </c>
      <c r="N504" s="15">
        <f t="shared" si="107"/>
        <v>13635000</v>
      </c>
      <c r="O504" s="15">
        <f t="shared" si="108"/>
        <v>20305000</v>
      </c>
      <c r="Q504">
        <f>Parameters_Base!$G$5</f>
        <v>13880</v>
      </c>
      <c r="R504">
        <f>Q504*(1+VLOOKUP(K504,Parameters_Base!$I$3:$J$7,2,FALSE))</f>
        <v>13880</v>
      </c>
      <c r="S504" s="14">
        <f>R504*Parameters_Base!$G$2</f>
        <v>18044000</v>
      </c>
      <c r="T504" s="14">
        <f>Parameters_Base!$O$6</f>
        <v>300000</v>
      </c>
      <c r="U504" s="14">
        <f t="shared" si="109"/>
        <v>2500000</v>
      </c>
      <c r="V504" s="14">
        <f>Parameters_Base!$R$10</f>
        <v>3754098.2698005121</v>
      </c>
      <c r="W504" s="14">
        <f>Parameters_Base!$G$7*'Base Scenario'!O504</f>
        <v>5076250</v>
      </c>
      <c r="X504" s="14">
        <f>Parameters_Base!$G$8</f>
        <v>2000000</v>
      </c>
      <c r="Y504" s="15">
        <f t="shared" si="110"/>
        <v>31674348.269800514</v>
      </c>
      <c r="Z504" s="29">
        <f t="shared" si="111"/>
        <v>6334869.6539601032</v>
      </c>
      <c r="AA504" s="29">
        <f t="shared" si="112"/>
        <v>25339478.615840413</v>
      </c>
      <c r="AC504" s="29">
        <f t="shared" si="119"/>
        <v>335130.3460398959</v>
      </c>
      <c r="AD504" s="29">
        <f t="shared" si="113"/>
        <v>-11704478.615840413</v>
      </c>
      <c r="AE504" s="29">
        <f t="shared" si="114"/>
        <v>-11369348.269800514</v>
      </c>
      <c r="AF504" s="29"/>
      <c r="AG504" s="29" t="str">
        <f t="shared" si="115"/>
        <v>Profit</v>
      </c>
      <c r="AH504" s="29"/>
      <c r="AI504" s="29" t="str">
        <f t="shared" si="116"/>
        <v>Loss</v>
      </c>
      <c r="AJ504" s="29"/>
      <c r="AL504" s="12">
        <f t="shared" si="117"/>
        <v>11556.218828961928</v>
      </c>
      <c r="AM504" s="12">
        <f t="shared" si="118"/>
        <v>-57942.963444754518</v>
      </c>
      <c r="AN504" s="12"/>
      <c r="AO504" s="12"/>
    </row>
    <row r="505" spans="1:41" x14ac:dyDescent="0.25">
      <c r="A505" s="6">
        <v>498</v>
      </c>
      <c r="B505" s="1" t="str">
        <f t="shared" si="105"/>
        <v>Mumbai</v>
      </c>
      <c r="C505" s="1" t="s">
        <v>2</v>
      </c>
      <c r="D505" s="1" t="str">
        <f>IF(C505="Q1","non-peak",IF('Base Scenario'!C505="Q4","non-peak","peak"))</f>
        <v>peak</v>
      </c>
      <c r="E505" s="13">
        <f>IF(D505="non-peak",Parameters_Base!$B$4,Parameters_Base!$B$5)</f>
        <v>229999.99999999997</v>
      </c>
      <c r="F505" s="13">
        <f>IF(D505="non-peak",Parameters_Base!$C$4,Parameters_Base!$C$5)</f>
        <v>67500</v>
      </c>
      <c r="G505" s="1"/>
      <c r="H505" s="1">
        <v>249</v>
      </c>
      <c r="I505" s="1">
        <v>25</v>
      </c>
      <c r="J505" s="1">
        <v>206</v>
      </c>
      <c r="K505" s="3">
        <v>2</v>
      </c>
      <c r="M505" s="15">
        <f t="shared" si="106"/>
        <v>5749999.9999999991</v>
      </c>
      <c r="N505" s="15">
        <f t="shared" si="107"/>
        <v>13905000</v>
      </c>
      <c r="O505" s="15">
        <f t="shared" si="108"/>
        <v>19655000</v>
      </c>
      <c r="Q505">
        <f>Parameters_Base!$G$5</f>
        <v>13880</v>
      </c>
      <c r="R505">
        <f>Q505*(1+VLOOKUP(K505,Parameters_Base!$I$3:$J$7,2,FALSE))</f>
        <v>18044</v>
      </c>
      <c r="S505" s="14">
        <f>R505*Parameters_Base!$G$2</f>
        <v>23457200</v>
      </c>
      <c r="T505" s="14">
        <f>Parameters_Base!$O$6</f>
        <v>300000</v>
      </c>
      <c r="U505" s="14">
        <f t="shared" si="109"/>
        <v>1500000</v>
      </c>
      <c r="V505" s="14">
        <f>Parameters_Base!$R$10</f>
        <v>3754098.2698005121</v>
      </c>
      <c r="W505" s="14">
        <f>Parameters_Base!$G$7*'Base Scenario'!O505</f>
        <v>4913750</v>
      </c>
      <c r="X505" s="14">
        <f>Parameters_Base!$G$8</f>
        <v>2000000</v>
      </c>
      <c r="Y505" s="15">
        <f t="shared" si="110"/>
        <v>35925048.269800514</v>
      </c>
      <c r="Z505" s="29">
        <f t="shared" si="111"/>
        <v>7185009.6539601032</v>
      </c>
      <c r="AA505" s="29">
        <f t="shared" si="112"/>
        <v>28740038.615840413</v>
      </c>
      <c r="AC505" s="29">
        <f t="shared" si="119"/>
        <v>-1435009.6539601041</v>
      </c>
      <c r="AD505" s="29">
        <f t="shared" si="113"/>
        <v>-14835038.615840413</v>
      </c>
      <c r="AE505" s="29">
        <f t="shared" si="114"/>
        <v>-16270048.269800514</v>
      </c>
      <c r="AF505" s="29"/>
      <c r="AG505" s="29" t="str">
        <f t="shared" si="115"/>
        <v>Loss</v>
      </c>
      <c r="AH505" s="29"/>
      <c r="AI505" s="29" t="str">
        <f t="shared" si="116"/>
        <v>Loss</v>
      </c>
      <c r="AJ505" s="29"/>
      <c r="AL505" s="12">
        <f t="shared" si="117"/>
        <v>-57400.386158404166</v>
      </c>
      <c r="AM505" s="12">
        <f t="shared" si="118"/>
        <v>-72014.750562332105</v>
      </c>
      <c r="AN505" s="12"/>
      <c r="AO505" s="12"/>
    </row>
    <row r="506" spans="1:41" x14ac:dyDescent="0.25">
      <c r="A506" s="6">
        <v>499</v>
      </c>
      <c r="B506" s="1" t="str">
        <f t="shared" si="105"/>
        <v>New York</v>
      </c>
      <c r="C506" s="1" t="s">
        <v>2</v>
      </c>
      <c r="D506" s="1" t="str">
        <f>IF(C506="Q1","non-peak",IF('Base Scenario'!C506="Q4","non-peak","peak"))</f>
        <v>peak</v>
      </c>
      <c r="E506" s="13">
        <f>IF(D506="non-peak",Parameters_Base!$B$4,Parameters_Base!$B$5)</f>
        <v>229999.99999999997</v>
      </c>
      <c r="F506" s="13">
        <f>IF(D506="non-peak",Parameters_Base!$C$4,Parameters_Base!$C$5)</f>
        <v>67500</v>
      </c>
      <c r="G506" s="1"/>
      <c r="H506" s="1">
        <v>250</v>
      </c>
      <c r="I506" s="1">
        <v>15</v>
      </c>
      <c r="J506" s="1">
        <v>210</v>
      </c>
      <c r="K506" s="3">
        <v>-1</v>
      </c>
      <c r="M506" s="15">
        <f t="shared" si="106"/>
        <v>3449999.9999999995</v>
      </c>
      <c r="N506" s="15">
        <f t="shared" si="107"/>
        <v>14175000</v>
      </c>
      <c r="O506" s="15">
        <f t="shared" si="108"/>
        <v>17625000</v>
      </c>
      <c r="Q506">
        <f>Parameters_Base!$G$5</f>
        <v>13880</v>
      </c>
      <c r="R506">
        <f>Q506*(1+VLOOKUP(K506,Parameters_Base!$I$3:$J$7,2,FALSE))</f>
        <v>11798</v>
      </c>
      <c r="S506" s="14">
        <f>R506*Parameters_Base!$G$2</f>
        <v>15337400</v>
      </c>
      <c r="T506" s="14">
        <f>Parameters_Base!$O$6</f>
        <v>300000</v>
      </c>
      <c r="U506" s="14">
        <f t="shared" si="109"/>
        <v>2500000</v>
      </c>
      <c r="V506" s="14">
        <f>Parameters_Base!$R$10</f>
        <v>3754098.2698005121</v>
      </c>
      <c r="W506" s="14">
        <f>Parameters_Base!$G$7*'Base Scenario'!O506</f>
        <v>4406250</v>
      </c>
      <c r="X506" s="14">
        <f>Parameters_Base!$G$8</f>
        <v>2000000</v>
      </c>
      <c r="Y506" s="15">
        <f t="shared" si="110"/>
        <v>28297748.269800514</v>
      </c>
      <c r="Z506" s="29">
        <f t="shared" si="111"/>
        <v>5659549.6539601032</v>
      </c>
      <c r="AA506" s="29">
        <f t="shared" si="112"/>
        <v>22638198.615840413</v>
      </c>
      <c r="AC506" s="29">
        <f t="shared" si="119"/>
        <v>-2209549.6539601036</v>
      </c>
      <c r="AD506" s="29">
        <f t="shared" si="113"/>
        <v>-8463198.6158404127</v>
      </c>
      <c r="AE506" s="29">
        <f t="shared" si="114"/>
        <v>-10672748.269800514</v>
      </c>
      <c r="AF506" s="29"/>
      <c r="AG506" s="29" t="str">
        <f t="shared" si="115"/>
        <v>Loss</v>
      </c>
      <c r="AH506" s="29"/>
      <c r="AI506" s="29" t="str">
        <f t="shared" si="116"/>
        <v>Loss</v>
      </c>
      <c r="AJ506" s="29"/>
      <c r="AL506" s="12">
        <f t="shared" si="117"/>
        <v>-147303.3102640069</v>
      </c>
      <c r="AM506" s="12">
        <f t="shared" si="118"/>
        <v>-40300.94578971625</v>
      </c>
      <c r="AN506" s="12"/>
      <c r="AO506" s="12"/>
    </row>
    <row r="507" spans="1:41" x14ac:dyDescent="0.25">
      <c r="A507" s="6">
        <v>500</v>
      </c>
      <c r="B507" s="1" t="str">
        <f t="shared" si="105"/>
        <v>Mumbai</v>
      </c>
      <c r="C507" s="1" t="s">
        <v>2</v>
      </c>
      <c r="D507" s="1" t="str">
        <f>IF(C507="Q1","non-peak",IF('Base Scenario'!C507="Q4","non-peak","peak"))</f>
        <v>peak</v>
      </c>
      <c r="E507" s="13">
        <f>IF(D507="non-peak",Parameters_Base!$B$4,Parameters_Base!$B$5)</f>
        <v>229999.99999999997</v>
      </c>
      <c r="F507" s="13">
        <f>IF(D507="non-peak",Parameters_Base!$C$4,Parameters_Base!$C$5)</f>
        <v>67500</v>
      </c>
      <c r="G507" s="1"/>
      <c r="H507" s="1">
        <v>250</v>
      </c>
      <c r="I507" s="1">
        <v>22</v>
      </c>
      <c r="J507" s="1">
        <v>208</v>
      </c>
      <c r="K507" s="3">
        <v>0</v>
      </c>
      <c r="M507" s="15">
        <f t="shared" si="106"/>
        <v>5059999.9999999991</v>
      </c>
      <c r="N507" s="15">
        <f t="shared" si="107"/>
        <v>14040000</v>
      </c>
      <c r="O507" s="15">
        <f t="shared" si="108"/>
        <v>19100000</v>
      </c>
      <c r="Q507">
        <f>Parameters_Base!$G$5</f>
        <v>13880</v>
      </c>
      <c r="R507">
        <f>Q507*(1+VLOOKUP(K507,Parameters_Base!$I$3:$J$7,2,FALSE))</f>
        <v>13880</v>
      </c>
      <c r="S507" s="14">
        <f>R507*Parameters_Base!$G$2</f>
        <v>18044000</v>
      </c>
      <c r="T507" s="14">
        <f>Parameters_Base!$O$6</f>
        <v>300000</v>
      </c>
      <c r="U507" s="14">
        <f t="shared" si="109"/>
        <v>1500000</v>
      </c>
      <c r="V507" s="14">
        <f>Parameters_Base!$R$10</f>
        <v>3754098.2698005121</v>
      </c>
      <c r="W507" s="14">
        <f>Parameters_Base!$G$7*'Base Scenario'!O507</f>
        <v>4775000</v>
      </c>
      <c r="X507" s="14">
        <f>Parameters_Base!$G$8</f>
        <v>2000000</v>
      </c>
      <c r="Y507" s="15">
        <f t="shared" si="110"/>
        <v>30373098.269800514</v>
      </c>
      <c r="Z507" s="29">
        <f t="shared" si="111"/>
        <v>6074619.6539601032</v>
      </c>
      <c r="AA507" s="29">
        <f t="shared" si="112"/>
        <v>24298478.615840413</v>
      </c>
      <c r="AC507" s="29">
        <f t="shared" si="119"/>
        <v>-1014619.6539601041</v>
      </c>
      <c r="AD507" s="29">
        <f t="shared" si="113"/>
        <v>-10258478.615840413</v>
      </c>
      <c r="AE507" s="29">
        <f t="shared" si="114"/>
        <v>-11273098.269800514</v>
      </c>
      <c r="AF507" s="29"/>
      <c r="AG507" s="29" t="str">
        <f t="shared" si="115"/>
        <v>Loss</v>
      </c>
      <c r="AH507" s="29"/>
      <c r="AI507" s="29" t="str">
        <f t="shared" si="116"/>
        <v>Loss</v>
      </c>
      <c r="AJ507" s="29"/>
      <c r="AL507" s="12">
        <f t="shared" si="117"/>
        <v>-46119.075180004729</v>
      </c>
      <c r="AM507" s="12">
        <f t="shared" si="118"/>
        <v>-49319.608730001986</v>
      </c>
      <c r="AN507" s="12"/>
      <c r="AO507" s="12"/>
    </row>
    <row r="508" spans="1:41" x14ac:dyDescent="0.25">
      <c r="A508" s="6">
        <v>501</v>
      </c>
      <c r="B508" s="1" t="str">
        <f t="shared" si="105"/>
        <v>New York</v>
      </c>
      <c r="C508" s="1" t="s">
        <v>2</v>
      </c>
      <c r="D508" s="1" t="str">
        <f>IF(C508="Q1","non-peak",IF('Base Scenario'!C508="Q4","non-peak","peak"))</f>
        <v>peak</v>
      </c>
      <c r="E508" s="13">
        <f>IF(D508="non-peak",Parameters_Base!$B$4,Parameters_Base!$B$5)</f>
        <v>229999.99999999997</v>
      </c>
      <c r="F508" s="13">
        <f>IF(D508="non-peak",Parameters_Base!$C$4,Parameters_Base!$C$5)</f>
        <v>67500</v>
      </c>
      <c r="G508" s="1"/>
      <c r="H508" s="1">
        <v>251</v>
      </c>
      <c r="I508" s="1">
        <v>30</v>
      </c>
      <c r="J508" s="1">
        <v>231</v>
      </c>
      <c r="K508" s="3">
        <v>-2</v>
      </c>
      <c r="M508" s="15">
        <f t="shared" si="106"/>
        <v>6899999.9999999991</v>
      </c>
      <c r="N508" s="15">
        <f t="shared" si="107"/>
        <v>15592500</v>
      </c>
      <c r="O508" s="15">
        <f t="shared" si="108"/>
        <v>22492500</v>
      </c>
      <c r="Q508">
        <f>Parameters_Base!$G$5</f>
        <v>13880</v>
      </c>
      <c r="R508">
        <f>Q508*(1+VLOOKUP(K508,Parameters_Base!$I$3:$J$7,2,FALSE))</f>
        <v>9716</v>
      </c>
      <c r="S508" s="14">
        <f>R508*Parameters_Base!$G$2</f>
        <v>12630800</v>
      </c>
      <c r="T508" s="14">
        <f>Parameters_Base!$O$6</f>
        <v>300000</v>
      </c>
      <c r="U508" s="14">
        <f t="shared" si="109"/>
        <v>2500000</v>
      </c>
      <c r="V508" s="14">
        <f>Parameters_Base!$R$10</f>
        <v>3754098.2698005121</v>
      </c>
      <c r="W508" s="14">
        <f>Parameters_Base!$G$7*'Base Scenario'!O508</f>
        <v>5623125</v>
      </c>
      <c r="X508" s="14">
        <f>Parameters_Base!$G$8</f>
        <v>2000000</v>
      </c>
      <c r="Y508" s="15">
        <f t="shared" si="110"/>
        <v>26808023.269800514</v>
      </c>
      <c r="Z508" s="29">
        <f t="shared" si="111"/>
        <v>5361604.6539601032</v>
      </c>
      <c r="AA508" s="29">
        <f t="shared" si="112"/>
        <v>21446418.615840413</v>
      </c>
      <c r="AC508" s="29">
        <f t="shared" si="119"/>
        <v>1538395.3460398959</v>
      </c>
      <c r="AD508" s="29">
        <f t="shared" si="113"/>
        <v>-5853918.6158404127</v>
      </c>
      <c r="AE508" s="29">
        <f t="shared" si="114"/>
        <v>-4315523.269800514</v>
      </c>
      <c r="AF508" s="29"/>
      <c r="AG508" s="29" t="str">
        <f t="shared" si="115"/>
        <v>Profit</v>
      </c>
      <c r="AH508" s="29"/>
      <c r="AI508" s="29" t="str">
        <f t="shared" si="116"/>
        <v>Loss</v>
      </c>
      <c r="AJ508" s="29"/>
      <c r="AL508" s="12">
        <f t="shared" si="117"/>
        <v>51279.84486799653</v>
      </c>
      <c r="AM508" s="12">
        <f t="shared" si="118"/>
        <v>-25341.639029612175</v>
      </c>
      <c r="AN508" s="12"/>
      <c r="AO508" s="12"/>
    </row>
    <row r="509" spans="1:41" x14ac:dyDescent="0.25">
      <c r="A509" s="6">
        <v>502</v>
      </c>
      <c r="B509" s="1" t="str">
        <f t="shared" si="105"/>
        <v>Mumbai</v>
      </c>
      <c r="C509" s="1" t="s">
        <v>2</v>
      </c>
      <c r="D509" s="1" t="str">
        <f>IF(C509="Q1","non-peak",IF('Base Scenario'!C509="Q4","non-peak","peak"))</f>
        <v>peak</v>
      </c>
      <c r="E509" s="13">
        <f>IF(D509="non-peak",Parameters_Base!$B$4,Parameters_Base!$B$5)</f>
        <v>229999.99999999997</v>
      </c>
      <c r="F509" s="13">
        <f>IF(D509="non-peak",Parameters_Base!$C$4,Parameters_Base!$C$5)</f>
        <v>67500</v>
      </c>
      <c r="G509" s="1"/>
      <c r="H509" s="1">
        <v>251</v>
      </c>
      <c r="I509" s="1">
        <v>19</v>
      </c>
      <c r="J509" s="1">
        <v>177</v>
      </c>
      <c r="K509" s="3">
        <v>1</v>
      </c>
      <c r="M509" s="15">
        <f t="shared" si="106"/>
        <v>4369999.9999999991</v>
      </c>
      <c r="N509" s="15">
        <f t="shared" si="107"/>
        <v>11947500</v>
      </c>
      <c r="O509" s="15">
        <f t="shared" si="108"/>
        <v>16317500</v>
      </c>
      <c r="Q509">
        <f>Parameters_Base!$G$5</f>
        <v>13880</v>
      </c>
      <c r="R509">
        <f>Q509*(1+VLOOKUP(K509,Parameters_Base!$I$3:$J$7,2,FALSE))</f>
        <v>15961.999999999998</v>
      </c>
      <c r="S509" s="14">
        <f>R509*Parameters_Base!$G$2</f>
        <v>20750599.999999996</v>
      </c>
      <c r="T509" s="14">
        <f>Parameters_Base!$O$6</f>
        <v>300000</v>
      </c>
      <c r="U509" s="14">
        <f t="shared" si="109"/>
        <v>1500000</v>
      </c>
      <c r="V509" s="14">
        <f>Parameters_Base!$R$10</f>
        <v>3754098.2698005121</v>
      </c>
      <c r="W509" s="14">
        <f>Parameters_Base!$G$7*'Base Scenario'!O509</f>
        <v>4079375</v>
      </c>
      <c r="X509" s="14">
        <f>Parameters_Base!$G$8</f>
        <v>2000000</v>
      </c>
      <c r="Y509" s="15">
        <f t="shared" si="110"/>
        <v>32384073.269800507</v>
      </c>
      <c r="Z509" s="29">
        <f t="shared" si="111"/>
        <v>6476814.6539601013</v>
      </c>
      <c r="AA509" s="29">
        <f t="shared" si="112"/>
        <v>25907258.615840405</v>
      </c>
      <c r="AC509" s="29">
        <f t="shared" si="119"/>
        <v>-2106814.6539601022</v>
      </c>
      <c r="AD509" s="29">
        <f t="shared" si="113"/>
        <v>-13959758.615840405</v>
      </c>
      <c r="AE509" s="29">
        <f t="shared" si="114"/>
        <v>-16066573.269800507</v>
      </c>
      <c r="AF509" s="29"/>
      <c r="AG509" s="29" t="str">
        <f t="shared" si="115"/>
        <v>Loss</v>
      </c>
      <c r="AH509" s="29"/>
      <c r="AI509" s="29" t="str">
        <f t="shared" si="116"/>
        <v>Loss</v>
      </c>
      <c r="AJ509" s="29"/>
      <c r="AL509" s="12">
        <f t="shared" si="117"/>
        <v>-110884.98178737381</v>
      </c>
      <c r="AM509" s="12">
        <f t="shared" si="118"/>
        <v>-78868.692744861051</v>
      </c>
      <c r="AN509" s="12"/>
      <c r="AO509" s="12"/>
    </row>
    <row r="510" spans="1:41" x14ac:dyDescent="0.25">
      <c r="A510" s="6">
        <v>503</v>
      </c>
      <c r="B510" s="1" t="str">
        <f t="shared" si="105"/>
        <v>New York</v>
      </c>
      <c r="C510" s="1" t="s">
        <v>2</v>
      </c>
      <c r="D510" s="1" t="str">
        <f>IF(C510="Q1","non-peak",IF('Base Scenario'!C510="Q4","non-peak","peak"))</f>
        <v>peak</v>
      </c>
      <c r="E510" s="13">
        <f>IF(D510="non-peak",Parameters_Base!$B$4,Parameters_Base!$B$5)</f>
        <v>229999.99999999997</v>
      </c>
      <c r="F510" s="13">
        <f>IF(D510="non-peak",Parameters_Base!$C$4,Parameters_Base!$C$5)</f>
        <v>67500</v>
      </c>
      <c r="G510" s="1"/>
      <c r="H510" s="1">
        <v>252</v>
      </c>
      <c r="I510" s="1">
        <v>27</v>
      </c>
      <c r="J510" s="1">
        <v>184</v>
      </c>
      <c r="K510" s="3">
        <v>0</v>
      </c>
      <c r="M510" s="15">
        <f t="shared" si="106"/>
        <v>6209999.9999999991</v>
      </c>
      <c r="N510" s="15">
        <f t="shared" si="107"/>
        <v>12420000</v>
      </c>
      <c r="O510" s="15">
        <f t="shared" si="108"/>
        <v>18630000</v>
      </c>
      <c r="Q510">
        <f>Parameters_Base!$G$5</f>
        <v>13880</v>
      </c>
      <c r="R510">
        <f>Q510*(1+VLOOKUP(K510,Parameters_Base!$I$3:$J$7,2,FALSE))</f>
        <v>13880</v>
      </c>
      <c r="S510" s="14">
        <f>R510*Parameters_Base!$G$2</f>
        <v>18044000</v>
      </c>
      <c r="T510" s="14">
        <f>Parameters_Base!$O$6</f>
        <v>300000</v>
      </c>
      <c r="U510" s="14">
        <f t="shared" si="109"/>
        <v>2500000</v>
      </c>
      <c r="V510" s="14">
        <f>Parameters_Base!$R$10</f>
        <v>3754098.2698005121</v>
      </c>
      <c r="W510" s="14">
        <f>Parameters_Base!$G$7*'Base Scenario'!O510</f>
        <v>4657500</v>
      </c>
      <c r="X510" s="14">
        <f>Parameters_Base!$G$8</f>
        <v>2000000</v>
      </c>
      <c r="Y510" s="15">
        <f t="shared" si="110"/>
        <v>31255598.269800514</v>
      </c>
      <c r="Z510" s="29">
        <f t="shared" si="111"/>
        <v>6251119.6539601032</v>
      </c>
      <c r="AA510" s="29">
        <f t="shared" si="112"/>
        <v>25004478.615840413</v>
      </c>
      <c r="AC510" s="29">
        <f t="shared" si="119"/>
        <v>-41119.6539601041</v>
      </c>
      <c r="AD510" s="29">
        <f t="shared" si="113"/>
        <v>-12584478.615840413</v>
      </c>
      <c r="AE510" s="29">
        <f t="shared" si="114"/>
        <v>-12625598.269800514</v>
      </c>
      <c r="AF510" s="29"/>
      <c r="AG510" s="29" t="str">
        <f t="shared" si="115"/>
        <v>Loss</v>
      </c>
      <c r="AH510" s="29"/>
      <c r="AI510" s="29" t="str">
        <f t="shared" si="116"/>
        <v>Loss</v>
      </c>
      <c r="AJ510" s="29"/>
      <c r="AL510" s="12">
        <f t="shared" si="117"/>
        <v>-1522.9501466705221</v>
      </c>
      <c r="AM510" s="12">
        <f t="shared" si="118"/>
        <v>-68393.905520871805</v>
      </c>
      <c r="AN510" s="12"/>
      <c r="AO510" s="12"/>
    </row>
    <row r="511" spans="1:41" x14ac:dyDescent="0.25">
      <c r="A511" s="6">
        <v>504</v>
      </c>
      <c r="B511" s="1" t="str">
        <f t="shared" si="105"/>
        <v>Mumbai</v>
      </c>
      <c r="C511" s="1" t="s">
        <v>2</v>
      </c>
      <c r="D511" s="1" t="str">
        <f>IF(C511="Q1","non-peak",IF('Base Scenario'!C511="Q4","non-peak","peak"))</f>
        <v>peak</v>
      </c>
      <c r="E511" s="13">
        <f>IF(D511="non-peak",Parameters_Base!$B$4,Parameters_Base!$B$5)</f>
        <v>229999.99999999997</v>
      </c>
      <c r="F511" s="13">
        <f>IF(D511="non-peak",Parameters_Base!$C$4,Parameters_Base!$C$5)</f>
        <v>67500</v>
      </c>
      <c r="G511" s="1"/>
      <c r="H511" s="1">
        <v>252</v>
      </c>
      <c r="I511" s="1">
        <v>19</v>
      </c>
      <c r="J511" s="1">
        <v>234</v>
      </c>
      <c r="K511" s="3">
        <v>1</v>
      </c>
      <c r="M511" s="15">
        <f t="shared" si="106"/>
        <v>4369999.9999999991</v>
      </c>
      <c r="N511" s="15">
        <f t="shared" si="107"/>
        <v>15795000</v>
      </c>
      <c r="O511" s="15">
        <f t="shared" si="108"/>
        <v>20165000</v>
      </c>
      <c r="Q511">
        <f>Parameters_Base!$G$5</f>
        <v>13880</v>
      </c>
      <c r="R511">
        <f>Q511*(1+VLOOKUP(K511,Parameters_Base!$I$3:$J$7,2,FALSE))</f>
        <v>15961.999999999998</v>
      </c>
      <c r="S511" s="14">
        <f>R511*Parameters_Base!$G$2</f>
        <v>20750599.999999996</v>
      </c>
      <c r="T511" s="14">
        <f>Parameters_Base!$O$6</f>
        <v>300000</v>
      </c>
      <c r="U511" s="14">
        <f t="shared" si="109"/>
        <v>1500000</v>
      </c>
      <c r="V511" s="14">
        <f>Parameters_Base!$R$10</f>
        <v>3754098.2698005121</v>
      </c>
      <c r="W511" s="14">
        <f>Parameters_Base!$G$7*'Base Scenario'!O511</f>
        <v>5041250</v>
      </c>
      <c r="X511" s="14">
        <f>Parameters_Base!$G$8</f>
        <v>2000000</v>
      </c>
      <c r="Y511" s="15">
        <f t="shared" si="110"/>
        <v>33345948.269800507</v>
      </c>
      <c r="Z511" s="29">
        <f t="shared" si="111"/>
        <v>6669189.6539601013</v>
      </c>
      <c r="AA511" s="29">
        <f t="shared" si="112"/>
        <v>26676758.615840405</v>
      </c>
      <c r="AC511" s="29">
        <f t="shared" si="119"/>
        <v>-2299189.6539601022</v>
      </c>
      <c r="AD511" s="29">
        <f t="shared" si="113"/>
        <v>-10881758.615840405</v>
      </c>
      <c r="AE511" s="29">
        <f t="shared" si="114"/>
        <v>-13180948.269800507</v>
      </c>
      <c r="AF511" s="29"/>
      <c r="AG511" s="29" t="str">
        <f t="shared" si="115"/>
        <v>Loss</v>
      </c>
      <c r="AH511" s="29"/>
      <c r="AI511" s="29" t="str">
        <f t="shared" si="116"/>
        <v>Loss</v>
      </c>
      <c r="AJ511" s="29"/>
      <c r="AL511" s="12">
        <f t="shared" si="117"/>
        <v>-121009.98178737381</v>
      </c>
      <c r="AM511" s="12">
        <f t="shared" si="118"/>
        <v>-46503.241948035917</v>
      </c>
      <c r="AN511" s="12"/>
      <c r="AO511" s="12"/>
    </row>
    <row r="512" spans="1:41" x14ac:dyDescent="0.25">
      <c r="A512" s="6">
        <v>505</v>
      </c>
      <c r="B512" s="1" t="str">
        <f t="shared" si="105"/>
        <v>New York</v>
      </c>
      <c r="C512" s="1" t="s">
        <v>2</v>
      </c>
      <c r="D512" s="1" t="str">
        <f>IF(C512="Q1","non-peak",IF('Base Scenario'!C512="Q4","non-peak","peak"))</f>
        <v>peak</v>
      </c>
      <c r="E512" s="13">
        <f>IF(D512="non-peak",Parameters_Base!$B$4,Parameters_Base!$B$5)</f>
        <v>229999.99999999997</v>
      </c>
      <c r="F512" s="13">
        <f>IF(D512="non-peak",Parameters_Base!$C$4,Parameters_Base!$C$5)</f>
        <v>67500</v>
      </c>
      <c r="G512" s="1"/>
      <c r="H512" s="1">
        <v>253</v>
      </c>
      <c r="I512" s="1">
        <v>23</v>
      </c>
      <c r="J512" s="1">
        <v>238</v>
      </c>
      <c r="K512" s="3">
        <v>-2</v>
      </c>
      <c r="M512" s="15">
        <f t="shared" si="106"/>
        <v>5289999.9999999991</v>
      </c>
      <c r="N512" s="15">
        <f t="shared" si="107"/>
        <v>16065000</v>
      </c>
      <c r="O512" s="15">
        <f t="shared" si="108"/>
        <v>21355000</v>
      </c>
      <c r="Q512">
        <f>Parameters_Base!$G$5</f>
        <v>13880</v>
      </c>
      <c r="R512">
        <f>Q512*(1+VLOOKUP(K512,Parameters_Base!$I$3:$J$7,2,FALSE))</f>
        <v>9716</v>
      </c>
      <c r="S512" s="14">
        <f>R512*Parameters_Base!$G$2</f>
        <v>12630800</v>
      </c>
      <c r="T512" s="14">
        <f>Parameters_Base!$O$6</f>
        <v>300000</v>
      </c>
      <c r="U512" s="14">
        <f t="shared" si="109"/>
        <v>2500000</v>
      </c>
      <c r="V512" s="14">
        <f>Parameters_Base!$R$10</f>
        <v>3754098.2698005121</v>
      </c>
      <c r="W512" s="14">
        <f>Parameters_Base!$G$7*'Base Scenario'!O512</f>
        <v>5338750</v>
      </c>
      <c r="X512" s="14">
        <f>Parameters_Base!$G$8</f>
        <v>2000000</v>
      </c>
      <c r="Y512" s="15">
        <f t="shared" si="110"/>
        <v>26523648.269800514</v>
      </c>
      <c r="Z512" s="29">
        <f t="shared" si="111"/>
        <v>5304729.6539601032</v>
      </c>
      <c r="AA512" s="29">
        <f t="shared" si="112"/>
        <v>21218918.615840413</v>
      </c>
      <c r="AC512" s="29">
        <f t="shared" si="119"/>
        <v>-14729.6539601041</v>
      </c>
      <c r="AD512" s="29">
        <f t="shared" si="113"/>
        <v>-5153918.6158404127</v>
      </c>
      <c r="AE512" s="29">
        <f t="shared" si="114"/>
        <v>-5168648.269800514</v>
      </c>
      <c r="AF512" s="29"/>
      <c r="AG512" s="29" t="str">
        <f t="shared" si="115"/>
        <v>Loss</v>
      </c>
      <c r="AH512" s="29"/>
      <c r="AI512" s="29" t="str">
        <f t="shared" si="116"/>
        <v>Loss</v>
      </c>
      <c r="AJ512" s="29"/>
      <c r="AL512" s="12">
        <f t="shared" si="117"/>
        <v>-640.41973739583045</v>
      </c>
      <c r="AM512" s="12">
        <f t="shared" si="118"/>
        <v>-21655.120234623584</v>
      </c>
      <c r="AN512" s="12"/>
      <c r="AO512" s="12"/>
    </row>
    <row r="513" spans="1:41" x14ac:dyDescent="0.25">
      <c r="A513" s="6">
        <v>506</v>
      </c>
      <c r="B513" s="1" t="str">
        <f t="shared" si="105"/>
        <v>Mumbai</v>
      </c>
      <c r="C513" s="1" t="s">
        <v>2</v>
      </c>
      <c r="D513" s="1" t="str">
        <f>IF(C513="Q1","non-peak",IF('Base Scenario'!C513="Q4","non-peak","peak"))</f>
        <v>peak</v>
      </c>
      <c r="E513" s="13">
        <f>IF(D513="non-peak",Parameters_Base!$B$4,Parameters_Base!$B$5)</f>
        <v>229999.99999999997</v>
      </c>
      <c r="F513" s="13">
        <f>IF(D513="non-peak",Parameters_Base!$C$4,Parameters_Base!$C$5)</f>
        <v>67500</v>
      </c>
      <c r="G513" s="1"/>
      <c r="H513" s="1">
        <v>253</v>
      </c>
      <c r="I513" s="1">
        <v>17</v>
      </c>
      <c r="J513" s="1">
        <v>207</v>
      </c>
      <c r="K513" s="3">
        <v>1</v>
      </c>
      <c r="M513" s="15">
        <f t="shared" si="106"/>
        <v>3909999.9999999995</v>
      </c>
      <c r="N513" s="15">
        <f t="shared" si="107"/>
        <v>13972500</v>
      </c>
      <c r="O513" s="15">
        <f t="shared" si="108"/>
        <v>17882500</v>
      </c>
      <c r="Q513">
        <f>Parameters_Base!$G$5</f>
        <v>13880</v>
      </c>
      <c r="R513">
        <f>Q513*(1+VLOOKUP(K513,Parameters_Base!$I$3:$J$7,2,FALSE))</f>
        <v>15961.999999999998</v>
      </c>
      <c r="S513" s="14">
        <f>R513*Parameters_Base!$G$2</f>
        <v>20750599.999999996</v>
      </c>
      <c r="T513" s="14">
        <f>Parameters_Base!$O$6</f>
        <v>300000</v>
      </c>
      <c r="U513" s="14">
        <f t="shared" si="109"/>
        <v>1500000</v>
      </c>
      <c r="V513" s="14">
        <f>Parameters_Base!$R$10</f>
        <v>3754098.2698005121</v>
      </c>
      <c r="W513" s="14">
        <f>Parameters_Base!$G$7*'Base Scenario'!O513</f>
        <v>4470625</v>
      </c>
      <c r="X513" s="14">
        <f>Parameters_Base!$G$8</f>
        <v>2000000</v>
      </c>
      <c r="Y513" s="15">
        <f t="shared" si="110"/>
        <v>32775323.269800507</v>
      </c>
      <c r="Z513" s="29">
        <f t="shared" si="111"/>
        <v>6555064.6539601013</v>
      </c>
      <c r="AA513" s="29">
        <f t="shared" si="112"/>
        <v>26220258.615840405</v>
      </c>
      <c r="AC513" s="29">
        <f t="shared" si="119"/>
        <v>-2645064.6539601018</v>
      </c>
      <c r="AD513" s="29">
        <f t="shared" si="113"/>
        <v>-12247758.615840405</v>
      </c>
      <c r="AE513" s="29">
        <f t="shared" si="114"/>
        <v>-14892823.269800507</v>
      </c>
      <c r="AF513" s="29"/>
      <c r="AG513" s="29" t="str">
        <f t="shared" si="115"/>
        <v>Loss</v>
      </c>
      <c r="AH513" s="29"/>
      <c r="AI513" s="29" t="str">
        <f t="shared" si="116"/>
        <v>Loss</v>
      </c>
      <c r="AJ513" s="29"/>
      <c r="AL513" s="12">
        <f t="shared" si="117"/>
        <v>-155592.03846824128</v>
      </c>
      <c r="AM513" s="12">
        <f t="shared" si="118"/>
        <v>-59167.916018552685</v>
      </c>
      <c r="AN513" s="12"/>
      <c r="AO513" s="12"/>
    </row>
    <row r="514" spans="1:41" x14ac:dyDescent="0.25">
      <c r="A514" s="6">
        <v>507</v>
      </c>
      <c r="B514" s="1" t="str">
        <f t="shared" si="105"/>
        <v>New York</v>
      </c>
      <c r="C514" s="1" t="s">
        <v>2</v>
      </c>
      <c r="D514" s="1" t="str">
        <f>IF(C514="Q1","non-peak",IF('Base Scenario'!C514="Q4","non-peak","peak"))</f>
        <v>peak</v>
      </c>
      <c r="E514" s="13">
        <f>IF(D514="non-peak",Parameters_Base!$B$4,Parameters_Base!$B$5)</f>
        <v>229999.99999999997</v>
      </c>
      <c r="F514" s="13">
        <f>IF(D514="non-peak",Parameters_Base!$C$4,Parameters_Base!$C$5)</f>
        <v>67500</v>
      </c>
      <c r="G514" s="1"/>
      <c r="H514" s="1">
        <v>254</v>
      </c>
      <c r="I514" s="1">
        <v>29</v>
      </c>
      <c r="J514" s="1">
        <v>166</v>
      </c>
      <c r="K514" s="3">
        <v>-2</v>
      </c>
      <c r="M514" s="15">
        <f t="shared" si="106"/>
        <v>6669999.9999999991</v>
      </c>
      <c r="N514" s="15">
        <f t="shared" si="107"/>
        <v>11205000</v>
      </c>
      <c r="O514" s="15">
        <f t="shared" si="108"/>
        <v>17875000</v>
      </c>
      <c r="Q514">
        <f>Parameters_Base!$G$5</f>
        <v>13880</v>
      </c>
      <c r="R514">
        <f>Q514*(1+VLOOKUP(K514,Parameters_Base!$I$3:$J$7,2,FALSE))</f>
        <v>9716</v>
      </c>
      <c r="S514" s="14">
        <f>R514*Parameters_Base!$G$2</f>
        <v>12630800</v>
      </c>
      <c r="T514" s="14">
        <f>Parameters_Base!$O$6</f>
        <v>300000</v>
      </c>
      <c r="U514" s="14">
        <f t="shared" si="109"/>
        <v>2500000</v>
      </c>
      <c r="V514" s="14">
        <f>Parameters_Base!$R$10</f>
        <v>3754098.2698005121</v>
      </c>
      <c r="W514" s="14">
        <f>Parameters_Base!$G$7*'Base Scenario'!O514</f>
        <v>4468750</v>
      </c>
      <c r="X514" s="14">
        <f>Parameters_Base!$G$8</f>
        <v>2000000</v>
      </c>
      <c r="Y514" s="15">
        <f t="shared" si="110"/>
        <v>25653648.269800514</v>
      </c>
      <c r="Z514" s="29">
        <f t="shared" si="111"/>
        <v>5130729.6539601032</v>
      </c>
      <c r="AA514" s="29">
        <f t="shared" si="112"/>
        <v>20522918.615840413</v>
      </c>
      <c r="AC514" s="29">
        <f t="shared" si="119"/>
        <v>1539270.3460398959</v>
      </c>
      <c r="AD514" s="29">
        <f t="shared" si="113"/>
        <v>-9317918.6158404127</v>
      </c>
      <c r="AE514" s="29">
        <f t="shared" si="114"/>
        <v>-7778648.269800514</v>
      </c>
      <c r="AF514" s="29"/>
      <c r="AG514" s="29" t="str">
        <f t="shared" si="115"/>
        <v>Profit</v>
      </c>
      <c r="AH514" s="29"/>
      <c r="AI514" s="29" t="str">
        <f t="shared" si="116"/>
        <v>Loss</v>
      </c>
      <c r="AJ514" s="29"/>
      <c r="AL514" s="12">
        <f t="shared" si="117"/>
        <v>53078.287794479169</v>
      </c>
      <c r="AM514" s="12">
        <f t="shared" si="118"/>
        <v>-56132.039854460316</v>
      </c>
      <c r="AN514" s="12"/>
      <c r="AO514" s="12"/>
    </row>
    <row r="515" spans="1:41" x14ac:dyDescent="0.25">
      <c r="A515" s="6">
        <v>508</v>
      </c>
      <c r="B515" s="1" t="str">
        <f t="shared" si="105"/>
        <v>Mumbai</v>
      </c>
      <c r="C515" s="1" t="s">
        <v>2</v>
      </c>
      <c r="D515" s="1" t="str">
        <f>IF(C515="Q1","non-peak",IF('Base Scenario'!C515="Q4","non-peak","peak"))</f>
        <v>peak</v>
      </c>
      <c r="E515" s="13">
        <f>IF(D515="non-peak",Parameters_Base!$B$4,Parameters_Base!$B$5)</f>
        <v>229999.99999999997</v>
      </c>
      <c r="F515" s="13">
        <f>IF(D515="non-peak",Parameters_Base!$C$4,Parameters_Base!$C$5)</f>
        <v>67500</v>
      </c>
      <c r="G515" s="1"/>
      <c r="H515" s="1">
        <v>254</v>
      </c>
      <c r="I515" s="1">
        <v>20</v>
      </c>
      <c r="J515" s="1">
        <v>232</v>
      </c>
      <c r="K515" s="3">
        <v>0</v>
      </c>
      <c r="M515" s="15">
        <f t="shared" si="106"/>
        <v>4599999.9999999991</v>
      </c>
      <c r="N515" s="15">
        <f t="shared" si="107"/>
        <v>15660000</v>
      </c>
      <c r="O515" s="15">
        <f t="shared" si="108"/>
        <v>20260000</v>
      </c>
      <c r="Q515">
        <f>Parameters_Base!$G$5</f>
        <v>13880</v>
      </c>
      <c r="R515">
        <f>Q515*(1+VLOOKUP(K515,Parameters_Base!$I$3:$J$7,2,FALSE))</f>
        <v>13880</v>
      </c>
      <c r="S515" s="14">
        <f>R515*Parameters_Base!$G$2</f>
        <v>18044000</v>
      </c>
      <c r="T515" s="14">
        <f>Parameters_Base!$O$6</f>
        <v>300000</v>
      </c>
      <c r="U515" s="14">
        <f t="shared" si="109"/>
        <v>1500000</v>
      </c>
      <c r="V515" s="14">
        <f>Parameters_Base!$R$10</f>
        <v>3754098.2698005121</v>
      </c>
      <c r="W515" s="14">
        <f>Parameters_Base!$G$7*'Base Scenario'!O515</f>
        <v>5065000</v>
      </c>
      <c r="X515" s="14">
        <f>Parameters_Base!$G$8</f>
        <v>2000000</v>
      </c>
      <c r="Y515" s="15">
        <f t="shared" si="110"/>
        <v>30663098.269800514</v>
      </c>
      <c r="Z515" s="29">
        <f t="shared" si="111"/>
        <v>6132619.6539601032</v>
      </c>
      <c r="AA515" s="29">
        <f t="shared" si="112"/>
        <v>24530478.615840413</v>
      </c>
      <c r="AC515" s="29">
        <f t="shared" si="119"/>
        <v>-1532619.6539601041</v>
      </c>
      <c r="AD515" s="29">
        <f t="shared" si="113"/>
        <v>-8870478.6158404127</v>
      </c>
      <c r="AE515" s="29">
        <f t="shared" si="114"/>
        <v>-10403098.269800514</v>
      </c>
      <c r="AF515" s="29"/>
      <c r="AG515" s="29" t="str">
        <f t="shared" si="115"/>
        <v>Loss</v>
      </c>
      <c r="AH515" s="29"/>
      <c r="AI515" s="29" t="str">
        <f t="shared" si="116"/>
        <v>Loss</v>
      </c>
      <c r="AJ515" s="29"/>
      <c r="AL515" s="12">
        <f t="shared" si="117"/>
        <v>-76630.982698005202</v>
      </c>
      <c r="AM515" s="12">
        <f t="shared" si="118"/>
        <v>-38234.821620001778</v>
      </c>
      <c r="AN515" s="12"/>
      <c r="AO515" s="12"/>
    </row>
    <row r="516" spans="1:41" x14ac:dyDescent="0.25">
      <c r="A516" s="6">
        <v>509</v>
      </c>
      <c r="B516" s="1" t="str">
        <f t="shared" si="105"/>
        <v>New York</v>
      </c>
      <c r="C516" s="1" t="s">
        <v>2</v>
      </c>
      <c r="D516" s="1" t="str">
        <f>IF(C516="Q1","non-peak",IF('Base Scenario'!C516="Q4","non-peak","peak"))</f>
        <v>peak</v>
      </c>
      <c r="E516" s="13">
        <f>IF(D516="non-peak",Parameters_Base!$B$4,Parameters_Base!$B$5)</f>
        <v>229999.99999999997</v>
      </c>
      <c r="F516" s="13">
        <f>IF(D516="non-peak",Parameters_Base!$C$4,Parameters_Base!$C$5)</f>
        <v>67500</v>
      </c>
      <c r="G516" s="1"/>
      <c r="H516" s="1">
        <v>255</v>
      </c>
      <c r="I516" s="1">
        <v>21</v>
      </c>
      <c r="J516" s="1">
        <v>213</v>
      </c>
      <c r="K516" s="3">
        <v>-1</v>
      </c>
      <c r="M516" s="15">
        <f t="shared" si="106"/>
        <v>4829999.9999999991</v>
      </c>
      <c r="N516" s="15">
        <f t="shared" si="107"/>
        <v>14377500</v>
      </c>
      <c r="O516" s="15">
        <f t="shared" si="108"/>
        <v>19207500</v>
      </c>
      <c r="Q516">
        <f>Parameters_Base!$G$5</f>
        <v>13880</v>
      </c>
      <c r="R516">
        <f>Q516*(1+VLOOKUP(K516,Parameters_Base!$I$3:$J$7,2,FALSE))</f>
        <v>11798</v>
      </c>
      <c r="S516" s="14">
        <f>R516*Parameters_Base!$G$2</f>
        <v>15337400</v>
      </c>
      <c r="T516" s="14">
        <f>Parameters_Base!$O$6</f>
        <v>300000</v>
      </c>
      <c r="U516" s="14">
        <f t="shared" si="109"/>
        <v>2500000</v>
      </c>
      <c r="V516" s="14">
        <f>Parameters_Base!$R$10</f>
        <v>3754098.2698005121</v>
      </c>
      <c r="W516" s="14">
        <f>Parameters_Base!$G$7*'Base Scenario'!O516</f>
        <v>4801875</v>
      </c>
      <c r="X516" s="14">
        <f>Parameters_Base!$G$8</f>
        <v>2000000</v>
      </c>
      <c r="Y516" s="15">
        <f t="shared" si="110"/>
        <v>28693373.269800514</v>
      </c>
      <c r="Z516" s="29">
        <f t="shared" si="111"/>
        <v>5738674.6539601032</v>
      </c>
      <c r="AA516" s="29">
        <f t="shared" si="112"/>
        <v>22954698.615840413</v>
      </c>
      <c r="AC516" s="29">
        <f t="shared" si="119"/>
        <v>-908674.6539601041</v>
      </c>
      <c r="AD516" s="29">
        <f t="shared" si="113"/>
        <v>-8577198.6158404127</v>
      </c>
      <c r="AE516" s="29">
        <f t="shared" si="114"/>
        <v>-9485873.269800514</v>
      </c>
      <c r="AF516" s="29"/>
      <c r="AG516" s="29" t="str">
        <f t="shared" si="115"/>
        <v>Loss</v>
      </c>
      <c r="AH516" s="29"/>
      <c r="AI516" s="29" t="str">
        <f t="shared" si="116"/>
        <v>Loss</v>
      </c>
      <c r="AJ516" s="29"/>
      <c r="AL516" s="12">
        <f t="shared" si="117"/>
        <v>-43270.221617147814</v>
      </c>
      <c r="AM516" s="12">
        <f t="shared" si="118"/>
        <v>-40268.538102537146</v>
      </c>
      <c r="AN516" s="12"/>
      <c r="AO516" s="12"/>
    </row>
    <row r="517" spans="1:41" x14ac:dyDescent="0.25">
      <c r="A517" s="6">
        <v>510</v>
      </c>
      <c r="B517" s="1" t="str">
        <f t="shared" si="105"/>
        <v>Mumbai</v>
      </c>
      <c r="C517" s="1" t="s">
        <v>2</v>
      </c>
      <c r="D517" s="1" t="str">
        <f>IF(C517="Q1","non-peak",IF('Base Scenario'!C517="Q4","non-peak","peak"))</f>
        <v>peak</v>
      </c>
      <c r="E517" s="13">
        <f>IF(D517="non-peak",Parameters_Base!$B$4,Parameters_Base!$B$5)</f>
        <v>229999.99999999997</v>
      </c>
      <c r="F517" s="13">
        <f>IF(D517="non-peak",Parameters_Base!$C$4,Parameters_Base!$C$5)</f>
        <v>67500</v>
      </c>
      <c r="G517" s="1"/>
      <c r="H517" s="1">
        <v>255</v>
      </c>
      <c r="I517" s="1">
        <v>17</v>
      </c>
      <c r="J517" s="1">
        <v>167</v>
      </c>
      <c r="K517" s="3">
        <v>1</v>
      </c>
      <c r="M517" s="15">
        <f t="shared" si="106"/>
        <v>3909999.9999999995</v>
      </c>
      <c r="N517" s="15">
        <f t="shared" si="107"/>
        <v>11272500</v>
      </c>
      <c r="O517" s="15">
        <f t="shared" si="108"/>
        <v>15182500</v>
      </c>
      <c r="Q517">
        <f>Parameters_Base!$G$5</f>
        <v>13880</v>
      </c>
      <c r="R517">
        <f>Q517*(1+VLOOKUP(K517,Parameters_Base!$I$3:$J$7,2,FALSE))</f>
        <v>15961.999999999998</v>
      </c>
      <c r="S517" s="14">
        <f>R517*Parameters_Base!$G$2</f>
        <v>20750599.999999996</v>
      </c>
      <c r="T517" s="14">
        <f>Parameters_Base!$O$6</f>
        <v>300000</v>
      </c>
      <c r="U517" s="14">
        <f t="shared" si="109"/>
        <v>1500000</v>
      </c>
      <c r="V517" s="14">
        <f>Parameters_Base!$R$10</f>
        <v>3754098.2698005121</v>
      </c>
      <c r="W517" s="14">
        <f>Parameters_Base!$G$7*'Base Scenario'!O517</f>
        <v>3795625</v>
      </c>
      <c r="X517" s="14">
        <f>Parameters_Base!$G$8</f>
        <v>2000000</v>
      </c>
      <c r="Y517" s="15">
        <f t="shared" si="110"/>
        <v>32100323.269800507</v>
      </c>
      <c r="Z517" s="29">
        <f t="shared" si="111"/>
        <v>6420064.6539601013</v>
      </c>
      <c r="AA517" s="29">
        <f t="shared" si="112"/>
        <v>25680258.615840405</v>
      </c>
      <c r="AC517" s="29">
        <f t="shared" si="119"/>
        <v>-2510064.6539601018</v>
      </c>
      <c r="AD517" s="29">
        <f t="shared" si="113"/>
        <v>-14407758.615840405</v>
      </c>
      <c r="AE517" s="29">
        <f t="shared" si="114"/>
        <v>-16917823.269800507</v>
      </c>
      <c r="AF517" s="29"/>
      <c r="AG517" s="29" t="str">
        <f t="shared" si="115"/>
        <v>Loss</v>
      </c>
      <c r="AH517" s="29"/>
      <c r="AI517" s="29" t="str">
        <f t="shared" si="116"/>
        <v>Loss</v>
      </c>
      <c r="AJ517" s="29"/>
      <c r="AL517" s="12">
        <f t="shared" si="117"/>
        <v>-147650.86199765303</v>
      </c>
      <c r="AM517" s="12">
        <f t="shared" si="118"/>
        <v>-86274.003687667093</v>
      </c>
      <c r="AN517" s="12"/>
      <c r="AO517" s="12"/>
    </row>
    <row r="518" spans="1:41" x14ac:dyDescent="0.25">
      <c r="A518" s="6">
        <v>511</v>
      </c>
      <c r="B518" s="1" t="str">
        <f t="shared" si="105"/>
        <v>New York</v>
      </c>
      <c r="C518" s="1" t="s">
        <v>2</v>
      </c>
      <c r="D518" s="1" t="str">
        <f>IF(C518="Q1","non-peak",IF('Base Scenario'!C518="Q4","non-peak","peak"))</f>
        <v>peak</v>
      </c>
      <c r="E518" s="13">
        <f>IF(D518="non-peak",Parameters_Base!$B$4,Parameters_Base!$B$5)</f>
        <v>229999.99999999997</v>
      </c>
      <c r="F518" s="13">
        <f>IF(D518="non-peak",Parameters_Base!$C$4,Parameters_Base!$C$5)</f>
        <v>67500</v>
      </c>
      <c r="G518" s="1"/>
      <c r="H518" s="1">
        <v>256</v>
      </c>
      <c r="I518" s="1">
        <v>24</v>
      </c>
      <c r="J518" s="1">
        <v>174</v>
      </c>
      <c r="K518" s="3">
        <v>-1</v>
      </c>
      <c r="M518" s="15">
        <f t="shared" si="106"/>
        <v>5519999.9999999991</v>
      </c>
      <c r="N518" s="15">
        <f t="shared" si="107"/>
        <v>11745000</v>
      </c>
      <c r="O518" s="15">
        <f t="shared" si="108"/>
        <v>17265000</v>
      </c>
      <c r="Q518">
        <f>Parameters_Base!$G$5</f>
        <v>13880</v>
      </c>
      <c r="R518">
        <f>Q518*(1+VLOOKUP(K518,Parameters_Base!$I$3:$J$7,2,FALSE))</f>
        <v>11798</v>
      </c>
      <c r="S518" s="14">
        <f>R518*Parameters_Base!$G$2</f>
        <v>15337400</v>
      </c>
      <c r="T518" s="14">
        <f>Parameters_Base!$O$6</f>
        <v>300000</v>
      </c>
      <c r="U518" s="14">
        <f t="shared" si="109"/>
        <v>2500000</v>
      </c>
      <c r="V518" s="14">
        <f>Parameters_Base!$R$10</f>
        <v>3754098.2698005121</v>
      </c>
      <c r="W518" s="14">
        <f>Parameters_Base!$G$7*'Base Scenario'!O518</f>
        <v>4316250</v>
      </c>
      <c r="X518" s="14">
        <f>Parameters_Base!$G$8</f>
        <v>2000000</v>
      </c>
      <c r="Y518" s="15">
        <f t="shared" si="110"/>
        <v>28207748.269800514</v>
      </c>
      <c r="Z518" s="29">
        <f t="shared" si="111"/>
        <v>5641549.6539601032</v>
      </c>
      <c r="AA518" s="29">
        <f t="shared" si="112"/>
        <v>22566198.615840413</v>
      </c>
      <c r="AC518" s="29">
        <f t="shared" si="119"/>
        <v>-121549.6539601041</v>
      </c>
      <c r="AD518" s="29">
        <f t="shared" si="113"/>
        <v>-10821198.615840413</v>
      </c>
      <c r="AE518" s="29">
        <f t="shared" si="114"/>
        <v>-10942748.269800514</v>
      </c>
      <c r="AF518" s="29"/>
      <c r="AG518" s="29" t="str">
        <f t="shared" si="115"/>
        <v>Loss</v>
      </c>
      <c r="AH518" s="29"/>
      <c r="AI518" s="29" t="str">
        <f t="shared" si="116"/>
        <v>Loss</v>
      </c>
      <c r="AJ518" s="29"/>
      <c r="AL518" s="12">
        <f t="shared" si="117"/>
        <v>-5064.5689150043372</v>
      </c>
      <c r="AM518" s="12">
        <f t="shared" si="118"/>
        <v>-62190.796642760994</v>
      </c>
      <c r="AN518" s="12"/>
      <c r="AO518" s="12"/>
    </row>
    <row r="519" spans="1:41" x14ac:dyDescent="0.25">
      <c r="A519" s="6">
        <v>512</v>
      </c>
      <c r="B519" s="1" t="str">
        <f t="shared" si="105"/>
        <v>Mumbai</v>
      </c>
      <c r="C519" s="1" t="s">
        <v>2</v>
      </c>
      <c r="D519" s="1" t="str">
        <f>IF(C519="Q1","non-peak",IF('Base Scenario'!C519="Q4","non-peak","peak"))</f>
        <v>peak</v>
      </c>
      <c r="E519" s="13">
        <f>IF(D519="non-peak",Parameters_Base!$B$4,Parameters_Base!$B$5)</f>
        <v>229999.99999999997</v>
      </c>
      <c r="F519" s="13">
        <f>IF(D519="non-peak",Parameters_Base!$C$4,Parameters_Base!$C$5)</f>
        <v>67500</v>
      </c>
      <c r="G519" s="1"/>
      <c r="H519" s="1">
        <v>256</v>
      </c>
      <c r="I519" s="1">
        <v>19</v>
      </c>
      <c r="J519" s="1">
        <v>193</v>
      </c>
      <c r="K519" s="3">
        <v>2</v>
      </c>
      <c r="M519" s="15">
        <f t="shared" si="106"/>
        <v>4369999.9999999991</v>
      </c>
      <c r="N519" s="15">
        <f t="shared" si="107"/>
        <v>13027500</v>
      </c>
      <c r="O519" s="15">
        <f t="shared" si="108"/>
        <v>17397500</v>
      </c>
      <c r="Q519">
        <f>Parameters_Base!$G$5</f>
        <v>13880</v>
      </c>
      <c r="R519">
        <f>Q519*(1+VLOOKUP(K519,Parameters_Base!$I$3:$J$7,2,FALSE))</f>
        <v>18044</v>
      </c>
      <c r="S519" s="14">
        <f>R519*Parameters_Base!$G$2</f>
        <v>23457200</v>
      </c>
      <c r="T519" s="14">
        <f>Parameters_Base!$O$6</f>
        <v>300000</v>
      </c>
      <c r="U519" s="14">
        <f t="shared" si="109"/>
        <v>1500000</v>
      </c>
      <c r="V519" s="14">
        <f>Parameters_Base!$R$10</f>
        <v>3754098.2698005121</v>
      </c>
      <c r="W519" s="14">
        <f>Parameters_Base!$G$7*'Base Scenario'!O519</f>
        <v>4349375</v>
      </c>
      <c r="X519" s="14">
        <f>Parameters_Base!$G$8</f>
        <v>2000000</v>
      </c>
      <c r="Y519" s="15">
        <f t="shared" si="110"/>
        <v>35360673.269800514</v>
      </c>
      <c r="Z519" s="29">
        <f t="shared" si="111"/>
        <v>7072134.6539601032</v>
      </c>
      <c r="AA519" s="29">
        <f t="shared" si="112"/>
        <v>28288538.615840413</v>
      </c>
      <c r="AC519" s="29">
        <f t="shared" si="119"/>
        <v>-2702134.6539601041</v>
      </c>
      <c r="AD519" s="29">
        <f t="shared" si="113"/>
        <v>-15261038.615840413</v>
      </c>
      <c r="AE519" s="29">
        <f t="shared" si="114"/>
        <v>-17963173.269800514</v>
      </c>
      <c r="AF519" s="29"/>
      <c r="AG519" s="29" t="str">
        <f t="shared" si="115"/>
        <v>Loss</v>
      </c>
      <c r="AH519" s="29"/>
      <c r="AI519" s="29" t="str">
        <f t="shared" si="116"/>
        <v>Loss</v>
      </c>
      <c r="AJ519" s="29"/>
      <c r="AL519" s="12">
        <f t="shared" si="117"/>
        <v>-142217.61336632128</v>
      </c>
      <c r="AM519" s="12">
        <f t="shared" si="118"/>
        <v>-79072.738942178301</v>
      </c>
      <c r="AN519" s="12"/>
      <c r="AO519" s="12"/>
    </row>
    <row r="520" spans="1:41" x14ac:dyDescent="0.25">
      <c r="A520" s="6">
        <v>513</v>
      </c>
      <c r="B520" s="1" t="str">
        <f t="shared" si="105"/>
        <v>New York</v>
      </c>
      <c r="C520" s="1" t="s">
        <v>2</v>
      </c>
      <c r="D520" s="1" t="str">
        <f>IF(C520="Q1","non-peak",IF('Base Scenario'!C520="Q4","non-peak","peak"))</f>
        <v>peak</v>
      </c>
      <c r="E520" s="13">
        <f>IF(D520="non-peak",Parameters_Base!$B$4,Parameters_Base!$B$5)</f>
        <v>229999.99999999997</v>
      </c>
      <c r="F520" s="13">
        <f>IF(D520="non-peak",Parameters_Base!$C$4,Parameters_Base!$C$5)</f>
        <v>67500</v>
      </c>
      <c r="G520" s="1"/>
      <c r="H520" s="1">
        <v>257</v>
      </c>
      <c r="I520" s="1">
        <v>18</v>
      </c>
      <c r="J520" s="1">
        <v>188</v>
      </c>
      <c r="K520" s="3">
        <v>0</v>
      </c>
      <c r="M520" s="15">
        <f t="shared" si="106"/>
        <v>4139999.9999999995</v>
      </c>
      <c r="N520" s="15">
        <f t="shared" si="107"/>
        <v>12690000</v>
      </c>
      <c r="O520" s="15">
        <f t="shared" si="108"/>
        <v>16830000</v>
      </c>
      <c r="Q520">
        <f>Parameters_Base!$G$5</f>
        <v>13880</v>
      </c>
      <c r="R520">
        <f>Q520*(1+VLOOKUP(K520,Parameters_Base!$I$3:$J$7,2,FALSE))</f>
        <v>13880</v>
      </c>
      <c r="S520" s="14">
        <f>R520*Parameters_Base!$G$2</f>
        <v>18044000</v>
      </c>
      <c r="T520" s="14">
        <f>Parameters_Base!$O$6</f>
        <v>300000</v>
      </c>
      <c r="U520" s="14">
        <f t="shared" si="109"/>
        <v>2500000</v>
      </c>
      <c r="V520" s="14">
        <f>Parameters_Base!$R$10</f>
        <v>3754098.2698005121</v>
      </c>
      <c r="W520" s="14">
        <f>Parameters_Base!$G$7*'Base Scenario'!O520</f>
        <v>4207500</v>
      </c>
      <c r="X520" s="14">
        <f>Parameters_Base!$G$8</f>
        <v>2000000</v>
      </c>
      <c r="Y520" s="15">
        <f t="shared" si="110"/>
        <v>30805598.269800514</v>
      </c>
      <c r="Z520" s="29">
        <f t="shared" si="111"/>
        <v>6161119.6539601032</v>
      </c>
      <c r="AA520" s="29">
        <f t="shared" si="112"/>
        <v>24644478.615840413</v>
      </c>
      <c r="AC520" s="29">
        <f t="shared" si="119"/>
        <v>-2021119.6539601036</v>
      </c>
      <c r="AD520" s="29">
        <f t="shared" si="113"/>
        <v>-11954478.615840413</v>
      </c>
      <c r="AE520" s="29">
        <f t="shared" si="114"/>
        <v>-13975598.269800514</v>
      </c>
      <c r="AF520" s="29"/>
      <c r="AG520" s="29" t="str">
        <f t="shared" si="115"/>
        <v>Loss</v>
      </c>
      <c r="AH520" s="29"/>
      <c r="AI520" s="29" t="str">
        <f t="shared" si="116"/>
        <v>Loss</v>
      </c>
      <c r="AJ520" s="29"/>
      <c r="AL520" s="12">
        <f t="shared" si="117"/>
        <v>-112284.42522000575</v>
      </c>
      <c r="AM520" s="12">
        <f t="shared" si="118"/>
        <v>-63587.652211917091</v>
      </c>
      <c r="AN520" s="12"/>
      <c r="AO520" s="12"/>
    </row>
    <row r="521" spans="1:41" x14ac:dyDescent="0.25">
      <c r="A521" s="6">
        <v>514</v>
      </c>
      <c r="B521" s="1" t="str">
        <f t="shared" ref="B521:B584" si="120">IF(ISODD(A521),"New York","Mumbai")</f>
        <v>Mumbai</v>
      </c>
      <c r="C521" s="1" t="s">
        <v>2</v>
      </c>
      <c r="D521" s="1" t="str">
        <f>IF(C521="Q1","non-peak",IF('Base Scenario'!C521="Q4","non-peak","peak"))</f>
        <v>peak</v>
      </c>
      <c r="E521" s="13">
        <f>IF(D521="non-peak",Parameters_Base!$B$4,Parameters_Base!$B$5)</f>
        <v>229999.99999999997</v>
      </c>
      <c r="F521" s="13">
        <f>IF(D521="non-peak",Parameters_Base!$C$4,Parameters_Base!$C$5)</f>
        <v>67500</v>
      </c>
      <c r="G521" s="1"/>
      <c r="H521" s="1">
        <v>257</v>
      </c>
      <c r="I521" s="1">
        <v>21</v>
      </c>
      <c r="J521" s="1">
        <v>162</v>
      </c>
      <c r="K521" s="3">
        <v>0</v>
      </c>
      <c r="M521" s="15">
        <f t="shared" ref="M521:M584" si="121">E521*I521</f>
        <v>4829999.9999999991</v>
      </c>
      <c r="N521" s="15">
        <f t="shared" ref="N521:N584" si="122">J521*F521</f>
        <v>10935000</v>
      </c>
      <c r="O521" s="15">
        <f t="shared" ref="O521:O584" si="123">M521+N521</f>
        <v>15765000</v>
      </c>
      <c r="Q521">
        <f>Parameters_Base!$G$5</f>
        <v>13880</v>
      </c>
      <c r="R521">
        <f>Q521*(1+VLOOKUP(K521,Parameters_Base!$I$3:$J$7,2,FALSE))</f>
        <v>13880</v>
      </c>
      <c r="S521" s="14">
        <f>R521*Parameters_Base!$G$2</f>
        <v>18044000</v>
      </c>
      <c r="T521" s="14">
        <f>Parameters_Base!$O$6</f>
        <v>300000</v>
      </c>
      <c r="U521" s="14">
        <f t="shared" ref="U521:U584" si="124">IF(B521="Mumbai",1500000,2500000)</f>
        <v>1500000</v>
      </c>
      <c r="V521" s="14">
        <f>Parameters_Base!$R$10</f>
        <v>3754098.2698005121</v>
      </c>
      <c r="W521" s="14">
        <f>Parameters_Base!$G$7*'Base Scenario'!O521</f>
        <v>3941250</v>
      </c>
      <c r="X521" s="14">
        <f>Parameters_Base!$G$8</f>
        <v>2000000</v>
      </c>
      <c r="Y521" s="15">
        <f t="shared" ref="Y521:Y584" si="125">SUM(S521:X521)</f>
        <v>29539348.269800514</v>
      </c>
      <c r="Z521" s="29">
        <f t="shared" ref="Z521:Z584" si="126">0.2*Y521</f>
        <v>5907869.6539601032</v>
      </c>
      <c r="AA521" s="29">
        <f t="shared" ref="AA521:AA584" si="127">Y521-Z521</f>
        <v>23631478.615840413</v>
      </c>
      <c r="AC521" s="29">
        <f t="shared" si="119"/>
        <v>-1077869.6539601041</v>
      </c>
      <c r="AD521" s="29">
        <f t="shared" ref="AD521:AD584" si="128">N521-AA521</f>
        <v>-12696478.615840413</v>
      </c>
      <c r="AE521" s="29">
        <f t="shared" ref="AE521:AE584" si="129">O521-Y521</f>
        <v>-13774348.269800514</v>
      </c>
      <c r="AF521" s="29"/>
      <c r="AG521" s="29" t="str">
        <f t="shared" ref="AG521:AG584" si="130">IF(AC521&gt;0,"Profit","Loss")</f>
        <v>Loss</v>
      </c>
      <c r="AH521" s="29"/>
      <c r="AI521" s="29" t="str">
        <f t="shared" ref="AI521:AI584" si="131">IF(AD521&gt;0,"Profit","Loss")</f>
        <v>Loss</v>
      </c>
      <c r="AJ521" s="29"/>
      <c r="AL521" s="12">
        <f t="shared" ref="AL521:AL584" si="132">AC521/I521</f>
        <v>-51327.126379052577</v>
      </c>
      <c r="AM521" s="12">
        <f t="shared" ref="AM521:AM584" si="133">AD521/J521</f>
        <v>-78373.324789138351</v>
      </c>
      <c r="AN521" s="12"/>
      <c r="AO521" s="12"/>
    </row>
    <row r="522" spans="1:41" x14ac:dyDescent="0.25">
      <c r="A522" s="6">
        <v>515</v>
      </c>
      <c r="B522" s="1" t="str">
        <f t="shared" si="120"/>
        <v>New York</v>
      </c>
      <c r="C522" s="1" t="s">
        <v>2</v>
      </c>
      <c r="D522" s="1" t="str">
        <f>IF(C522="Q1","non-peak",IF('Base Scenario'!C522="Q4","non-peak","peak"))</f>
        <v>peak</v>
      </c>
      <c r="E522" s="13">
        <f>IF(D522="non-peak",Parameters_Base!$B$4,Parameters_Base!$B$5)</f>
        <v>229999.99999999997</v>
      </c>
      <c r="F522" s="13">
        <f>IF(D522="non-peak",Parameters_Base!$C$4,Parameters_Base!$C$5)</f>
        <v>67500</v>
      </c>
      <c r="G522" s="1"/>
      <c r="H522" s="1">
        <v>258</v>
      </c>
      <c r="I522" s="1">
        <v>28</v>
      </c>
      <c r="J522" s="1">
        <v>238</v>
      </c>
      <c r="K522" s="3">
        <v>0</v>
      </c>
      <c r="M522" s="15">
        <f t="shared" si="121"/>
        <v>6439999.9999999991</v>
      </c>
      <c r="N522" s="15">
        <f t="shared" si="122"/>
        <v>16065000</v>
      </c>
      <c r="O522" s="15">
        <f t="shared" si="123"/>
        <v>22505000</v>
      </c>
      <c r="Q522">
        <f>Parameters_Base!$G$5</f>
        <v>13880</v>
      </c>
      <c r="R522">
        <f>Q522*(1+VLOOKUP(K522,Parameters_Base!$I$3:$J$7,2,FALSE))</f>
        <v>13880</v>
      </c>
      <c r="S522" s="14">
        <f>R522*Parameters_Base!$G$2</f>
        <v>18044000</v>
      </c>
      <c r="T522" s="14">
        <f>Parameters_Base!$O$6</f>
        <v>300000</v>
      </c>
      <c r="U522" s="14">
        <f t="shared" si="124"/>
        <v>2500000</v>
      </c>
      <c r="V522" s="14">
        <f>Parameters_Base!$R$10</f>
        <v>3754098.2698005121</v>
      </c>
      <c r="W522" s="14">
        <f>Parameters_Base!$G$7*'Base Scenario'!O522</f>
        <v>5626250</v>
      </c>
      <c r="X522" s="14">
        <f>Parameters_Base!$G$8</f>
        <v>2000000</v>
      </c>
      <c r="Y522" s="15">
        <f t="shared" si="125"/>
        <v>32224348.269800514</v>
      </c>
      <c r="Z522" s="29">
        <f t="shared" si="126"/>
        <v>6444869.6539601032</v>
      </c>
      <c r="AA522" s="29">
        <f t="shared" si="127"/>
        <v>25779478.615840413</v>
      </c>
      <c r="AC522" s="29">
        <f t="shared" ref="AC522:AC585" si="134">M522-Z522</f>
        <v>-4869.6539601041004</v>
      </c>
      <c r="AD522" s="29">
        <f t="shared" si="128"/>
        <v>-9714478.6158404127</v>
      </c>
      <c r="AE522" s="29">
        <f t="shared" si="129"/>
        <v>-9719348.269800514</v>
      </c>
      <c r="AF522" s="29"/>
      <c r="AG522" s="29" t="str">
        <f t="shared" si="130"/>
        <v>Loss</v>
      </c>
      <c r="AH522" s="29"/>
      <c r="AI522" s="29" t="str">
        <f t="shared" si="131"/>
        <v>Loss</v>
      </c>
      <c r="AJ522" s="29"/>
      <c r="AL522" s="12">
        <f t="shared" si="132"/>
        <v>-173.91621286086072</v>
      </c>
      <c r="AM522" s="12">
        <f t="shared" si="133"/>
        <v>-40817.137041346272</v>
      </c>
      <c r="AN522" s="12"/>
      <c r="AO522" s="12"/>
    </row>
    <row r="523" spans="1:41" x14ac:dyDescent="0.25">
      <c r="A523" s="6">
        <v>516</v>
      </c>
      <c r="B523" s="1" t="str">
        <f t="shared" si="120"/>
        <v>Mumbai</v>
      </c>
      <c r="C523" s="1" t="s">
        <v>2</v>
      </c>
      <c r="D523" s="1" t="str">
        <f>IF(C523="Q1","non-peak",IF('Base Scenario'!C523="Q4","non-peak","peak"))</f>
        <v>peak</v>
      </c>
      <c r="E523" s="13">
        <f>IF(D523="non-peak",Parameters_Base!$B$4,Parameters_Base!$B$5)</f>
        <v>229999.99999999997</v>
      </c>
      <c r="F523" s="13">
        <f>IF(D523="non-peak",Parameters_Base!$C$4,Parameters_Base!$C$5)</f>
        <v>67500</v>
      </c>
      <c r="G523" s="1"/>
      <c r="H523" s="1">
        <v>258</v>
      </c>
      <c r="I523" s="1">
        <v>29</v>
      </c>
      <c r="J523" s="1">
        <v>214</v>
      </c>
      <c r="K523" s="3">
        <v>1</v>
      </c>
      <c r="M523" s="15">
        <f t="shared" si="121"/>
        <v>6669999.9999999991</v>
      </c>
      <c r="N523" s="15">
        <f t="shared" si="122"/>
        <v>14445000</v>
      </c>
      <c r="O523" s="15">
        <f t="shared" si="123"/>
        <v>21115000</v>
      </c>
      <c r="Q523">
        <f>Parameters_Base!$G$5</f>
        <v>13880</v>
      </c>
      <c r="R523">
        <f>Q523*(1+VLOOKUP(K523,Parameters_Base!$I$3:$J$7,2,FALSE))</f>
        <v>15961.999999999998</v>
      </c>
      <c r="S523" s="14">
        <f>R523*Parameters_Base!$G$2</f>
        <v>20750599.999999996</v>
      </c>
      <c r="T523" s="14">
        <f>Parameters_Base!$O$6</f>
        <v>300000</v>
      </c>
      <c r="U523" s="14">
        <f t="shared" si="124"/>
        <v>1500000</v>
      </c>
      <c r="V523" s="14">
        <f>Parameters_Base!$R$10</f>
        <v>3754098.2698005121</v>
      </c>
      <c r="W523" s="14">
        <f>Parameters_Base!$G$7*'Base Scenario'!O523</f>
        <v>5278750</v>
      </c>
      <c r="X523" s="14">
        <f>Parameters_Base!$G$8</f>
        <v>2000000</v>
      </c>
      <c r="Y523" s="15">
        <f t="shared" si="125"/>
        <v>33583448.269800507</v>
      </c>
      <c r="Z523" s="29">
        <f t="shared" si="126"/>
        <v>6716689.6539601013</v>
      </c>
      <c r="AA523" s="29">
        <f t="shared" si="127"/>
        <v>26866758.615840405</v>
      </c>
      <c r="AC523" s="29">
        <f t="shared" si="134"/>
        <v>-46689.653960102238</v>
      </c>
      <c r="AD523" s="29">
        <f t="shared" si="128"/>
        <v>-12421758.615840405</v>
      </c>
      <c r="AE523" s="29">
        <f t="shared" si="129"/>
        <v>-12468448.269800507</v>
      </c>
      <c r="AF523" s="29"/>
      <c r="AG523" s="29" t="str">
        <f t="shared" si="130"/>
        <v>Loss</v>
      </c>
      <c r="AH523" s="29"/>
      <c r="AI523" s="29" t="str">
        <f t="shared" si="131"/>
        <v>Loss</v>
      </c>
      <c r="AJ523" s="29"/>
      <c r="AL523" s="12">
        <f t="shared" si="132"/>
        <v>-1609.9880675897323</v>
      </c>
      <c r="AM523" s="12">
        <f t="shared" si="133"/>
        <v>-58045.601008600024</v>
      </c>
      <c r="AN523" s="12"/>
      <c r="AO523" s="12"/>
    </row>
    <row r="524" spans="1:41" x14ac:dyDescent="0.25">
      <c r="A524" s="6">
        <v>517</v>
      </c>
      <c r="B524" s="1" t="str">
        <f t="shared" si="120"/>
        <v>New York</v>
      </c>
      <c r="C524" s="1" t="s">
        <v>2</v>
      </c>
      <c r="D524" s="1" t="str">
        <f>IF(C524="Q1","non-peak",IF('Base Scenario'!C524="Q4","non-peak","peak"))</f>
        <v>peak</v>
      </c>
      <c r="E524" s="13">
        <f>IF(D524="non-peak",Parameters_Base!$B$4,Parameters_Base!$B$5)</f>
        <v>229999.99999999997</v>
      </c>
      <c r="F524" s="13">
        <f>IF(D524="non-peak",Parameters_Base!$C$4,Parameters_Base!$C$5)</f>
        <v>67500</v>
      </c>
      <c r="G524" s="1"/>
      <c r="H524" s="1">
        <v>259</v>
      </c>
      <c r="I524" s="1">
        <v>25</v>
      </c>
      <c r="J524" s="1">
        <v>193</v>
      </c>
      <c r="K524" s="3">
        <v>-2</v>
      </c>
      <c r="M524" s="15">
        <f t="shared" si="121"/>
        <v>5749999.9999999991</v>
      </c>
      <c r="N524" s="15">
        <f t="shared" si="122"/>
        <v>13027500</v>
      </c>
      <c r="O524" s="15">
        <f t="shared" si="123"/>
        <v>18777500</v>
      </c>
      <c r="Q524">
        <f>Parameters_Base!$G$5</f>
        <v>13880</v>
      </c>
      <c r="R524">
        <f>Q524*(1+VLOOKUP(K524,Parameters_Base!$I$3:$J$7,2,FALSE))</f>
        <v>9716</v>
      </c>
      <c r="S524" s="14">
        <f>R524*Parameters_Base!$G$2</f>
        <v>12630800</v>
      </c>
      <c r="T524" s="14">
        <f>Parameters_Base!$O$6</f>
        <v>300000</v>
      </c>
      <c r="U524" s="14">
        <f t="shared" si="124"/>
        <v>2500000</v>
      </c>
      <c r="V524" s="14">
        <f>Parameters_Base!$R$10</f>
        <v>3754098.2698005121</v>
      </c>
      <c r="W524" s="14">
        <f>Parameters_Base!$G$7*'Base Scenario'!O524</f>
        <v>4694375</v>
      </c>
      <c r="X524" s="14">
        <f>Parameters_Base!$G$8</f>
        <v>2000000</v>
      </c>
      <c r="Y524" s="15">
        <f t="shared" si="125"/>
        <v>25879273.269800514</v>
      </c>
      <c r="Z524" s="29">
        <f t="shared" si="126"/>
        <v>5175854.6539601032</v>
      </c>
      <c r="AA524" s="29">
        <f t="shared" si="127"/>
        <v>20703418.615840413</v>
      </c>
      <c r="AC524" s="29">
        <f t="shared" si="134"/>
        <v>574145.3460398959</v>
      </c>
      <c r="AD524" s="29">
        <f t="shared" si="128"/>
        <v>-7675918.6158404127</v>
      </c>
      <c r="AE524" s="29">
        <f t="shared" si="129"/>
        <v>-7101773.269800514</v>
      </c>
      <c r="AF524" s="29"/>
      <c r="AG524" s="29" t="str">
        <f t="shared" si="130"/>
        <v>Profit</v>
      </c>
      <c r="AH524" s="29"/>
      <c r="AI524" s="29" t="str">
        <f t="shared" si="131"/>
        <v>Loss</v>
      </c>
      <c r="AJ524" s="29"/>
      <c r="AL524" s="12">
        <f t="shared" si="132"/>
        <v>22965.813841595835</v>
      </c>
      <c r="AM524" s="12">
        <f t="shared" si="133"/>
        <v>-39771.599045805247</v>
      </c>
      <c r="AN524" s="12"/>
      <c r="AO524" s="12"/>
    </row>
    <row r="525" spans="1:41" x14ac:dyDescent="0.25">
      <c r="A525" s="6">
        <v>518</v>
      </c>
      <c r="B525" s="1" t="str">
        <f t="shared" si="120"/>
        <v>Mumbai</v>
      </c>
      <c r="C525" s="1" t="s">
        <v>2</v>
      </c>
      <c r="D525" s="1" t="str">
        <f>IF(C525="Q1","non-peak",IF('Base Scenario'!C525="Q4","non-peak","peak"))</f>
        <v>peak</v>
      </c>
      <c r="E525" s="13">
        <f>IF(D525="non-peak",Parameters_Base!$B$4,Parameters_Base!$B$5)</f>
        <v>229999.99999999997</v>
      </c>
      <c r="F525" s="13">
        <f>IF(D525="non-peak",Parameters_Base!$C$4,Parameters_Base!$C$5)</f>
        <v>67500</v>
      </c>
      <c r="G525" s="1"/>
      <c r="H525" s="1">
        <v>259</v>
      </c>
      <c r="I525" s="1">
        <v>21</v>
      </c>
      <c r="J525" s="1">
        <v>163</v>
      </c>
      <c r="K525" s="3">
        <v>0</v>
      </c>
      <c r="M525" s="15">
        <f t="shared" si="121"/>
        <v>4829999.9999999991</v>
      </c>
      <c r="N525" s="15">
        <f t="shared" si="122"/>
        <v>11002500</v>
      </c>
      <c r="O525" s="15">
        <f t="shared" si="123"/>
        <v>15832500</v>
      </c>
      <c r="Q525">
        <f>Parameters_Base!$G$5</f>
        <v>13880</v>
      </c>
      <c r="R525">
        <f>Q525*(1+VLOOKUP(K525,Parameters_Base!$I$3:$J$7,2,FALSE))</f>
        <v>13880</v>
      </c>
      <c r="S525" s="14">
        <f>R525*Parameters_Base!$G$2</f>
        <v>18044000</v>
      </c>
      <c r="T525" s="14">
        <f>Parameters_Base!$O$6</f>
        <v>300000</v>
      </c>
      <c r="U525" s="14">
        <f t="shared" si="124"/>
        <v>1500000</v>
      </c>
      <c r="V525" s="14">
        <f>Parameters_Base!$R$10</f>
        <v>3754098.2698005121</v>
      </c>
      <c r="W525" s="14">
        <f>Parameters_Base!$G$7*'Base Scenario'!O525</f>
        <v>3958125</v>
      </c>
      <c r="X525" s="14">
        <f>Parameters_Base!$G$8</f>
        <v>2000000</v>
      </c>
      <c r="Y525" s="15">
        <f t="shared" si="125"/>
        <v>29556223.269800514</v>
      </c>
      <c r="Z525" s="29">
        <f t="shared" si="126"/>
        <v>5911244.6539601032</v>
      </c>
      <c r="AA525" s="29">
        <f t="shared" si="127"/>
        <v>23644978.615840413</v>
      </c>
      <c r="AC525" s="29">
        <f t="shared" si="134"/>
        <v>-1081244.6539601041</v>
      </c>
      <c r="AD525" s="29">
        <f t="shared" si="128"/>
        <v>-12642478.615840413</v>
      </c>
      <c r="AE525" s="29">
        <f t="shared" si="129"/>
        <v>-13723723.269800514</v>
      </c>
      <c r="AF525" s="29"/>
      <c r="AG525" s="29" t="str">
        <f t="shared" si="130"/>
        <v>Loss</v>
      </c>
      <c r="AH525" s="29"/>
      <c r="AI525" s="29" t="str">
        <f t="shared" si="131"/>
        <v>Loss</v>
      </c>
      <c r="AJ525" s="29"/>
      <c r="AL525" s="12">
        <f t="shared" si="132"/>
        <v>-51487.84066476686</v>
      </c>
      <c r="AM525" s="12">
        <f t="shared" si="133"/>
        <v>-77561.218502088421</v>
      </c>
      <c r="AN525" s="12"/>
      <c r="AO525" s="12"/>
    </row>
    <row r="526" spans="1:41" x14ac:dyDescent="0.25">
      <c r="A526" s="6">
        <v>519</v>
      </c>
      <c r="B526" s="1" t="str">
        <f t="shared" si="120"/>
        <v>New York</v>
      </c>
      <c r="C526" s="1" t="s">
        <v>2</v>
      </c>
      <c r="D526" s="1" t="str">
        <f>IF(C526="Q1","non-peak",IF('Base Scenario'!C526="Q4","non-peak","peak"))</f>
        <v>peak</v>
      </c>
      <c r="E526" s="13">
        <f>IF(D526="non-peak",Parameters_Base!$B$4,Parameters_Base!$B$5)</f>
        <v>229999.99999999997</v>
      </c>
      <c r="F526" s="13">
        <f>IF(D526="non-peak",Parameters_Base!$C$4,Parameters_Base!$C$5)</f>
        <v>67500</v>
      </c>
      <c r="G526" s="1"/>
      <c r="H526" s="1">
        <v>260</v>
      </c>
      <c r="I526" s="1">
        <v>25</v>
      </c>
      <c r="J526" s="1">
        <v>183</v>
      </c>
      <c r="K526" s="3">
        <v>-1</v>
      </c>
      <c r="M526" s="15">
        <f t="shared" si="121"/>
        <v>5749999.9999999991</v>
      </c>
      <c r="N526" s="15">
        <f t="shared" si="122"/>
        <v>12352500</v>
      </c>
      <c r="O526" s="15">
        <f t="shared" si="123"/>
        <v>18102500</v>
      </c>
      <c r="Q526">
        <f>Parameters_Base!$G$5</f>
        <v>13880</v>
      </c>
      <c r="R526">
        <f>Q526*(1+VLOOKUP(K526,Parameters_Base!$I$3:$J$7,2,FALSE))</f>
        <v>11798</v>
      </c>
      <c r="S526" s="14">
        <f>R526*Parameters_Base!$G$2</f>
        <v>15337400</v>
      </c>
      <c r="T526" s="14">
        <f>Parameters_Base!$O$6</f>
        <v>300000</v>
      </c>
      <c r="U526" s="14">
        <f t="shared" si="124"/>
        <v>2500000</v>
      </c>
      <c r="V526" s="14">
        <f>Parameters_Base!$R$10</f>
        <v>3754098.2698005121</v>
      </c>
      <c r="W526" s="14">
        <f>Parameters_Base!$G$7*'Base Scenario'!O526</f>
        <v>4525625</v>
      </c>
      <c r="X526" s="14">
        <f>Parameters_Base!$G$8</f>
        <v>2000000</v>
      </c>
      <c r="Y526" s="15">
        <f t="shared" si="125"/>
        <v>28417123.269800514</v>
      </c>
      <c r="Z526" s="29">
        <f t="shared" si="126"/>
        <v>5683424.6539601032</v>
      </c>
      <c r="AA526" s="29">
        <f t="shared" si="127"/>
        <v>22733698.615840413</v>
      </c>
      <c r="AC526" s="29">
        <f t="shared" si="134"/>
        <v>66575.3460398959</v>
      </c>
      <c r="AD526" s="29">
        <f t="shared" si="128"/>
        <v>-10381198.615840413</v>
      </c>
      <c r="AE526" s="29">
        <f t="shared" si="129"/>
        <v>-10314623.269800514</v>
      </c>
      <c r="AF526" s="29"/>
      <c r="AG526" s="29" t="str">
        <f t="shared" si="130"/>
        <v>Profit</v>
      </c>
      <c r="AH526" s="29"/>
      <c r="AI526" s="29" t="str">
        <f t="shared" si="131"/>
        <v>Loss</v>
      </c>
      <c r="AJ526" s="29"/>
      <c r="AL526" s="12">
        <f t="shared" si="132"/>
        <v>2663.0138415958359</v>
      </c>
      <c r="AM526" s="12">
        <f t="shared" si="133"/>
        <v>-56727.861288745422</v>
      </c>
      <c r="AN526" s="12"/>
      <c r="AO526" s="12"/>
    </row>
    <row r="527" spans="1:41" x14ac:dyDescent="0.25">
      <c r="A527" s="6">
        <v>520</v>
      </c>
      <c r="B527" s="1" t="str">
        <f t="shared" si="120"/>
        <v>Mumbai</v>
      </c>
      <c r="C527" s="1" t="s">
        <v>2</v>
      </c>
      <c r="D527" s="1" t="str">
        <f>IF(C527="Q1","non-peak",IF('Base Scenario'!C527="Q4","non-peak","peak"))</f>
        <v>peak</v>
      </c>
      <c r="E527" s="13">
        <f>IF(D527="non-peak",Parameters_Base!$B$4,Parameters_Base!$B$5)</f>
        <v>229999.99999999997</v>
      </c>
      <c r="F527" s="13">
        <f>IF(D527="non-peak",Parameters_Base!$C$4,Parameters_Base!$C$5)</f>
        <v>67500</v>
      </c>
      <c r="G527" s="1"/>
      <c r="H527" s="1">
        <v>260</v>
      </c>
      <c r="I527" s="1">
        <v>16</v>
      </c>
      <c r="J527" s="1">
        <v>206</v>
      </c>
      <c r="K527" s="3">
        <v>2</v>
      </c>
      <c r="M527" s="15">
        <f t="shared" si="121"/>
        <v>3679999.9999999995</v>
      </c>
      <c r="N527" s="15">
        <f t="shared" si="122"/>
        <v>13905000</v>
      </c>
      <c r="O527" s="15">
        <f t="shared" si="123"/>
        <v>17585000</v>
      </c>
      <c r="Q527">
        <f>Parameters_Base!$G$5</f>
        <v>13880</v>
      </c>
      <c r="R527">
        <f>Q527*(1+VLOOKUP(K527,Parameters_Base!$I$3:$J$7,2,FALSE))</f>
        <v>18044</v>
      </c>
      <c r="S527" s="14">
        <f>R527*Parameters_Base!$G$2</f>
        <v>23457200</v>
      </c>
      <c r="T527" s="14">
        <f>Parameters_Base!$O$6</f>
        <v>300000</v>
      </c>
      <c r="U527" s="14">
        <f t="shared" si="124"/>
        <v>1500000</v>
      </c>
      <c r="V527" s="14">
        <f>Parameters_Base!$R$10</f>
        <v>3754098.2698005121</v>
      </c>
      <c r="W527" s="14">
        <f>Parameters_Base!$G$7*'Base Scenario'!O527</f>
        <v>4396250</v>
      </c>
      <c r="X527" s="14">
        <f>Parameters_Base!$G$8</f>
        <v>2000000</v>
      </c>
      <c r="Y527" s="15">
        <f t="shared" si="125"/>
        <v>35407548.269800514</v>
      </c>
      <c r="Z527" s="29">
        <f t="shared" si="126"/>
        <v>7081509.6539601032</v>
      </c>
      <c r="AA527" s="29">
        <f t="shared" si="127"/>
        <v>28326038.615840413</v>
      </c>
      <c r="AC527" s="29">
        <f t="shared" si="134"/>
        <v>-3401509.6539601036</v>
      </c>
      <c r="AD527" s="29">
        <f t="shared" si="128"/>
        <v>-14421038.615840413</v>
      </c>
      <c r="AE527" s="29">
        <f t="shared" si="129"/>
        <v>-17822548.269800514</v>
      </c>
      <c r="AF527" s="29"/>
      <c r="AG527" s="29" t="str">
        <f t="shared" si="130"/>
        <v>Loss</v>
      </c>
      <c r="AH527" s="29"/>
      <c r="AI527" s="29" t="str">
        <f t="shared" si="131"/>
        <v>Loss</v>
      </c>
      <c r="AJ527" s="29"/>
      <c r="AL527" s="12">
        <f t="shared" si="132"/>
        <v>-212594.35337250648</v>
      </c>
      <c r="AM527" s="12">
        <f t="shared" si="133"/>
        <v>-70005.041824468019</v>
      </c>
      <c r="AN527" s="12"/>
      <c r="AO527" s="12"/>
    </row>
    <row r="528" spans="1:41" x14ac:dyDescent="0.25">
      <c r="A528" s="6">
        <v>521</v>
      </c>
      <c r="B528" s="1" t="str">
        <f t="shared" si="120"/>
        <v>New York</v>
      </c>
      <c r="C528" s="1" t="s">
        <v>2</v>
      </c>
      <c r="D528" s="1" t="str">
        <f>IF(C528="Q1","non-peak",IF('Base Scenario'!C528="Q4","non-peak","peak"))</f>
        <v>peak</v>
      </c>
      <c r="E528" s="13">
        <f>IF(D528="non-peak",Parameters_Base!$B$4,Parameters_Base!$B$5)</f>
        <v>229999.99999999997</v>
      </c>
      <c r="F528" s="13">
        <f>IF(D528="non-peak",Parameters_Base!$C$4,Parameters_Base!$C$5)</f>
        <v>67500</v>
      </c>
      <c r="G528" s="1"/>
      <c r="H528" s="1">
        <v>261</v>
      </c>
      <c r="I528" s="1">
        <v>18</v>
      </c>
      <c r="J528" s="1">
        <v>223</v>
      </c>
      <c r="K528" s="3">
        <v>-2</v>
      </c>
      <c r="M528" s="15">
        <f t="shared" si="121"/>
        <v>4139999.9999999995</v>
      </c>
      <c r="N528" s="15">
        <f t="shared" si="122"/>
        <v>15052500</v>
      </c>
      <c r="O528" s="15">
        <f t="shared" si="123"/>
        <v>19192500</v>
      </c>
      <c r="Q528">
        <f>Parameters_Base!$G$5</f>
        <v>13880</v>
      </c>
      <c r="R528">
        <f>Q528*(1+VLOOKUP(K528,Parameters_Base!$I$3:$J$7,2,FALSE))</f>
        <v>9716</v>
      </c>
      <c r="S528" s="14">
        <f>R528*Parameters_Base!$G$2</f>
        <v>12630800</v>
      </c>
      <c r="T528" s="14">
        <f>Parameters_Base!$O$6</f>
        <v>300000</v>
      </c>
      <c r="U528" s="14">
        <f t="shared" si="124"/>
        <v>2500000</v>
      </c>
      <c r="V528" s="14">
        <f>Parameters_Base!$R$10</f>
        <v>3754098.2698005121</v>
      </c>
      <c r="W528" s="14">
        <f>Parameters_Base!$G$7*'Base Scenario'!O528</f>
        <v>4798125</v>
      </c>
      <c r="X528" s="14">
        <f>Parameters_Base!$G$8</f>
        <v>2000000</v>
      </c>
      <c r="Y528" s="15">
        <f t="shared" si="125"/>
        <v>25983023.269800514</v>
      </c>
      <c r="Z528" s="29">
        <f t="shared" si="126"/>
        <v>5196604.6539601032</v>
      </c>
      <c r="AA528" s="29">
        <f t="shared" si="127"/>
        <v>20786418.615840413</v>
      </c>
      <c r="AC528" s="29">
        <f t="shared" si="134"/>
        <v>-1056604.6539601036</v>
      </c>
      <c r="AD528" s="29">
        <f t="shared" si="128"/>
        <v>-5733918.6158404127</v>
      </c>
      <c r="AE528" s="29">
        <f t="shared" si="129"/>
        <v>-6790523.269800514</v>
      </c>
      <c r="AF528" s="29"/>
      <c r="AG528" s="29" t="str">
        <f t="shared" si="130"/>
        <v>Loss</v>
      </c>
      <c r="AH528" s="29"/>
      <c r="AI528" s="29" t="str">
        <f t="shared" si="131"/>
        <v>Loss</v>
      </c>
      <c r="AJ528" s="29"/>
      <c r="AL528" s="12">
        <f t="shared" si="132"/>
        <v>-58700.258553339088</v>
      </c>
      <c r="AM528" s="12">
        <f t="shared" si="133"/>
        <v>-25712.639532916648</v>
      </c>
      <c r="AN528" s="12"/>
      <c r="AO528" s="12"/>
    </row>
    <row r="529" spans="1:41" x14ac:dyDescent="0.25">
      <c r="A529" s="6">
        <v>522</v>
      </c>
      <c r="B529" s="1" t="str">
        <f t="shared" si="120"/>
        <v>Mumbai</v>
      </c>
      <c r="C529" s="1" t="s">
        <v>2</v>
      </c>
      <c r="D529" s="1" t="str">
        <f>IF(C529="Q1","non-peak",IF('Base Scenario'!C529="Q4","non-peak","peak"))</f>
        <v>peak</v>
      </c>
      <c r="E529" s="13">
        <f>IF(D529="non-peak",Parameters_Base!$B$4,Parameters_Base!$B$5)</f>
        <v>229999.99999999997</v>
      </c>
      <c r="F529" s="13">
        <f>IF(D529="non-peak",Parameters_Base!$C$4,Parameters_Base!$C$5)</f>
        <v>67500</v>
      </c>
      <c r="G529" s="1"/>
      <c r="H529" s="1">
        <v>261</v>
      </c>
      <c r="I529" s="1">
        <v>23</v>
      </c>
      <c r="J529" s="1">
        <v>176</v>
      </c>
      <c r="K529" s="3">
        <v>1</v>
      </c>
      <c r="M529" s="15">
        <f t="shared" si="121"/>
        <v>5289999.9999999991</v>
      </c>
      <c r="N529" s="15">
        <f t="shared" si="122"/>
        <v>11880000</v>
      </c>
      <c r="O529" s="15">
        <f t="shared" si="123"/>
        <v>17170000</v>
      </c>
      <c r="Q529">
        <f>Parameters_Base!$G$5</f>
        <v>13880</v>
      </c>
      <c r="R529">
        <f>Q529*(1+VLOOKUP(K529,Parameters_Base!$I$3:$J$7,2,FALSE))</f>
        <v>15961.999999999998</v>
      </c>
      <c r="S529" s="14">
        <f>R529*Parameters_Base!$G$2</f>
        <v>20750599.999999996</v>
      </c>
      <c r="T529" s="14">
        <f>Parameters_Base!$O$6</f>
        <v>300000</v>
      </c>
      <c r="U529" s="14">
        <f t="shared" si="124"/>
        <v>1500000</v>
      </c>
      <c r="V529" s="14">
        <f>Parameters_Base!$R$10</f>
        <v>3754098.2698005121</v>
      </c>
      <c r="W529" s="14">
        <f>Parameters_Base!$G$7*'Base Scenario'!O529</f>
        <v>4292500</v>
      </c>
      <c r="X529" s="14">
        <f>Parameters_Base!$G$8</f>
        <v>2000000</v>
      </c>
      <c r="Y529" s="15">
        <f t="shared" si="125"/>
        <v>32597198.269800507</v>
      </c>
      <c r="Z529" s="29">
        <f t="shared" si="126"/>
        <v>6519439.6539601013</v>
      </c>
      <c r="AA529" s="29">
        <f t="shared" si="127"/>
        <v>26077758.615840405</v>
      </c>
      <c r="AC529" s="29">
        <f t="shared" si="134"/>
        <v>-1229439.6539601022</v>
      </c>
      <c r="AD529" s="29">
        <f t="shared" si="128"/>
        <v>-14197758.615840405</v>
      </c>
      <c r="AE529" s="29">
        <f t="shared" si="129"/>
        <v>-15427198.269800507</v>
      </c>
      <c r="AF529" s="29"/>
      <c r="AG529" s="29" t="str">
        <f t="shared" si="130"/>
        <v>Loss</v>
      </c>
      <c r="AH529" s="29"/>
      <c r="AI529" s="29" t="str">
        <f t="shared" si="131"/>
        <v>Loss</v>
      </c>
      <c r="AJ529" s="29"/>
      <c r="AL529" s="12">
        <f t="shared" si="132"/>
        <v>-53453.897998265318</v>
      </c>
      <c r="AM529" s="12">
        <f t="shared" si="133"/>
        <v>-80669.083044547762</v>
      </c>
      <c r="AN529" s="12"/>
      <c r="AO529" s="12"/>
    </row>
    <row r="530" spans="1:41" x14ac:dyDescent="0.25">
      <c r="A530" s="6">
        <v>523</v>
      </c>
      <c r="B530" s="1" t="str">
        <f t="shared" si="120"/>
        <v>New York</v>
      </c>
      <c r="C530" s="1" t="s">
        <v>2</v>
      </c>
      <c r="D530" s="1" t="str">
        <f>IF(C530="Q1","non-peak",IF('Base Scenario'!C530="Q4","non-peak","peak"))</f>
        <v>peak</v>
      </c>
      <c r="E530" s="13">
        <f>IF(D530="non-peak",Parameters_Base!$B$4,Parameters_Base!$B$5)</f>
        <v>229999.99999999997</v>
      </c>
      <c r="F530" s="13">
        <f>IF(D530="non-peak",Parameters_Base!$C$4,Parameters_Base!$C$5)</f>
        <v>67500</v>
      </c>
      <c r="G530" s="1"/>
      <c r="H530" s="1">
        <v>262</v>
      </c>
      <c r="I530" s="1">
        <v>27</v>
      </c>
      <c r="J530" s="1">
        <v>157</v>
      </c>
      <c r="K530" s="3">
        <v>0</v>
      </c>
      <c r="M530" s="15">
        <f t="shared" si="121"/>
        <v>6209999.9999999991</v>
      </c>
      <c r="N530" s="15">
        <f t="shared" si="122"/>
        <v>10597500</v>
      </c>
      <c r="O530" s="15">
        <f t="shared" si="123"/>
        <v>16807500</v>
      </c>
      <c r="Q530">
        <f>Parameters_Base!$G$5</f>
        <v>13880</v>
      </c>
      <c r="R530">
        <f>Q530*(1+VLOOKUP(K530,Parameters_Base!$I$3:$J$7,2,FALSE))</f>
        <v>13880</v>
      </c>
      <c r="S530" s="14">
        <f>R530*Parameters_Base!$G$2</f>
        <v>18044000</v>
      </c>
      <c r="T530" s="14">
        <f>Parameters_Base!$O$6</f>
        <v>300000</v>
      </c>
      <c r="U530" s="14">
        <f t="shared" si="124"/>
        <v>2500000</v>
      </c>
      <c r="V530" s="14">
        <f>Parameters_Base!$R$10</f>
        <v>3754098.2698005121</v>
      </c>
      <c r="W530" s="14">
        <f>Parameters_Base!$G$7*'Base Scenario'!O530</f>
        <v>4201875</v>
      </c>
      <c r="X530" s="14">
        <f>Parameters_Base!$G$8</f>
        <v>2000000</v>
      </c>
      <c r="Y530" s="15">
        <f t="shared" si="125"/>
        <v>30799973.269800514</v>
      </c>
      <c r="Z530" s="29">
        <f t="shared" si="126"/>
        <v>6159994.6539601032</v>
      </c>
      <c r="AA530" s="29">
        <f t="shared" si="127"/>
        <v>24639978.615840413</v>
      </c>
      <c r="AC530" s="29">
        <f t="shared" si="134"/>
        <v>50005.3460398959</v>
      </c>
      <c r="AD530" s="29">
        <f t="shared" si="128"/>
        <v>-14042478.615840413</v>
      </c>
      <c r="AE530" s="29">
        <f t="shared" si="129"/>
        <v>-13992473.269800514</v>
      </c>
      <c r="AF530" s="29"/>
      <c r="AG530" s="29" t="str">
        <f t="shared" si="130"/>
        <v>Profit</v>
      </c>
      <c r="AH530" s="29"/>
      <c r="AI530" s="29" t="str">
        <f t="shared" si="131"/>
        <v>Loss</v>
      </c>
      <c r="AJ530" s="29"/>
      <c r="AL530" s="12">
        <f t="shared" si="132"/>
        <v>1852.0498533294779</v>
      </c>
      <c r="AM530" s="12">
        <f t="shared" si="133"/>
        <v>-89442.538954397533</v>
      </c>
      <c r="AN530" s="12"/>
      <c r="AO530" s="12"/>
    </row>
    <row r="531" spans="1:41" x14ac:dyDescent="0.25">
      <c r="A531" s="6">
        <v>524</v>
      </c>
      <c r="B531" s="1" t="str">
        <f t="shared" si="120"/>
        <v>Mumbai</v>
      </c>
      <c r="C531" s="1" t="s">
        <v>2</v>
      </c>
      <c r="D531" s="1" t="str">
        <f>IF(C531="Q1","non-peak",IF('Base Scenario'!C531="Q4","non-peak","peak"))</f>
        <v>peak</v>
      </c>
      <c r="E531" s="13">
        <f>IF(D531="non-peak",Parameters_Base!$B$4,Parameters_Base!$B$5)</f>
        <v>229999.99999999997</v>
      </c>
      <c r="F531" s="13">
        <f>IF(D531="non-peak",Parameters_Base!$C$4,Parameters_Base!$C$5)</f>
        <v>67500</v>
      </c>
      <c r="G531" s="1"/>
      <c r="H531" s="1">
        <v>262</v>
      </c>
      <c r="I531" s="1">
        <v>28</v>
      </c>
      <c r="J531" s="1">
        <v>207</v>
      </c>
      <c r="K531" s="3">
        <v>0</v>
      </c>
      <c r="M531" s="15">
        <f t="shared" si="121"/>
        <v>6439999.9999999991</v>
      </c>
      <c r="N531" s="15">
        <f t="shared" si="122"/>
        <v>13972500</v>
      </c>
      <c r="O531" s="15">
        <f t="shared" si="123"/>
        <v>20412500</v>
      </c>
      <c r="Q531">
        <f>Parameters_Base!$G$5</f>
        <v>13880</v>
      </c>
      <c r="R531">
        <f>Q531*(1+VLOOKUP(K531,Parameters_Base!$I$3:$J$7,2,FALSE))</f>
        <v>13880</v>
      </c>
      <c r="S531" s="14">
        <f>R531*Parameters_Base!$G$2</f>
        <v>18044000</v>
      </c>
      <c r="T531" s="14">
        <f>Parameters_Base!$O$6</f>
        <v>300000</v>
      </c>
      <c r="U531" s="14">
        <f t="shared" si="124"/>
        <v>1500000</v>
      </c>
      <c r="V531" s="14">
        <f>Parameters_Base!$R$10</f>
        <v>3754098.2698005121</v>
      </c>
      <c r="W531" s="14">
        <f>Parameters_Base!$G$7*'Base Scenario'!O531</f>
        <v>5103125</v>
      </c>
      <c r="X531" s="14">
        <f>Parameters_Base!$G$8</f>
        <v>2000000</v>
      </c>
      <c r="Y531" s="15">
        <f t="shared" si="125"/>
        <v>30701223.269800514</v>
      </c>
      <c r="Z531" s="29">
        <f t="shared" si="126"/>
        <v>6140244.6539601032</v>
      </c>
      <c r="AA531" s="29">
        <f t="shared" si="127"/>
        <v>24560978.615840413</v>
      </c>
      <c r="AC531" s="29">
        <f t="shared" si="134"/>
        <v>299755.3460398959</v>
      </c>
      <c r="AD531" s="29">
        <f t="shared" si="128"/>
        <v>-10588478.615840413</v>
      </c>
      <c r="AE531" s="29">
        <f t="shared" si="129"/>
        <v>-10288723.269800514</v>
      </c>
      <c r="AF531" s="29"/>
      <c r="AG531" s="29" t="str">
        <f t="shared" si="130"/>
        <v>Profit</v>
      </c>
      <c r="AH531" s="29"/>
      <c r="AI531" s="29" t="str">
        <f t="shared" si="131"/>
        <v>Loss</v>
      </c>
      <c r="AJ531" s="29"/>
      <c r="AL531" s="12">
        <f t="shared" si="132"/>
        <v>10705.548072853426</v>
      </c>
      <c r="AM531" s="12">
        <f t="shared" si="133"/>
        <v>-51152.070607924696</v>
      </c>
      <c r="AN531" s="12"/>
      <c r="AO531" s="12"/>
    </row>
    <row r="532" spans="1:41" x14ac:dyDescent="0.25">
      <c r="A532" s="6">
        <v>525</v>
      </c>
      <c r="B532" s="1" t="str">
        <f t="shared" si="120"/>
        <v>New York</v>
      </c>
      <c r="C532" s="1" t="s">
        <v>2</v>
      </c>
      <c r="D532" s="1" t="str">
        <f>IF(C532="Q1","non-peak",IF('Base Scenario'!C532="Q4","non-peak","peak"))</f>
        <v>peak</v>
      </c>
      <c r="E532" s="13">
        <f>IF(D532="non-peak",Parameters_Base!$B$4,Parameters_Base!$B$5)</f>
        <v>229999.99999999997</v>
      </c>
      <c r="F532" s="13">
        <f>IF(D532="non-peak",Parameters_Base!$C$4,Parameters_Base!$C$5)</f>
        <v>67500</v>
      </c>
      <c r="G532" s="1"/>
      <c r="H532" s="1">
        <v>263</v>
      </c>
      <c r="I532" s="1">
        <v>29</v>
      </c>
      <c r="J532" s="1">
        <v>182</v>
      </c>
      <c r="K532" s="3">
        <v>-2</v>
      </c>
      <c r="M532" s="15">
        <f t="shared" si="121"/>
        <v>6669999.9999999991</v>
      </c>
      <c r="N532" s="15">
        <f t="shared" si="122"/>
        <v>12285000</v>
      </c>
      <c r="O532" s="15">
        <f t="shared" si="123"/>
        <v>18955000</v>
      </c>
      <c r="Q532">
        <f>Parameters_Base!$G$5</f>
        <v>13880</v>
      </c>
      <c r="R532">
        <f>Q532*(1+VLOOKUP(K532,Parameters_Base!$I$3:$J$7,2,FALSE))</f>
        <v>9716</v>
      </c>
      <c r="S532" s="14">
        <f>R532*Parameters_Base!$G$2</f>
        <v>12630800</v>
      </c>
      <c r="T532" s="14">
        <f>Parameters_Base!$O$6</f>
        <v>300000</v>
      </c>
      <c r="U532" s="14">
        <f t="shared" si="124"/>
        <v>2500000</v>
      </c>
      <c r="V532" s="14">
        <f>Parameters_Base!$R$10</f>
        <v>3754098.2698005121</v>
      </c>
      <c r="W532" s="14">
        <f>Parameters_Base!$G$7*'Base Scenario'!O532</f>
        <v>4738750</v>
      </c>
      <c r="X532" s="14">
        <f>Parameters_Base!$G$8</f>
        <v>2000000</v>
      </c>
      <c r="Y532" s="15">
        <f t="shared" si="125"/>
        <v>25923648.269800514</v>
      </c>
      <c r="Z532" s="29">
        <f t="shared" si="126"/>
        <v>5184729.6539601032</v>
      </c>
      <c r="AA532" s="29">
        <f t="shared" si="127"/>
        <v>20738918.615840413</v>
      </c>
      <c r="AC532" s="29">
        <f t="shared" si="134"/>
        <v>1485270.3460398959</v>
      </c>
      <c r="AD532" s="29">
        <f t="shared" si="128"/>
        <v>-8453918.6158404127</v>
      </c>
      <c r="AE532" s="29">
        <f t="shared" si="129"/>
        <v>-6968648.269800514</v>
      </c>
      <c r="AF532" s="29"/>
      <c r="AG532" s="29" t="str">
        <f t="shared" si="130"/>
        <v>Profit</v>
      </c>
      <c r="AH532" s="29"/>
      <c r="AI532" s="29" t="str">
        <f t="shared" si="131"/>
        <v>Loss</v>
      </c>
      <c r="AJ532" s="29"/>
      <c r="AL532" s="12">
        <f t="shared" si="132"/>
        <v>51216.21882896193</v>
      </c>
      <c r="AM532" s="12">
        <f t="shared" si="133"/>
        <v>-46450.102284837434</v>
      </c>
      <c r="AN532" s="12"/>
      <c r="AO532" s="12"/>
    </row>
    <row r="533" spans="1:41" x14ac:dyDescent="0.25">
      <c r="A533" s="6">
        <v>526</v>
      </c>
      <c r="B533" s="1" t="str">
        <f t="shared" si="120"/>
        <v>Mumbai</v>
      </c>
      <c r="C533" s="1" t="s">
        <v>2</v>
      </c>
      <c r="D533" s="1" t="str">
        <f>IF(C533="Q1","non-peak",IF('Base Scenario'!C533="Q4","non-peak","peak"))</f>
        <v>peak</v>
      </c>
      <c r="E533" s="13">
        <f>IF(D533="non-peak",Parameters_Base!$B$4,Parameters_Base!$B$5)</f>
        <v>229999.99999999997</v>
      </c>
      <c r="F533" s="13">
        <f>IF(D533="non-peak",Parameters_Base!$C$4,Parameters_Base!$C$5)</f>
        <v>67500</v>
      </c>
      <c r="G533" s="1"/>
      <c r="H533" s="1">
        <v>263</v>
      </c>
      <c r="I533" s="1">
        <v>25</v>
      </c>
      <c r="J533" s="1">
        <v>205</v>
      </c>
      <c r="K533" s="3">
        <v>2</v>
      </c>
      <c r="M533" s="15">
        <f t="shared" si="121"/>
        <v>5749999.9999999991</v>
      </c>
      <c r="N533" s="15">
        <f t="shared" si="122"/>
        <v>13837500</v>
      </c>
      <c r="O533" s="15">
        <f t="shared" si="123"/>
        <v>19587500</v>
      </c>
      <c r="Q533">
        <f>Parameters_Base!$G$5</f>
        <v>13880</v>
      </c>
      <c r="R533">
        <f>Q533*(1+VLOOKUP(K533,Parameters_Base!$I$3:$J$7,2,FALSE))</f>
        <v>18044</v>
      </c>
      <c r="S533" s="14">
        <f>R533*Parameters_Base!$G$2</f>
        <v>23457200</v>
      </c>
      <c r="T533" s="14">
        <f>Parameters_Base!$O$6</f>
        <v>300000</v>
      </c>
      <c r="U533" s="14">
        <f t="shared" si="124"/>
        <v>1500000</v>
      </c>
      <c r="V533" s="14">
        <f>Parameters_Base!$R$10</f>
        <v>3754098.2698005121</v>
      </c>
      <c r="W533" s="14">
        <f>Parameters_Base!$G$7*'Base Scenario'!O533</f>
        <v>4896875</v>
      </c>
      <c r="X533" s="14">
        <f>Parameters_Base!$G$8</f>
        <v>2000000</v>
      </c>
      <c r="Y533" s="15">
        <f t="shared" si="125"/>
        <v>35908173.269800514</v>
      </c>
      <c r="Z533" s="29">
        <f t="shared" si="126"/>
        <v>7181634.6539601032</v>
      </c>
      <c r="AA533" s="29">
        <f t="shared" si="127"/>
        <v>28726538.615840413</v>
      </c>
      <c r="AC533" s="29">
        <f t="shared" si="134"/>
        <v>-1431634.6539601041</v>
      </c>
      <c r="AD533" s="29">
        <f t="shared" si="128"/>
        <v>-14889038.615840413</v>
      </c>
      <c r="AE533" s="29">
        <f t="shared" si="129"/>
        <v>-16320673.269800514</v>
      </c>
      <c r="AF533" s="29"/>
      <c r="AG533" s="29" t="str">
        <f t="shared" si="130"/>
        <v>Loss</v>
      </c>
      <c r="AH533" s="29"/>
      <c r="AI533" s="29" t="str">
        <f t="shared" si="131"/>
        <v>Loss</v>
      </c>
      <c r="AJ533" s="29"/>
      <c r="AL533" s="12">
        <f t="shared" si="132"/>
        <v>-57265.386158404166</v>
      </c>
      <c r="AM533" s="12">
        <f t="shared" si="133"/>
        <v>-72629.456662636163</v>
      </c>
      <c r="AN533" s="12"/>
      <c r="AO533" s="12"/>
    </row>
    <row r="534" spans="1:41" x14ac:dyDescent="0.25">
      <c r="A534" s="6">
        <v>527</v>
      </c>
      <c r="B534" s="1" t="str">
        <f t="shared" si="120"/>
        <v>New York</v>
      </c>
      <c r="C534" s="1" t="s">
        <v>2</v>
      </c>
      <c r="D534" s="1" t="str">
        <f>IF(C534="Q1","non-peak",IF('Base Scenario'!C534="Q4","non-peak","peak"))</f>
        <v>peak</v>
      </c>
      <c r="E534" s="13">
        <f>IF(D534="non-peak",Parameters_Base!$B$4,Parameters_Base!$B$5)</f>
        <v>229999.99999999997</v>
      </c>
      <c r="F534" s="13">
        <f>IF(D534="non-peak",Parameters_Base!$C$4,Parameters_Base!$C$5)</f>
        <v>67500</v>
      </c>
      <c r="G534" s="1"/>
      <c r="H534" s="1">
        <v>264</v>
      </c>
      <c r="I534" s="1">
        <v>24</v>
      </c>
      <c r="J534" s="1">
        <v>173</v>
      </c>
      <c r="K534" s="3">
        <v>-2</v>
      </c>
      <c r="M534" s="15">
        <f t="shared" si="121"/>
        <v>5519999.9999999991</v>
      </c>
      <c r="N534" s="15">
        <f t="shared" si="122"/>
        <v>11677500</v>
      </c>
      <c r="O534" s="15">
        <f t="shared" si="123"/>
        <v>17197500</v>
      </c>
      <c r="Q534">
        <f>Parameters_Base!$G$5</f>
        <v>13880</v>
      </c>
      <c r="R534">
        <f>Q534*(1+VLOOKUP(K534,Parameters_Base!$I$3:$J$7,2,FALSE))</f>
        <v>9716</v>
      </c>
      <c r="S534" s="14">
        <f>R534*Parameters_Base!$G$2</f>
        <v>12630800</v>
      </c>
      <c r="T534" s="14">
        <f>Parameters_Base!$O$6</f>
        <v>300000</v>
      </c>
      <c r="U534" s="14">
        <f t="shared" si="124"/>
        <v>2500000</v>
      </c>
      <c r="V534" s="14">
        <f>Parameters_Base!$R$10</f>
        <v>3754098.2698005121</v>
      </c>
      <c r="W534" s="14">
        <f>Parameters_Base!$G$7*'Base Scenario'!O534</f>
        <v>4299375</v>
      </c>
      <c r="X534" s="14">
        <f>Parameters_Base!$G$8</f>
        <v>2000000</v>
      </c>
      <c r="Y534" s="15">
        <f t="shared" si="125"/>
        <v>25484273.269800514</v>
      </c>
      <c r="Z534" s="29">
        <f t="shared" si="126"/>
        <v>5096854.6539601032</v>
      </c>
      <c r="AA534" s="29">
        <f t="shared" si="127"/>
        <v>20387418.615840413</v>
      </c>
      <c r="AC534" s="29">
        <f t="shared" si="134"/>
        <v>423145.3460398959</v>
      </c>
      <c r="AD534" s="29">
        <f t="shared" si="128"/>
        <v>-8709918.6158404127</v>
      </c>
      <c r="AE534" s="29">
        <f t="shared" si="129"/>
        <v>-8286773.269800514</v>
      </c>
      <c r="AF534" s="29"/>
      <c r="AG534" s="29" t="str">
        <f t="shared" si="130"/>
        <v>Profit</v>
      </c>
      <c r="AH534" s="29"/>
      <c r="AI534" s="29" t="str">
        <f t="shared" si="131"/>
        <v>Loss</v>
      </c>
      <c r="AJ534" s="29"/>
      <c r="AL534" s="12">
        <f t="shared" si="132"/>
        <v>17631.056084995664</v>
      </c>
      <c r="AM534" s="12">
        <f t="shared" si="133"/>
        <v>-50346.350380580421</v>
      </c>
      <c r="AN534" s="12"/>
      <c r="AO534" s="12"/>
    </row>
    <row r="535" spans="1:41" x14ac:dyDescent="0.25">
      <c r="A535" s="6">
        <v>528</v>
      </c>
      <c r="B535" s="1" t="str">
        <f t="shared" si="120"/>
        <v>Mumbai</v>
      </c>
      <c r="C535" s="1" t="s">
        <v>2</v>
      </c>
      <c r="D535" s="1" t="str">
        <f>IF(C535="Q1","non-peak",IF('Base Scenario'!C535="Q4","non-peak","peak"))</f>
        <v>peak</v>
      </c>
      <c r="E535" s="13">
        <f>IF(D535="non-peak",Parameters_Base!$B$4,Parameters_Base!$B$5)</f>
        <v>229999.99999999997</v>
      </c>
      <c r="F535" s="13">
        <f>IF(D535="non-peak",Parameters_Base!$C$4,Parameters_Base!$C$5)</f>
        <v>67500</v>
      </c>
      <c r="G535" s="1"/>
      <c r="H535" s="1">
        <v>264</v>
      </c>
      <c r="I535" s="1">
        <v>24</v>
      </c>
      <c r="J535" s="1">
        <v>200</v>
      </c>
      <c r="K535" s="3">
        <v>1</v>
      </c>
      <c r="M535" s="15">
        <f t="shared" si="121"/>
        <v>5519999.9999999991</v>
      </c>
      <c r="N535" s="15">
        <f t="shared" si="122"/>
        <v>13500000</v>
      </c>
      <c r="O535" s="15">
        <f t="shared" si="123"/>
        <v>19020000</v>
      </c>
      <c r="Q535">
        <f>Parameters_Base!$G$5</f>
        <v>13880</v>
      </c>
      <c r="R535">
        <f>Q535*(1+VLOOKUP(K535,Parameters_Base!$I$3:$J$7,2,FALSE))</f>
        <v>15961.999999999998</v>
      </c>
      <c r="S535" s="14">
        <f>R535*Parameters_Base!$G$2</f>
        <v>20750599.999999996</v>
      </c>
      <c r="T535" s="14">
        <f>Parameters_Base!$O$6</f>
        <v>300000</v>
      </c>
      <c r="U535" s="14">
        <f t="shared" si="124"/>
        <v>1500000</v>
      </c>
      <c r="V535" s="14">
        <f>Parameters_Base!$R$10</f>
        <v>3754098.2698005121</v>
      </c>
      <c r="W535" s="14">
        <f>Parameters_Base!$G$7*'Base Scenario'!O535</f>
        <v>4755000</v>
      </c>
      <c r="X535" s="14">
        <f>Parameters_Base!$G$8</f>
        <v>2000000</v>
      </c>
      <c r="Y535" s="15">
        <f t="shared" si="125"/>
        <v>33059698.269800507</v>
      </c>
      <c r="Z535" s="29">
        <f t="shared" si="126"/>
        <v>6611939.6539601013</v>
      </c>
      <c r="AA535" s="29">
        <f t="shared" si="127"/>
        <v>26447758.615840405</v>
      </c>
      <c r="AC535" s="29">
        <f t="shared" si="134"/>
        <v>-1091939.6539601022</v>
      </c>
      <c r="AD535" s="29">
        <f t="shared" si="128"/>
        <v>-12947758.615840405</v>
      </c>
      <c r="AE535" s="29">
        <f t="shared" si="129"/>
        <v>-14039698.269800507</v>
      </c>
      <c r="AF535" s="29"/>
      <c r="AG535" s="29" t="str">
        <f t="shared" si="130"/>
        <v>Loss</v>
      </c>
      <c r="AH535" s="29"/>
      <c r="AI535" s="29" t="str">
        <f t="shared" si="131"/>
        <v>Loss</v>
      </c>
      <c r="AJ535" s="29"/>
      <c r="AL535" s="12">
        <f t="shared" si="132"/>
        <v>-45497.485581670924</v>
      </c>
      <c r="AM535" s="12">
        <f t="shared" si="133"/>
        <v>-64738.793079202027</v>
      </c>
      <c r="AN535" s="12"/>
      <c r="AO535" s="12"/>
    </row>
    <row r="536" spans="1:41" x14ac:dyDescent="0.25">
      <c r="A536" s="6">
        <v>529</v>
      </c>
      <c r="B536" s="1" t="str">
        <f t="shared" si="120"/>
        <v>New York</v>
      </c>
      <c r="C536" s="1" t="s">
        <v>2</v>
      </c>
      <c r="D536" s="1" t="str">
        <f>IF(C536="Q1","non-peak",IF('Base Scenario'!C536="Q4","non-peak","peak"))</f>
        <v>peak</v>
      </c>
      <c r="E536" s="13">
        <f>IF(D536="non-peak",Parameters_Base!$B$4,Parameters_Base!$B$5)</f>
        <v>229999.99999999997</v>
      </c>
      <c r="F536" s="13">
        <f>IF(D536="non-peak",Parameters_Base!$C$4,Parameters_Base!$C$5)</f>
        <v>67500</v>
      </c>
      <c r="G536" s="1"/>
      <c r="H536" s="1">
        <v>265</v>
      </c>
      <c r="I536" s="1">
        <v>28</v>
      </c>
      <c r="J536" s="1">
        <v>181</v>
      </c>
      <c r="K536" s="3">
        <v>-1</v>
      </c>
      <c r="M536" s="15">
        <f t="shared" si="121"/>
        <v>6439999.9999999991</v>
      </c>
      <c r="N536" s="15">
        <f t="shared" si="122"/>
        <v>12217500</v>
      </c>
      <c r="O536" s="15">
        <f t="shared" si="123"/>
        <v>18657500</v>
      </c>
      <c r="Q536">
        <f>Parameters_Base!$G$5</f>
        <v>13880</v>
      </c>
      <c r="R536">
        <f>Q536*(1+VLOOKUP(K536,Parameters_Base!$I$3:$J$7,2,FALSE))</f>
        <v>11798</v>
      </c>
      <c r="S536" s="14">
        <f>R536*Parameters_Base!$G$2</f>
        <v>15337400</v>
      </c>
      <c r="T536" s="14">
        <f>Parameters_Base!$O$6</f>
        <v>300000</v>
      </c>
      <c r="U536" s="14">
        <f t="shared" si="124"/>
        <v>2500000</v>
      </c>
      <c r="V536" s="14">
        <f>Parameters_Base!$R$10</f>
        <v>3754098.2698005121</v>
      </c>
      <c r="W536" s="14">
        <f>Parameters_Base!$G$7*'Base Scenario'!O536</f>
        <v>4664375</v>
      </c>
      <c r="X536" s="14">
        <f>Parameters_Base!$G$8</f>
        <v>2000000</v>
      </c>
      <c r="Y536" s="15">
        <f t="shared" si="125"/>
        <v>28555873.269800514</v>
      </c>
      <c r="Z536" s="29">
        <f t="shared" si="126"/>
        <v>5711174.6539601032</v>
      </c>
      <c r="AA536" s="29">
        <f t="shared" si="127"/>
        <v>22844698.615840413</v>
      </c>
      <c r="AC536" s="29">
        <f t="shared" si="134"/>
        <v>728825.3460398959</v>
      </c>
      <c r="AD536" s="29">
        <f t="shared" si="128"/>
        <v>-10627198.615840413</v>
      </c>
      <c r="AE536" s="29">
        <f t="shared" si="129"/>
        <v>-9898373.269800514</v>
      </c>
      <c r="AF536" s="29"/>
      <c r="AG536" s="29" t="str">
        <f t="shared" si="130"/>
        <v>Profit</v>
      </c>
      <c r="AH536" s="29"/>
      <c r="AI536" s="29" t="str">
        <f t="shared" si="131"/>
        <v>Loss</v>
      </c>
      <c r="AJ536" s="29"/>
      <c r="AL536" s="12">
        <f t="shared" si="132"/>
        <v>26029.476644281996</v>
      </c>
      <c r="AM536" s="12">
        <f t="shared" si="133"/>
        <v>-58713.804507405592</v>
      </c>
      <c r="AN536" s="12"/>
      <c r="AO536" s="12"/>
    </row>
    <row r="537" spans="1:41" x14ac:dyDescent="0.25">
      <c r="A537" s="6">
        <v>530</v>
      </c>
      <c r="B537" s="1" t="str">
        <f t="shared" si="120"/>
        <v>Mumbai</v>
      </c>
      <c r="C537" s="1" t="s">
        <v>2</v>
      </c>
      <c r="D537" s="1" t="str">
        <f>IF(C537="Q1","non-peak",IF('Base Scenario'!C537="Q4","non-peak","peak"))</f>
        <v>peak</v>
      </c>
      <c r="E537" s="13">
        <f>IF(D537="non-peak",Parameters_Base!$B$4,Parameters_Base!$B$5)</f>
        <v>229999.99999999997</v>
      </c>
      <c r="F537" s="13">
        <f>IF(D537="non-peak",Parameters_Base!$C$4,Parameters_Base!$C$5)</f>
        <v>67500</v>
      </c>
      <c r="G537" s="1"/>
      <c r="H537" s="1">
        <v>265</v>
      </c>
      <c r="I537" s="1">
        <v>15</v>
      </c>
      <c r="J537" s="1">
        <v>197</v>
      </c>
      <c r="K537" s="3">
        <v>0</v>
      </c>
      <c r="M537" s="15">
        <f t="shared" si="121"/>
        <v>3449999.9999999995</v>
      </c>
      <c r="N537" s="15">
        <f t="shared" si="122"/>
        <v>13297500</v>
      </c>
      <c r="O537" s="15">
        <f t="shared" si="123"/>
        <v>16747500</v>
      </c>
      <c r="Q537">
        <f>Parameters_Base!$G$5</f>
        <v>13880</v>
      </c>
      <c r="R537">
        <f>Q537*(1+VLOOKUP(K537,Parameters_Base!$I$3:$J$7,2,FALSE))</f>
        <v>13880</v>
      </c>
      <c r="S537" s="14">
        <f>R537*Parameters_Base!$G$2</f>
        <v>18044000</v>
      </c>
      <c r="T537" s="14">
        <f>Parameters_Base!$O$6</f>
        <v>300000</v>
      </c>
      <c r="U537" s="14">
        <f t="shared" si="124"/>
        <v>1500000</v>
      </c>
      <c r="V537" s="14">
        <f>Parameters_Base!$R$10</f>
        <v>3754098.2698005121</v>
      </c>
      <c r="W537" s="14">
        <f>Parameters_Base!$G$7*'Base Scenario'!O537</f>
        <v>4186875</v>
      </c>
      <c r="X537" s="14">
        <f>Parameters_Base!$G$8</f>
        <v>2000000</v>
      </c>
      <c r="Y537" s="15">
        <f t="shared" si="125"/>
        <v>29784973.269800514</v>
      </c>
      <c r="Z537" s="29">
        <f t="shared" si="126"/>
        <v>5956994.6539601032</v>
      </c>
      <c r="AA537" s="29">
        <f t="shared" si="127"/>
        <v>23827978.615840413</v>
      </c>
      <c r="AC537" s="29">
        <f t="shared" si="134"/>
        <v>-2506994.6539601036</v>
      </c>
      <c r="AD537" s="29">
        <f t="shared" si="128"/>
        <v>-10530478.615840413</v>
      </c>
      <c r="AE537" s="29">
        <f t="shared" si="129"/>
        <v>-13037473.269800514</v>
      </c>
      <c r="AF537" s="29"/>
      <c r="AG537" s="29" t="str">
        <f t="shared" si="130"/>
        <v>Loss</v>
      </c>
      <c r="AH537" s="29"/>
      <c r="AI537" s="29" t="str">
        <f t="shared" si="131"/>
        <v>Loss</v>
      </c>
      <c r="AJ537" s="29"/>
      <c r="AL537" s="12">
        <f t="shared" si="132"/>
        <v>-167132.97693067358</v>
      </c>
      <c r="AM537" s="12">
        <f t="shared" si="133"/>
        <v>-53454.206171778744</v>
      </c>
      <c r="AN537" s="12"/>
      <c r="AO537" s="12"/>
    </row>
    <row r="538" spans="1:41" x14ac:dyDescent="0.25">
      <c r="A538" s="6">
        <v>531</v>
      </c>
      <c r="B538" s="1" t="str">
        <f t="shared" si="120"/>
        <v>New York</v>
      </c>
      <c r="C538" s="1" t="s">
        <v>2</v>
      </c>
      <c r="D538" s="1" t="str">
        <f>IF(C538="Q1","non-peak",IF('Base Scenario'!C538="Q4","non-peak","peak"))</f>
        <v>peak</v>
      </c>
      <c r="E538" s="13">
        <f>IF(D538="non-peak",Parameters_Base!$B$4,Parameters_Base!$B$5)</f>
        <v>229999.99999999997</v>
      </c>
      <c r="F538" s="13">
        <f>IF(D538="non-peak",Parameters_Base!$C$4,Parameters_Base!$C$5)</f>
        <v>67500</v>
      </c>
      <c r="G538" s="1"/>
      <c r="H538" s="1">
        <v>266</v>
      </c>
      <c r="I538" s="1">
        <v>29</v>
      </c>
      <c r="J538" s="1">
        <v>190</v>
      </c>
      <c r="K538" s="3">
        <v>0</v>
      </c>
      <c r="M538" s="15">
        <f t="shared" si="121"/>
        <v>6669999.9999999991</v>
      </c>
      <c r="N538" s="15">
        <f t="shared" si="122"/>
        <v>12825000</v>
      </c>
      <c r="O538" s="15">
        <f t="shared" si="123"/>
        <v>19495000</v>
      </c>
      <c r="Q538">
        <f>Parameters_Base!$G$5</f>
        <v>13880</v>
      </c>
      <c r="R538">
        <f>Q538*(1+VLOOKUP(K538,Parameters_Base!$I$3:$J$7,2,FALSE))</f>
        <v>13880</v>
      </c>
      <c r="S538" s="14">
        <f>R538*Parameters_Base!$G$2</f>
        <v>18044000</v>
      </c>
      <c r="T538" s="14">
        <f>Parameters_Base!$O$6</f>
        <v>300000</v>
      </c>
      <c r="U538" s="14">
        <f t="shared" si="124"/>
        <v>2500000</v>
      </c>
      <c r="V538" s="14">
        <f>Parameters_Base!$R$10</f>
        <v>3754098.2698005121</v>
      </c>
      <c r="W538" s="14">
        <f>Parameters_Base!$G$7*'Base Scenario'!O538</f>
        <v>4873750</v>
      </c>
      <c r="X538" s="14">
        <f>Parameters_Base!$G$8</f>
        <v>2000000</v>
      </c>
      <c r="Y538" s="15">
        <f t="shared" si="125"/>
        <v>31471848.269800514</v>
      </c>
      <c r="Z538" s="29">
        <f t="shared" si="126"/>
        <v>6294369.6539601032</v>
      </c>
      <c r="AA538" s="29">
        <f t="shared" si="127"/>
        <v>25177478.615840413</v>
      </c>
      <c r="AC538" s="29">
        <f t="shared" si="134"/>
        <v>375630.3460398959</v>
      </c>
      <c r="AD538" s="29">
        <f t="shared" si="128"/>
        <v>-12352478.615840413</v>
      </c>
      <c r="AE538" s="29">
        <f t="shared" si="129"/>
        <v>-11976848.269800514</v>
      </c>
      <c r="AF538" s="29"/>
      <c r="AG538" s="29" t="str">
        <f t="shared" si="130"/>
        <v>Profit</v>
      </c>
      <c r="AH538" s="29"/>
      <c r="AI538" s="29" t="str">
        <f t="shared" si="131"/>
        <v>Loss</v>
      </c>
      <c r="AJ538" s="29"/>
      <c r="AL538" s="12">
        <f t="shared" si="132"/>
        <v>12952.770553099859</v>
      </c>
      <c r="AM538" s="12">
        <f t="shared" si="133"/>
        <v>-65013.045346528488</v>
      </c>
      <c r="AN538" s="12"/>
      <c r="AO538" s="12"/>
    </row>
    <row r="539" spans="1:41" x14ac:dyDescent="0.25">
      <c r="A539" s="6">
        <v>532</v>
      </c>
      <c r="B539" s="1" t="str">
        <f t="shared" si="120"/>
        <v>Mumbai</v>
      </c>
      <c r="C539" s="1" t="s">
        <v>2</v>
      </c>
      <c r="D539" s="1" t="str">
        <f>IF(C539="Q1","non-peak",IF('Base Scenario'!C539="Q4","non-peak","peak"))</f>
        <v>peak</v>
      </c>
      <c r="E539" s="13">
        <f>IF(D539="non-peak",Parameters_Base!$B$4,Parameters_Base!$B$5)</f>
        <v>229999.99999999997</v>
      </c>
      <c r="F539" s="13">
        <f>IF(D539="non-peak",Parameters_Base!$C$4,Parameters_Base!$C$5)</f>
        <v>67500</v>
      </c>
      <c r="G539" s="1"/>
      <c r="H539" s="1">
        <v>266</v>
      </c>
      <c r="I539" s="1">
        <v>30</v>
      </c>
      <c r="J539" s="1">
        <v>186</v>
      </c>
      <c r="K539" s="3">
        <v>2</v>
      </c>
      <c r="M539" s="15">
        <f t="shared" si="121"/>
        <v>6899999.9999999991</v>
      </c>
      <c r="N539" s="15">
        <f t="shared" si="122"/>
        <v>12555000</v>
      </c>
      <c r="O539" s="15">
        <f t="shared" si="123"/>
        <v>19455000</v>
      </c>
      <c r="Q539">
        <f>Parameters_Base!$G$5</f>
        <v>13880</v>
      </c>
      <c r="R539">
        <f>Q539*(1+VLOOKUP(K539,Parameters_Base!$I$3:$J$7,2,FALSE))</f>
        <v>18044</v>
      </c>
      <c r="S539" s="14">
        <f>R539*Parameters_Base!$G$2</f>
        <v>23457200</v>
      </c>
      <c r="T539" s="14">
        <f>Parameters_Base!$O$6</f>
        <v>300000</v>
      </c>
      <c r="U539" s="14">
        <f t="shared" si="124"/>
        <v>1500000</v>
      </c>
      <c r="V539" s="14">
        <f>Parameters_Base!$R$10</f>
        <v>3754098.2698005121</v>
      </c>
      <c r="W539" s="14">
        <f>Parameters_Base!$G$7*'Base Scenario'!O539</f>
        <v>4863750</v>
      </c>
      <c r="X539" s="14">
        <f>Parameters_Base!$G$8</f>
        <v>2000000</v>
      </c>
      <c r="Y539" s="15">
        <f t="shared" si="125"/>
        <v>35875048.269800514</v>
      </c>
      <c r="Z539" s="29">
        <f t="shared" si="126"/>
        <v>7175009.6539601032</v>
      </c>
      <c r="AA539" s="29">
        <f t="shared" si="127"/>
        <v>28700038.615840413</v>
      </c>
      <c r="AC539" s="29">
        <f t="shared" si="134"/>
        <v>-275009.6539601041</v>
      </c>
      <c r="AD539" s="29">
        <f t="shared" si="128"/>
        <v>-16145038.615840413</v>
      </c>
      <c r="AE539" s="29">
        <f t="shared" si="129"/>
        <v>-16420048.269800514</v>
      </c>
      <c r="AF539" s="29"/>
      <c r="AG539" s="29" t="str">
        <f t="shared" si="130"/>
        <v>Loss</v>
      </c>
      <c r="AH539" s="29"/>
      <c r="AI539" s="29" t="str">
        <f t="shared" si="131"/>
        <v>Loss</v>
      </c>
      <c r="AJ539" s="29"/>
      <c r="AL539" s="12">
        <f t="shared" si="132"/>
        <v>-9166.9884653368026</v>
      </c>
      <c r="AM539" s="12">
        <f t="shared" si="133"/>
        <v>-86801.282880862433</v>
      </c>
      <c r="AN539" s="12"/>
      <c r="AO539" s="12"/>
    </row>
    <row r="540" spans="1:41" x14ac:dyDescent="0.25">
      <c r="A540" s="6">
        <v>533</v>
      </c>
      <c r="B540" s="1" t="str">
        <f t="shared" si="120"/>
        <v>New York</v>
      </c>
      <c r="C540" s="1" t="s">
        <v>2</v>
      </c>
      <c r="D540" s="1" t="str">
        <f>IF(C540="Q1","non-peak",IF('Base Scenario'!C540="Q4","non-peak","peak"))</f>
        <v>peak</v>
      </c>
      <c r="E540" s="13">
        <f>IF(D540="non-peak",Parameters_Base!$B$4,Parameters_Base!$B$5)</f>
        <v>229999.99999999997</v>
      </c>
      <c r="F540" s="13">
        <f>IF(D540="non-peak",Parameters_Base!$C$4,Parameters_Base!$C$5)</f>
        <v>67500</v>
      </c>
      <c r="G540" s="1"/>
      <c r="H540" s="1">
        <v>267</v>
      </c>
      <c r="I540" s="1">
        <v>27</v>
      </c>
      <c r="J540" s="1">
        <v>180</v>
      </c>
      <c r="K540" s="3">
        <v>0</v>
      </c>
      <c r="M540" s="15">
        <f t="shared" si="121"/>
        <v>6209999.9999999991</v>
      </c>
      <c r="N540" s="15">
        <f t="shared" si="122"/>
        <v>12150000</v>
      </c>
      <c r="O540" s="15">
        <f t="shared" si="123"/>
        <v>18360000</v>
      </c>
      <c r="Q540">
        <f>Parameters_Base!$G$5</f>
        <v>13880</v>
      </c>
      <c r="R540">
        <f>Q540*(1+VLOOKUP(K540,Parameters_Base!$I$3:$J$7,2,FALSE))</f>
        <v>13880</v>
      </c>
      <c r="S540" s="14">
        <f>R540*Parameters_Base!$G$2</f>
        <v>18044000</v>
      </c>
      <c r="T540" s="14">
        <f>Parameters_Base!$O$6</f>
        <v>300000</v>
      </c>
      <c r="U540" s="14">
        <f t="shared" si="124"/>
        <v>2500000</v>
      </c>
      <c r="V540" s="14">
        <f>Parameters_Base!$R$10</f>
        <v>3754098.2698005121</v>
      </c>
      <c r="W540" s="14">
        <f>Parameters_Base!$G$7*'Base Scenario'!O540</f>
        <v>4590000</v>
      </c>
      <c r="X540" s="14">
        <f>Parameters_Base!$G$8</f>
        <v>2000000</v>
      </c>
      <c r="Y540" s="15">
        <f t="shared" si="125"/>
        <v>31188098.269800514</v>
      </c>
      <c r="Z540" s="29">
        <f t="shared" si="126"/>
        <v>6237619.6539601032</v>
      </c>
      <c r="AA540" s="29">
        <f t="shared" si="127"/>
        <v>24950478.615840413</v>
      </c>
      <c r="AC540" s="29">
        <f t="shared" si="134"/>
        <v>-27619.6539601041</v>
      </c>
      <c r="AD540" s="29">
        <f t="shared" si="128"/>
        <v>-12800478.615840413</v>
      </c>
      <c r="AE540" s="29">
        <f t="shared" si="129"/>
        <v>-12828098.269800514</v>
      </c>
      <c r="AF540" s="29"/>
      <c r="AG540" s="29" t="str">
        <f t="shared" si="130"/>
        <v>Loss</v>
      </c>
      <c r="AH540" s="29"/>
      <c r="AI540" s="29" t="str">
        <f t="shared" si="131"/>
        <v>Loss</v>
      </c>
      <c r="AJ540" s="29"/>
      <c r="AL540" s="12">
        <f t="shared" si="132"/>
        <v>-1022.9501466705223</v>
      </c>
      <c r="AM540" s="12">
        <f t="shared" si="133"/>
        <v>-71113.770088002289</v>
      </c>
      <c r="AN540" s="12"/>
      <c r="AO540" s="12"/>
    </row>
    <row r="541" spans="1:41" x14ac:dyDescent="0.25">
      <c r="A541" s="6">
        <v>534</v>
      </c>
      <c r="B541" s="1" t="str">
        <f t="shared" si="120"/>
        <v>Mumbai</v>
      </c>
      <c r="C541" s="1" t="s">
        <v>2</v>
      </c>
      <c r="D541" s="1" t="str">
        <f>IF(C541="Q1","non-peak",IF('Base Scenario'!C541="Q4","non-peak","peak"))</f>
        <v>peak</v>
      </c>
      <c r="E541" s="13">
        <f>IF(D541="non-peak",Parameters_Base!$B$4,Parameters_Base!$B$5)</f>
        <v>229999.99999999997</v>
      </c>
      <c r="F541" s="13">
        <f>IF(D541="non-peak",Parameters_Base!$C$4,Parameters_Base!$C$5)</f>
        <v>67500</v>
      </c>
      <c r="G541" s="1"/>
      <c r="H541" s="1">
        <v>267</v>
      </c>
      <c r="I541" s="1">
        <v>25</v>
      </c>
      <c r="J541" s="1">
        <v>209</v>
      </c>
      <c r="K541" s="3">
        <v>2</v>
      </c>
      <c r="M541" s="15">
        <f t="shared" si="121"/>
        <v>5749999.9999999991</v>
      </c>
      <c r="N541" s="15">
        <f t="shared" si="122"/>
        <v>14107500</v>
      </c>
      <c r="O541" s="15">
        <f t="shared" si="123"/>
        <v>19857500</v>
      </c>
      <c r="Q541">
        <f>Parameters_Base!$G$5</f>
        <v>13880</v>
      </c>
      <c r="R541">
        <f>Q541*(1+VLOOKUP(K541,Parameters_Base!$I$3:$J$7,2,FALSE))</f>
        <v>18044</v>
      </c>
      <c r="S541" s="14">
        <f>R541*Parameters_Base!$G$2</f>
        <v>23457200</v>
      </c>
      <c r="T541" s="14">
        <f>Parameters_Base!$O$6</f>
        <v>300000</v>
      </c>
      <c r="U541" s="14">
        <f t="shared" si="124"/>
        <v>1500000</v>
      </c>
      <c r="V541" s="14">
        <f>Parameters_Base!$R$10</f>
        <v>3754098.2698005121</v>
      </c>
      <c r="W541" s="14">
        <f>Parameters_Base!$G$7*'Base Scenario'!O541</f>
        <v>4964375</v>
      </c>
      <c r="X541" s="14">
        <f>Parameters_Base!$G$8</f>
        <v>2000000</v>
      </c>
      <c r="Y541" s="15">
        <f t="shared" si="125"/>
        <v>35975673.269800514</v>
      </c>
      <c r="Z541" s="29">
        <f t="shared" si="126"/>
        <v>7195134.6539601032</v>
      </c>
      <c r="AA541" s="29">
        <f t="shared" si="127"/>
        <v>28780538.615840413</v>
      </c>
      <c r="AC541" s="29">
        <f t="shared" si="134"/>
        <v>-1445134.6539601041</v>
      </c>
      <c r="AD541" s="29">
        <f t="shared" si="128"/>
        <v>-14673038.615840413</v>
      </c>
      <c r="AE541" s="29">
        <f t="shared" si="129"/>
        <v>-16118173.269800514</v>
      </c>
      <c r="AF541" s="29"/>
      <c r="AG541" s="29" t="str">
        <f t="shared" si="130"/>
        <v>Loss</v>
      </c>
      <c r="AH541" s="29"/>
      <c r="AI541" s="29" t="str">
        <f t="shared" si="131"/>
        <v>Loss</v>
      </c>
      <c r="AJ541" s="29"/>
      <c r="AL541" s="12">
        <f t="shared" si="132"/>
        <v>-57805.386158404166</v>
      </c>
      <c r="AM541" s="12">
        <f t="shared" si="133"/>
        <v>-70205.926391580928</v>
      </c>
      <c r="AN541" s="12"/>
      <c r="AO541" s="12"/>
    </row>
    <row r="542" spans="1:41" x14ac:dyDescent="0.25">
      <c r="A542" s="6">
        <v>535</v>
      </c>
      <c r="B542" s="1" t="str">
        <f t="shared" si="120"/>
        <v>New York</v>
      </c>
      <c r="C542" s="1" t="s">
        <v>2</v>
      </c>
      <c r="D542" s="1" t="str">
        <f>IF(C542="Q1","non-peak",IF('Base Scenario'!C542="Q4","non-peak","peak"))</f>
        <v>peak</v>
      </c>
      <c r="E542" s="13">
        <f>IF(D542="non-peak",Parameters_Base!$B$4,Parameters_Base!$B$5)</f>
        <v>229999.99999999997</v>
      </c>
      <c r="F542" s="13">
        <f>IF(D542="non-peak",Parameters_Base!$C$4,Parameters_Base!$C$5)</f>
        <v>67500</v>
      </c>
      <c r="G542" s="1"/>
      <c r="H542" s="1">
        <v>268</v>
      </c>
      <c r="I542" s="1">
        <v>28</v>
      </c>
      <c r="J542" s="1">
        <v>160</v>
      </c>
      <c r="K542" s="3">
        <v>-1</v>
      </c>
      <c r="M542" s="15">
        <f t="shared" si="121"/>
        <v>6439999.9999999991</v>
      </c>
      <c r="N542" s="15">
        <f t="shared" si="122"/>
        <v>10800000</v>
      </c>
      <c r="O542" s="15">
        <f t="shared" si="123"/>
        <v>17240000</v>
      </c>
      <c r="Q542">
        <f>Parameters_Base!$G$5</f>
        <v>13880</v>
      </c>
      <c r="R542">
        <f>Q542*(1+VLOOKUP(K542,Parameters_Base!$I$3:$J$7,2,FALSE))</f>
        <v>11798</v>
      </c>
      <c r="S542" s="14">
        <f>R542*Parameters_Base!$G$2</f>
        <v>15337400</v>
      </c>
      <c r="T542" s="14">
        <f>Parameters_Base!$O$6</f>
        <v>300000</v>
      </c>
      <c r="U542" s="14">
        <f t="shared" si="124"/>
        <v>2500000</v>
      </c>
      <c r="V542" s="14">
        <f>Parameters_Base!$R$10</f>
        <v>3754098.2698005121</v>
      </c>
      <c r="W542" s="14">
        <f>Parameters_Base!$G$7*'Base Scenario'!O542</f>
        <v>4310000</v>
      </c>
      <c r="X542" s="14">
        <f>Parameters_Base!$G$8</f>
        <v>2000000</v>
      </c>
      <c r="Y542" s="15">
        <f t="shared" si="125"/>
        <v>28201498.269800514</v>
      </c>
      <c r="Z542" s="29">
        <f t="shared" si="126"/>
        <v>5640299.6539601032</v>
      </c>
      <c r="AA542" s="29">
        <f t="shared" si="127"/>
        <v>22561198.615840413</v>
      </c>
      <c r="AC542" s="29">
        <f t="shared" si="134"/>
        <v>799700.3460398959</v>
      </c>
      <c r="AD542" s="29">
        <f t="shared" si="128"/>
        <v>-11761198.615840413</v>
      </c>
      <c r="AE542" s="29">
        <f t="shared" si="129"/>
        <v>-10961498.269800514</v>
      </c>
      <c r="AF542" s="29"/>
      <c r="AG542" s="29" t="str">
        <f t="shared" si="130"/>
        <v>Profit</v>
      </c>
      <c r="AH542" s="29"/>
      <c r="AI542" s="29" t="str">
        <f t="shared" si="131"/>
        <v>Loss</v>
      </c>
      <c r="AJ542" s="29"/>
      <c r="AL542" s="12">
        <f t="shared" si="132"/>
        <v>28560.726644281996</v>
      </c>
      <c r="AM542" s="12">
        <f t="shared" si="133"/>
        <v>-73507.491349002579</v>
      </c>
      <c r="AN542" s="12"/>
      <c r="AO542" s="12"/>
    </row>
    <row r="543" spans="1:41" x14ac:dyDescent="0.25">
      <c r="A543" s="6">
        <v>536</v>
      </c>
      <c r="B543" s="1" t="str">
        <f t="shared" si="120"/>
        <v>Mumbai</v>
      </c>
      <c r="C543" s="1" t="s">
        <v>2</v>
      </c>
      <c r="D543" s="1" t="str">
        <f>IF(C543="Q1","non-peak",IF('Base Scenario'!C543="Q4","non-peak","peak"))</f>
        <v>peak</v>
      </c>
      <c r="E543" s="13">
        <f>IF(D543="non-peak",Parameters_Base!$B$4,Parameters_Base!$B$5)</f>
        <v>229999.99999999997</v>
      </c>
      <c r="F543" s="13">
        <f>IF(D543="non-peak",Parameters_Base!$C$4,Parameters_Base!$C$5)</f>
        <v>67500</v>
      </c>
      <c r="G543" s="1"/>
      <c r="H543" s="1">
        <v>268</v>
      </c>
      <c r="I543" s="1">
        <v>27</v>
      </c>
      <c r="J543" s="1">
        <v>199</v>
      </c>
      <c r="K543" s="3">
        <v>2</v>
      </c>
      <c r="M543" s="15">
        <f t="shared" si="121"/>
        <v>6209999.9999999991</v>
      </c>
      <c r="N543" s="15">
        <f t="shared" si="122"/>
        <v>13432500</v>
      </c>
      <c r="O543" s="15">
        <f t="shared" si="123"/>
        <v>19642500</v>
      </c>
      <c r="Q543">
        <f>Parameters_Base!$G$5</f>
        <v>13880</v>
      </c>
      <c r="R543">
        <f>Q543*(1+VLOOKUP(K543,Parameters_Base!$I$3:$J$7,2,FALSE))</f>
        <v>18044</v>
      </c>
      <c r="S543" s="14">
        <f>R543*Parameters_Base!$G$2</f>
        <v>23457200</v>
      </c>
      <c r="T543" s="14">
        <f>Parameters_Base!$O$6</f>
        <v>300000</v>
      </c>
      <c r="U543" s="14">
        <f t="shared" si="124"/>
        <v>1500000</v>
      </c>
      <c r="V543" s="14">
        <f>Parameters_Base!$R$10</f>
        <v>3754098.2698005121</v>
      </c>
      <c r="W543" s="14">
        <f>Parameters_Base!$G$7*'Base Scenario'!O543</f>
        <v>4910625</v>
      </c>
      <c r="X543" s="14">
        <f>Parameters_Base!$G$8</f>
        <v>2000000</v>
      </c>
      <c r="Y543" s="15">
        <f t="shared" si="125"/>
        <v>35921923.269800514</v>
      </c>
      <c r="Z543" s="29">
        <f t="shared" si="126"/>
        <v>7184384.6539601032</v>
      </c>
      <c r="AA543" s="29">
        <f t="shared" si="127"/>
        <v>28737538.615840413</v>
      </c>
      <c r="AC543" s="29">
        <f t="shared" si="134"/>
        <v>-974384.6539601041</v>
      </c>
      <c r="AD543" s="29">
        <f t="shared" si="128"/>
        <v>-15305038.615840413</v>
      </c>
      <c r="AE543" s="29">
        <f t="shared" si="129"/>
        <v>-16279423.269800514</v>
      </c>
      <c r="AF543" s="29"/>
      <c r="AG543" s="29" t="str">
        <f t="shared" si="130"/>
        <v>Loss</v>
      </c>
      <c r="AH543" s="29"/>
      <c r="AI543" s="29" t="str">
        <f t="shared" si="131"/>
        <v>Loss</v>
      </c>
      <c r="AJ543" s="29"/>
      <c r="AL543" s="12">
        <f t="shared" si="132"/>
        <v>-36088.320517040891</v>
      </c>
      <c r="AM543" s="12">
        <f t="shared" si="133"/>
        <v>-76909.741788142783</v>
      </c>
      <c r="AN543" s="12"/>
      <c r="AO543" s="12"/>
    </row>
    <row r="544" spans="1:41" x14ac:dyDescent="0.25">
      <c r="A544" s="6">
        <v>537</v>
      </c>
      <c r="B544" s="1" t="str">
        <f t="shared" si="120"/>
        <v>New York</v>
      </c>
      <c r="C544" s="1" t="s">
        <v>2</v>
      </c>
      <c r="D544" s="1" t="str">
        <f>IF(C544="Q1","non-peak",IF('Base Scenario'!C544="Q4","non-peak","peak"))</f>
        <v>peak</v>
      </c>
      <c r="E544" s="13">
        <f>IF(D544="non-peak",Parameters_Base!$B$4,Parameters_Base!$B$5)</f>
        <v>229999.99999999997</v>
      </c>
      <c r="F544" s="13">
        <f>IF(D544="non-peak",Parameters_Base!$C$4,Parameters_Base!$C$5)</f>
        <v>67500</v>
      </c>
      <c r="G544" s="1"/>
      <c r="H544" s="1">
        <v>269</v>
      </c>
      <c r="I544" s="1">
        <v>29</v>
      </c>
      <c r="J544" s="1">
        <v>225</v>
      </c>
      <c r="K544" s="3">
        <v>-2</v>
      </c>
      <c r="M544" s="15">
        <f t="shared" si="121"/>
        <v>6669999.9999999991</v>
      </c>
      <c r="N544" s="15">
        <f t="shared" si="122"/>
        <v>15187500</v>
      </c>
      <c r="O544" s="15">
        <f t="shared" si="123"/>
        <v>21857500</v>
      </c>
      <c r="Q544">
        <f>Parameters_Base!$G$5</f>
        <v>13880</v>
      </c>
      <c r="R544">
        <f>Q544*(1+VLOOKUP(K544,Parameters_Base!$I$3:$J$7,2,FALSE))</f>
        <v>9716</v>
      </c>
      <c r="S544" s="14">
        <f>R544*Parameters_Base!$G$2</f>
        <v>12630800</v>
      </c>
      <c r="T544" s="14">
        <f>Parameters_Base!$O$6</f>
        <v>300000</v>
      </c>
      <c r="U544" s="14">
        <f t="shared" si="124"/>
        <v>2500000</v>
      </c>
      <c r="V544" s="14">
        <f>Parameters_Base!$R$10</f>
        <v>3754098.2698005121</v>
      </c>
      <c r="W544" s="14">
        <f>Parameters_Base!$G$7*'Base Scenario'!O544</f>
        <v>5464375</v>
      </c>
      <c r="X544" s="14">
        <f>Parameters_Base!$G$8</f>
        <v>2000000</v>
      </c>
      <c r="Y544" s="15">
        <f t="shared" si="125"/>
        <v>26649273.269800514</v>
      </c>
      <c r="Z544" s="29">
        <f t="shared" si="126"/>
        <v>5329854.6539601032</v>
      </c>
      <c r="AA544" s="29">
        <f t="shared" si="127"/>
        <v>21319418.615840413</v>
      </c>
      <c r="AC544" s="29">
        <f t="shared" si="134"/>
        <v>1340145.3460398959</v>
      </c>
      <c r="AD544" s="29">
        <f t="shared" si="128"/>
        <v>-6131918.6158404127</v>
      </c>
      <c r="AE544" s="29">
        <f t="shared" si="129"/>
        <v>-4791773.269800514</v>
      </c>
      <c r="AF544" s="29"/>
      <c r="AG544" s="29" t="str">
        <f t="shared" si="130"/>
        <v>Profit</v>
      </c>
      <c r="AH544" s="29"/>
      <c r="AI544" s="29" t="str">
        <f t="shared" si="131"/>
        <v>Loss</v>
      </c>
      <c r="AJ544" s="29"/>
      <c r="AL544" s="12">
        <f t="shared" si="132"/>
        <v>46211.908484134343</v>
      </c>
      <c r="AM544" s="12">
        <f t="shared" si="133"/>
        <v>-27252.971625957391</v>
      </c>
      <c r="AN544" s="12"/>
      <c r="AO544" s="12"/>
    </row>
    <row r="545" spans="1:41" x14ac:dyDescent="0.25">
      <c r="A545" s="6">
        <v>538</v>
      </c>
      <c r="B545" s="1" t="str">
        <f t="shared" si="120"/>
        <v>Mumbai</v>
      </c>
      <c r="C545" s="1" t="s">
        <v>2</v>
      </c>
      <c r="D545" s="1" t="str">
        <f>IF(C545="Q1","non-peak",IF('Base Scenario'!C545="Q4","non-peak","peak"))</f>
        <v>peak</v>
      </c>
      <c r="E545" s="13">
        <f>IF(D545="non-peak",Parameters_Base!$B$4,Parameters_Base!$B$5)</f>
        <v>229999.99999999997</v>
      </c>
      <c r="F545" s="13">
        <f>IF(D545="non-peak",Parameters_Base!$C$4,Parameters_Base!$C$5)</f>
        <v>67500</v>
      </c>
      <c r="G545" s="1"/>
      <c r="H545" s="1">
        <v>269</v>
      </c>
      <c r="I545" s="1">
        <v>26</v>
      </c>
      <c r="J545" s="1">
        <v>195</v>
      </c>
      <c r="K545" s="3">
        <v>1</v>
      </c>
      <c r="M545" s="15">
        <f t="shared" si="121"/>
        <v>5979999.9999999991</v>
      </c>
      <c r="N545" s="15">
        <f t="shared" si="122"/>
        <v>13162500</v>
      </c>
      <c r="O545" s="15">
        <f t="shared" si="123"/>
        <v>19142500</v>
      </c>
      <c r="Q545">
        <f>Parameters_Base!$G$5</f>
        <v>13880</v>
      </c>
      <c r="R545">
        <f>Q545*(1+VLOOKUP(K545,Parameters_Base!$I$3:$J$7,2,FALSE))</f>
        <v>15961.999999999998</v>
      </c>
      <c r="S545" s="14">
        <f>R545*Parameters_Base!$G$2</f>
        <v>20750599.999999996</v>
      </c>
      <c r="T545" s="14">
        <f>Parameters_Base!$O$6</f>
        <v>300000</v>
      </c>
      <c r="U545" s="14">
        <f t="shared" si="124"/>
        <v>1500000</v>
      </c>
      <c r="V545" s="14">
        <f>Parameters_Base!$R$10</f>
        <v>3754098.2698005121</v>
      </c>
      <c r="W545" s="14">
        <f>Parameters_Base!$G$7*'Base Scenario'!O545</f>
        <v>4785625</v>
      </c>
      <c r="X545" s="14">
        <f>Parameters_Base!$G$8</f>
        <v>2000000</v>
      </c>
      <c r="Y545" s="15">
        <f t="shared" si="125"/>
        <v>33090323.269800507</v>
      </c>
      <c r="Z545" s="29">
        <f t="shared" si="126"/>
        <v>6618064.6539601013</v>
      </c>
      <c r="AA545" s="29">
        <f t="shared" si="127"/>
        <v>26472258.615840405</v>
      </c>
      <c r="AC545" s="29">
        <f t="shared" si="134"/>
        <v>-638064.65396010224</v>
      </c>
      <c r="AD545" s="29">
        <f t="shared" si="128"/>
        <v>-13309758.615840405</v>
      </c>
      <c r="AE545" s="29">
        <f t="shared" si="129"/>
        <v>-13947823.269800507</v>
      </c>
      <c r="AF545" s="29"/>
      <c r="AG545" s="29" t="str">
        <f t="shared" si="130"/>
        <v>Loss</v>
      </c>
      <c r="AH545" s="29"/>
      <c r="AI545" s="29" t="str">
        <f t="shared" si="131"/>
        <v>Loss</v>
      </c>
      <c r="AJ545" s="29"/>
      <c r="AL545" s="12">
        <f t="shared" si="132"/>
        <v>-24540.948229234702</v>
      </c>
      <c r="AM545" s="12">
        <f t="shared" si="133"/>
        <v>-68255.172388925159</v>
      </c>
      <c r="AN545" s="12"/>
      <c r="AO545" s="12"/>
    </row>
    <row r="546" spans="1:41" x14ac:dyDescent="0.25">
      <c r="A546" s="6">
        <v>539</v>
      </c>
      <c r="B546" s="1" t="str">
        <f t="shared" si="120"/>
        <v>New York</v>
      </c>
      <c r="C546" s="1" t="s">
        <v>2</v>
      </c>
      <c r="D546" s="1" t="str">
        <f>IF(C546="Q1","non-peak",IF('Base Scenario'!C546="Q4","non-peak","peak"))</f>
        <v>peak</v>
      </c>
      <c r="E546" s="13">
        <f>IF(D546="non-peak",Parameters_Base!$B$4,Parameters_Base!$B$5)</f>
        <v>229999.99999999997</v>
      </c>
      <c r="F546" s="13">
        <f>IF(D546="non-peak",Parameters_Base!$C$4,Parameters_Base!$C$5)</f>
        <v>67500</v>
      </c>
      <c r="G546" s="1"/>
      <c r="H546" s="1">
        <v>270</v>
      </c>
      <c r="I546" s="1">
        <v>29</v>
      </c>
      <c r="J546" s="1">
        <v>214</v>
      </c>
      <c r="K546" s="3">
        <v>0</v>
      </c>
      <c r="M546" s="15">
        <f t="shared" si="121"/>
        <v>6669999.9999999991</v>
      </c>
      <c r="N546" s="15">
        <f t="shared" si="122"/>
        <v>14445000</v>
      </c>
      <c r="O546" s="15">
        <f t="shared" si="123"/>
        <v>21115000</v>
      </c>
      <c r="Q546">
        <f>Parameters_Base!$G$5</f>
        <v>13880</v>
      </c>
      <c r="R546">
        <f>Q546*(1+VLOOKUP(K546,Parameters_Base!$I$3:$J$7,2,FALSE))</f>
        <v>13880</v>
      </c>
      <c r="S546" s="14">
        <f>R546*Parameters_Base!$G$2</f>
        <v>18044000</v>
      </c>
      <c r="T546" s="14">
        <f>Parameters_Base!$O$6</f>
        <v>300000</v>
      </c>
      <c r="U546" s="14">
        <f t="shared" si="124"/>
        <v>2500000</v>
      </c>
      <c r="V546" s="14">
        <f>Parameters_Base!$R$10</f>
        <v>3754098.2698005121</v>
      </c>
      <c r="W546" s="14">
        <f>Parameters_Base!$G$7*'Base Scenario'!O546</f>
        <v>5278750</v>
      </c>
      <c r="X546" s="14">
        <f>Parameters_Base!$G$8</f>
        <v>2000000</v>
      </c>
      <c r="Y546" s="15">
        <f t="shared" si="125"/>
        <v>31876848.269800514</v>
      </c>
      <c r="Z546" s="29">
        <f t="shared" si="126"/>
        <v>6375369.6539601032</v>
      </c>
      <c r="AA546" s="29">
        <f t="shared" si="127"/>
        <v>25501478.615840413</v>
      </c>
      <c r="AC546" s="29">
        <f t="shared" si="134"/>
        <v>294630.3460398959</v>
      </c>
      <c r="AD546" s="29">
        <f t="shared" si="128"/>
        <v>-11056478.615840413</v>
      </c>
      <c r="AE546" s="29">
        <f t="shared" si="129"/>
        <v>-10761848.269800514</v>
      </c>
      <c r="AF546" s="29"/>
      <c r="AG546" s="29" t="str">
        <f t="shared" si="130"/>
        <v>Profit</v>
      </c>
      <c r="AH546" s="29"/>
      <c r="AI546" s="29" t="str">
        <f t="shared" si="131"/>
        <v>Loss</v>
      </c>
      <c r="AJ546" s="29"/>
      <c r="AL546" s="12">
        <f t="shared" si="132"/>
        <v>10159.667104823997</v>
      </c>
      <c r="AM546" s="12">
        <f t="shared" si="133"/>
        <v>-51665.787924487908</v>
      </c>
      <c r="AN546" s="12"/>
      <c r="AO546" s="12"/>
    </row>
    <row r="547" spans="1:41" x14ac:dyDescent="0.25">
      <c r="A547" s="6">
        <v>540</v>
      </c>
      <c r="B547" s="1" t="str">
        <f t="shared" si="120"/>
        <v>Mumbai</v>
      </c>
      <c r="C547" s="1" t="s">
        <v>2</v>
      </c>
      <c r="D547" s="1" t="str">
        <f>IF(C547="Q1","non-peak",IF('Base Scenario'!C547="Q4","non-peak","peak"))</f>
        <v>peak</v>
      </c>
      <c r="E547" s="13">
        <f>IF(D547="non-peak",Parameters_Base!$B$4,Parameters_Base!$B$5)</f>
        <v>229999.99999999997</v>
      </c>
      <c r="F547" s="13">
        <f>IF(D547="non-peak",Parameters_Base!$C$4,Parameters_Base!$C$5)</f>
        <v>67500</v>
      </c>
      <c r="G547" s="1"/>
      <c r="H547" s="1">
        <v>270</v>
      </c>
      <c r="I547" s="1">
        <v>16</v>
      </c>
      <c r="J547" s="1">
        <v>181</v>
      </c>
      <c r="K547" s="3">
        <v>1</v>
      </c>
      <c r="M547" s="15">
        <f t="shared" si="121"/>
        <v>3679999.9999999995</v>
      </c>
      <c r="N547" s="15">
        <f t="shared" si="122"/>
        <v>12217500</v>
      </c>
      <c r="O547" s="15">
        <f t="shared" si="123"/>
        <v>15897500</v>
      </c>
      <c r="Q547">
        <f>Parameters_Base!$G$5</f>
        <v>13880</v>
      </c>
      <c r="R547">
        <f>Q547*(1+VLOOKUP(K547,Parameters_Base!$I$3:$J$7,2,FALSE))</f>
        <v>15961.999999999998</v>
      </c>
      <c r="S547" s="14">
        <f>R547*Parameters_Base!$G$2</f>
        <v>20750599.999999996</v>
      </c>
      <c r="T547" s="14">
        <f>Parameters_Base!$O$6</f>
        <v>300000</v>
      </c>
      <c r="U547" s="14">
        <f t="shared" si="124"/>
        <v>1500000</v>
      </c>
      <c r="V547" s="14">
        <f>Parameters_Base!$R$10</f>
        <v>3754098.2698005121</v>
      </c>
      <c r="W547" s="14">
        <f>Parameters_Base!$G$7*'Base Scenario'!O547</f>
        <v>3974375</v>
      </c>
      <c r="X547" s="14">
        <f>Parameters_Base!$G$8</f>
        <v>2000000</v>
      </c>
      <c r="Y547" s="15">
        <f t="shared" si="125"/>
        <v>32279073.269800507</v>
      </c>
      <c r="Z547" s="29">
        <f t="shared" si="126"/>
        <v>6455814.6539601013</v>
      </c>
      <c r="AA547" s="29">
        <f t="shared" si="127"/>
        <v>25823258.615840405</v>
      </c>
      <c r="AC547" s="29">
        <f t="shared" si="134"/>
        <v>-2775814.6539601018</v>
      </c>
      <c r="AD547" s="29">
        <f t="shared" si="128"/>
        <v>-13605758.615840405</v>
      </c>
      <c r="AE547" s="29">
        <f t="shared" si="129"/>
        <v>-16381573.269800507</v>
      </c>
      <c r="AF547" s="29"/>
      <c r="AG547" s="29" t="str">
        <f t="shared" si="130"/>
        <v>Loss</v>
      </c>
      <c r="AH547" s="29"/>
      <c r="AI547" s="29" t="str">
        <f t="shared" si="131"/>
        <v>Loss</v>
      </c>
      <c r="AJ547" s="29"/>
      <c r="AL547" s="12">
        <f t="shared" si="132"/>
        <v>-173488.41587250636</v>
      </c>
      <c r="AM547" s="12">
        <f t="shared" si="133"/>
        <v>-75169.937104090641</v>
      </c>
      <c r="AN547" s="12"/>
      <c r="AO547" s="12"/>
    </row>
    <row r="548" spans="1:41" x14ac:dyDescent="0.25">
      <c r="A548" s="6">
        <v>541</v>
      </c>
      <c r="B548" s="1" t="str">
        <f t="shared" si="120"/>
        <v>New York</v>
      </c>
      <c r="C548" s="1" t="s">
        <v>8</v>
      </c>
      <c r="D548" s="1" t="str">
        <f>IF(C548="Q1","non-peak",IF('Base Scenario'!C548="Q4","non-peak","peak"))</f>
        <v>non-peak</v>
      </c>
      <c r="E548" s="13">
        <f>IF(D548="non-peak",Parameters_Base!$B$4,Parameters_Base!$B$5)</f>
        <v>200000</v>
      </c>
      <c r="F548" s="13">
        <f>IF(D548="non-peak",Parameters_Base!$C$4,Parameters_Base!$C$5)</f>
        <v>50000</v>
      </c>
      <c r="G548" s="1"/>
      <c r="H548" s="1">
        <v>271</v>
      </c>
      <c r="I548" s="1">
        <v>22</v>
      </c>
      <c r="J548" s="1">
        <v>238</v>
      </c>
      <c r="K548" s="3">
        <v>-1</v>
      </c>
      <c r="M548" s="15">
        <f t="shared" si="121"/>
        <v>4400000</v>
      </c>
      <c r="N548" s="15">
        <f t="shared" si="122"/>
        <v>11900000</v>
      </c>
      <c r="O548" s="15">
        <f t="shared" si="123"/>
        <v>16300000</v>
      </c>
      <c r="Q548">
        <f>Parameters_Base!$G$5</f>
        <v>13880</v>
      </c>
      <c r="R548">
        <f>Q548*(1+VLOOKUP(K548,Parameters_Base!$I$3:$J$7,2,FALSE))</f>
        <v>11798</v>
      </c>
      <c r="S548" s="14">
        <f>R548*Parameters_Base!$G$2</f>
        <v>15337400</v>
      </c>
      <c r="T548" s="14">
        <f>Parameters_Base!$O$6</f>
        <v>300000</v>
      </c>
      <c r="U548" s="14">
        <f t="shared" si="124"/>
        <v>2500000</v>
      </c>
      <c r="V548" s="14">
        <f>Parameters_Base!$R$10</f>
        <v>3754098.2698005121</v>
      </c>
      <c r="W548" s="14">
        <f>Parameters_Base!$G$7*'Base Scenario'!O548</f>
        <v>4075000</v>
      </c>
      <c r="X548" s="14">
        <f>Parameters_Base!$G$8</f>
        <v>2000000</v>
      </c>
      <c r="Y548" s="15">
        <f t="shared" si="125"/>
        <v>27966498.269800514</v>
      </c>
      <c r="Z548" s="29">
        <f t="shared" si="126"/>
        <v>5593299.6539601032</v>
      </c>
      <c r="AA548" s="29">
        <f t="shared" si="127"/>
        <v>22373198.615840413</v>
      </c>
      <c r="AC548" s="29">
        <f t="shared" si="134"/>
        <v>-1193299.6539601032</v>
      </c>
      <c r="AD548" s="29">
        <f t="shared" si="128"/>
        <v>-10473198.615840413</v>
      </c>
      <c r="AE548" s="29">
        <f t="shared" si="129"/>
        <v>-11666498.269800514</v>
      </c>
      <c r="AF548" s="29"/>
      <c r="AG548" s="29" t="str">
        <f t="shared" si="130"/>
        <v>Loss</v>
      </c>
      <c r="AH548" s="29"/>
      <c r="AI548" s="29" t="str">
        <f t="shared" si="131"/>
        <v>Loss</v>
      </c>
      <c r="AJ548" s="29"/>
      <c r="AL548" s="12">
        <f t="shared" si="132"/>
        <v>-54240.893361822869</v>
      </c>
      <c r="AM548" s="12">
        <f t="shared" si="133"/>
        <v>-44005.036201010138</v>
      </c>
      <c r="AN548" s="12"/>
      <c r="AO548" s="12"/>
    </row>
    <row r="549" spans="1:41" x14ac:dyDescent="0.25">
      <c r="A549" s="6">
        <v>542</v>
      </c>
      <c r="B549" s="1" t="str">
        <f t="shared" si="120"/>
        <v>Mumbai</v>
      </c>
      <c r="C549" s="1" t="s">
        <v>8</v>
      </c>
      <c r="D549" s="1" t="str">
        <f>IF(C549="Q1","non-peak",IF('Base Scenario'!C549="Q4","non-peak","peak"))</f>
        <v>non-peak</v>
      </c>
      <c r="E549" s="13">
        <f>IF(D549="non-peak",Parameters_Base!$B$4,Parameters_Base!$B$5)</f>
        <v>200000</v>
      </c>
      <c r="F549" s="13">
        <f>IF(D549="non-peak",Parameters_Base!$C$4,Parameters_Base!$C$5)</f>
        <v>50000</v>
      </c>
      <c r="G549" s="1"/>
      <c r="H549" s="1">
        <v>271</v>
      </c>
      <c r="I549" s="1">
        <v>17</v>
      </c>
      <c r="J549" s="1">
        <v>155</v>
      </c>
      <c r="K549" s="3">
        <v>1</v>
      </c>
      <c r="M549" s="15">
        <f t="shared" si="121"/>
        <v>3400000</v>
      </c>
      <c r="N549" s="15">
        <f t="shared" si="122"/>
        <v>7750000</v>
      </c>
      <c r="O549" s="15">
        <f t="shared" si="123"/>
        <v>11150000</v>
      </c>
      <c r="Q549">
        <f>Parameters_Base!$G$5</f>
        <v>13880</v>
      </c>
      <c r="R549">
        <f>Q549*(1+VLOOKUP(K549,Parameters_Base!$I$3:$J$7,2,FALSE))</f>
        <v>15961.999999999998</v>
      </c>
      <c r="S549" s="14">
        <f>R549*Parameters_Base!$G$2</f>
        <v>20750599.999999996</v>
      </c>
      <c r="T549" s="14">
        <f>Parameters_Base!$O$6</f>
        <v>300000</v>
      </c>
      <c r="U549" s="14">
        <f t="shared" si="124"/>
        <v>1500000</v>
      </c>
      <c r="V549" s="14">
        <f>Parameters_Base!$R$10</f>
        <v>3754098.2698005121</v>
      </c>
      <c r="W549" s="14">
        <f>Parameters_Base!$G$7*'Base Scenario'!O549</f>
        <v>2787500</v>
      </c>
      <c r="X549" s="14">
        <f>Parameters_Base!$G$8</f>
        <v>2000000</v>
      </c>
      <c r="Y549" s="15">
        <f t="shared" si="125"/>
        <v>31092198.269800507</v>
      </c>
      <c r="Z549" s="29">
        <f t="shared" si="126"/>
        <v>6218439.6539601013</v>
      </c>
      <c r="AA549" s="29">
        <f t="shared" si="127"/>
        <v>24873758.615840405</v>
      </c>
      <c r="AC549" s="29">
        <f t="shared" si="134"/>
        <v>-2818439.6539601013</v>
      </c>
      <c r="AD549" s="29">
        <f t="shared" si="128"/>
        <v>-17123758.615840405</v>
      </c>
      <c r="AE549" s="29">
        <f t="shared" si="129"/>
        <v>-19942198.269800507</v>
      </c>
      <c r="AF549" s="29"/>
      <c r="AG549" s="29" t="str">
        <f t="shared" si="130"/>
        <v>Loss</v>
      </c>
      <c r="AH549" s="29"/>
      <c r="AI549" s="29" t="str">
        <f t="shared" si="131"/>
        <v>Loss</v>
      </c>
      <c r="AJ549" s="29"/>
      <c r="AL549" s="12">
        <f t="shared" si="132"/>
        <v>-165790.56788000595</v>
      </c>
      <c r="AM549" s="12">
        <f t="shared" si="133"/>
        <v>-110475.86203768004</v>
      </c>
      <c r="AN549" s="12"/>
      <c r="AO549" s="12"/>
    </row>
    <row r="550" spans="1:41" x14ac:dyDescent="0.25">
      <c r="A550" s="6">
        <v>543</v>
      </c>
      <c r="B550" s="1" t="str">
        <f t="shared" si="120"/>
        <v>New York</v>
      </c>
      <c r="C550" s="1" t="s">
        <v>8</v>
      </c>
      <c r="D550" s="1" t="str">
        <f>IF(C550="Q1","non-peak",IF('Base Scenario'!C550="Q4","non-peak","peak"))</f>
        <v>non-peak</v>
      </c>
      <c r="E550" s="13">
        <f>IF(D550="non-peak",Parameters_Base!$B$4,Parameters_Base!$B$5)</f>
        <v>200000</v>
      </c>
      <c r="F550" s="13">
        <f>IF(D550="non-peak",Parameters_Base!$C$4,Parameters_Base!$C$5)</f>
        <v>50000</v>
      </c>
      <c r="G550" s="1"/>
      <c r="H550" s="1">
        <v>272</v>
      </c>
      <c r="I550" s="1">
        <v>16</v>
      </c>
      <c r="J550" s="1">
        <v>178</v>
      </c>
      <c r="K550" s="3">
        <v>0</v>
      </c>
      <c r="M550" s="15">
        <f t="shared" si="121"/>
        <v>3200000</v>
      </c>
      <c r="N550" s="15">
        <f t="shared" si="122"/>
        <v>8900000</v>
      </c>
      <c r="O550" s="15">
        <f t="shared" si="123"/>
        <v>12100000</v>
      </c>
      <c r="Q550">
        <f>Parameters_Base!$G$5</f>
        <v>13880</v>
      </c>
      <c r="R550">
        <f>Q550*(1+VLOOKUP(K550,Parameters_Base!$I$3:$J$7,2,FALSE))</f>
        <v>13880</v>
      </c>
      <c r="S550" s="14">
        <f>R550*Parameters_Base!$G$2</f>
        <v>18044000</v>
      </c>
      <c r="T550" s="14">
        <f>Parameters_Base!$O$6</f>
        <v>300000</v>
      </c>
      <c r="U550" s="14">
        <f t="shared" si="124"/>
        <v>2500000</v>
      </c>
      <c r="V550" s="14">
        <f>Parameters_Base!$R$10</f>
        <v>3754098.2698005121</v>
      </c>
      <c r="W550" s="14">
        <f>Parameters_Base!$G$7*'Base Scenario'!O550</f>
        <v>3025000</v>
      </c>
      <c r="X550" s="14">
        <f>Parameters_Base!$G$8</f>
        <v>2000000</v>
      </c>
      <c r="Y550" s="15">
        <f t="shared" si="125"/>
        <v>29623098.269800514</v>
      </c>
      <c r="Z550" s="29">
        <f t="shared" si="126"/>
        <v>5924619.6539601032</v>
      </c>
      <c r="AA550" s="29">
        <f t="shared" si="127"/>
        <v>23698478.615840413</v>
      </c>
      <c r="AC550" s="29">
        <f t="shared" si="134"/>
        <v>-2724619.6539601032</v>
      </c>
      <c r="AD550" s="29">
        <f t="shared" si="128"/>
        <v>-14798478.615840413</v>
      </c>
      <c r="AE550" s="29">
        <f t="shared" si="129"/>
        <v>-17523098.269800514</v>
      </c>
      <c r="AF550" s="29"/>
      <c r="AG550" s="29" t="str">
        <f t="shared" si="130"/>
        <v>Loss</v>
      </c>
      <c r="AH550" s="29"/>
      <c r="AI550" s="29" t="str">
        <f t="shared" si="131"/>
        <v>Loss</v>
      </c>
      <c r="AJ550" s="29"/>
      <c r="AL550" s="12">
        <f t="shared" si="132"/>
        <v>-170288.72837250645</v>
      </c>
      <c r="AM550" s="12">
        <f t="shared" si="133"/>
        <v>-83137.520313710178</v>
      </c>
      <c r="AN550" s="12"/>
      <c r="AO550" s="12"/>
    </row>
    <row r="551" spans="1:41" x14ac:dyDescent="0.25">
      <c r="A551" s="6">
        <v>544</v>
      </c>
      <c r="B551" s="1" t="str">
        <f t="shared" si="120"/>
        <v>Mumbai</v>
      </c>
      <c r="C551" s="1" t="s">
        <v>8</v>
      </c>
      <c r="D551" s="1" t="str">
        <f>IF(C551="Q1","non-peak",IF('Base Scenario'!C551="Q4","non-peak","peak"))</f>
        <v>non-peak</v>
      </c>
      <c r="E551" s="13">
        <f>IF(D551="non-peak",Parameters_Base!$B$4,Parameters_Base!$B$5)</f>
        <v>200000</v>
      </c>
      <c r="F551" s="13">
        <f>IF(D551="non-peak",Parameters_Base!$C$4,Parameters_Base!$C$5)</f>
        <v>50000</v>
      </c>
      <c r="G551" s="1"/>
      <c r="H551" s="1">
        <v>272</v>
      </c>
      <c r="I551" s="1">
        <v>12</v>
      </c>
      <c r="J551" s="1">
        <v>217</v>
      </c>
      <c r="K551" s="3">
        <v>2</v>
      </c>
      <c r="M551" s="15">
        <f t="shared" si="121"/>
        <v>2400000</v>
      </c>
      <c r="N551" s="15">
        <f t="shared" si="122"/>
        <v>10850000</v>
      </c>
      <c r="O551" s="15">
        <f t="shared" si="123"/>
        <v>13250000</v>
      </c>
      <c r="Q551">
        <f>Parameters_Base!$G$5</f>
        <v>13880</v>
      </c>
      <c r="R551">
        <f>Q551*(1+VLOOKUP(K551,Parameters_Base!$I$3:$J$7,2,FALSE))</f>
        <v>18044</v>
      </c>
      <c r="S551" s="14">
        <f>R551*Parameters_Base!$G$2</f>
        <v>23457200</v>
      </c>
      <c r="T551" s="14">
        <f>Parameters_Base!$O$6</f>
        <v>300000</v>
      </c>
      <c r="U551" s="14">
        <f t="shared" si="124"/>
        <v>1500000</v>
      </c>
      <c r="V551" s="14">
        <f>Parameters_Base!$R$10</f>
        <v>3754098.2698005121</v>
      </c>
      <c r="W551" s="14">
        <f>Parameters_Base!$G$7*'Base Scenario'!O551</f>
        <v>3312500</v>
      </c>
      <c r="X551" s="14">
        <f>Parameters_Base!$G$8</f>
        <v>2000000</v>
      </c>
      <c r="Y551" s="15">
        <f t="shared" si="125"/>
        <v>34323798.269800514</v>
      </c>
      <c r="Z551" s="29">
        <f t="shared" si="126"/>
        <v>6864759.6539601032</v>
      </c>
      <c r="AA551" s="29">
        <f t="shared" si="127"/>
        <v>27459038.615840413</v>
      </c>
      <c r="AC551" s="29">
        <f t="shared" si="134"/>
        <v>-4464759.6539601032</v>
      </c>
      <c r="AD551" s="29">
        <f t="shared" si="128"/>
        <v>-16609038.615840413</v>
      </c>
      <c r="AE551" s="29">
        <f t="shared" si="129"/>
        <v>-21073798.269800514</v>
      </c>
      <c r="AF551" s="29"/>
      <c r="AG551" s="29" t="str">
        <f t="shared" si="130"/>
        <v>Loss</v>
      </c>
      <c r="AH551" s="29"/>
      <c r="AI551" s="29" t="str">
        <f t="shared" si="131"/>
        <v>Loss</v>
      </c>
      <c r="AJ551" s="29"/>
      <c r="AL551" s="12">
        <f t="shared" si="132"/>
        <v>-372063.30449667526</v>
      </c>
      <c r="AM551" s="12">
        <f t="shared" si="133"/>
        <v>-76539.348460094072</v>
      </c>
      <c r="AN551" s="12"/>
      <c r="AO551" s="12"/>
    </row>
    <row r="552" spans="1:41" x14ac:dyDescent="0.25">
      <c r="A552" s="6">
        <v>545</v>
      </c>
      <c r="B552" s="1" t="str">
        <f t="shared" si="120"/>
        <v>New York</v>
      </c>
      <c r="C552" s="1" t="s">
        <v>8</v>
      </c>
      <c r="D552" s="1" t="str">
        <f>IF(C552="Q1","non-peak",IF('Base Scenario'!C552="Q4","non-peak","peak"))</f>
        <v>non-peak</v>
      </c>
      <c r="E552" s="13">
        <f>IF(D552="non-peak",Parameters_Base!$B$4,Parameters_Base!$B$5)</f>
        <v>200000</v>
      </c>
      <c r="F552" s="13">
        <f>IF(D552="non-peak",Parameters_Base!$C$4,Parameters_Base!$C$5)</f>
        <v>50000</v>
      </c>
      <c r="G552" s="1"/>
      <c r="H552" s="1">
        <v>273</v>
      </c>
      <c r="I552" s="1">
        <v>11</v>
      </c>
      <c r="J552" s="1">
        <v>203</v>
      </c>
      <c r="K552" s="3">
        <v>-1</v>
      </c>
      <c r="M552" s="15">
        <f t="shared" si="121"/>
        <v>2200000</v>
      </c>
      <c r="N552" s="15">
        <f t="shared" si="122"/>
        <v>10150000</v>
      </c>
      <c r="O552" s="15">
        <f t="shared" si="123"/>
        <v>12350000</v>
      </c>
      <c r="Q552">
        <f>Parameters_Base!$G$5</f>
        <v>13880</v>
      </c>
      <c r="R552">
        <f>Q552*(1+VLOOKUP(K552,Parameters_Base!$I$3:$J$7,2,FALSE))</f>
        <v>11798</v>
      </c>
      <c r="S552" s="14">
        <f>R552*Parameters_Base!$G$2</f>
        <v>15337400</v>
      </c>
      <c r="T552" s="14">
        <f>Parameters_Base!$O$6</f>
        <v>300000</v>
      </c>
      <c r="U552" s="14">
        <f t="shared" si="124"/>
        <v>2500000</v>
      </c>
      <c r="V552" s="14">
        <f>Parameters_Base!$R$10</f>
        <v>3754098.2698005121</v>
      </c>
      <c r="W552" s="14">
        <f>Parameters_Base!$G$7*'Base Scenario'!O552</f>
        <v>3087500</v>
      </c>
      <c r="X552" s="14">
        <f>Parameters_Base!$G$8</f>
        <v>2000000</v>
      </c>
      <c r="Y552" s="15">
        <f t="shared" si="125"/>
        <v>26978998.269800514</v>
      </c>
      <c r="Z552" s="29">
        <f t="shared" si="126"/>
        <v>5395799.6539601032</v>
      </c>
      <c r="AA552" s="29">
        <f t="shared" si="127"/>
        <v>21583198.615840413</v>
      </c>
      <c r="AC552" s="29">
        <f t="shared" si="134"/>
        <v>-3195799.6539601032</v>
      </c>
      <c r="AD552" s="29">
        <f t="shared" si="128"/>
        <v>-11433198.615840413</v>
      </c>
      <c r="AE552" s="29">
        <f t="shared" si="129"/>
        <v>-14628998.269800514</v>
      </c>
      <c r="AF552" s="29"/>
      <c r="AG552" s="29" t="str">
        <f t="shared" si="130"/>
        <v>Loss</v>
      </c>
      <c r="AH552" s="29"/>
      <c r="AI552" s="29" t="str">
        <f t="shared" si="131"/>
        <v>Loss</v>
      </c>
      <c r="AJ552" s="29"/>
      <c r="AL552" s="12">
        <f t="shared" si="132"/>
        <v>-290527.24126910028</v>
      </c>
      <c r="AM552" s="12">
        <f t="shared" si="133"/>
        <v>-56321.175447489717</v>
      </c>
      <c r="AN552" s="12"/>
      <c r="AO552" s="12"/>
    </row>
    <row r="553" spans="1:41" x14ac:dyDescent="0.25">
      <c r="A553" s="6">
        <v>546</v>
      </c>
      <c r="B553" s="1" t="str">
        <f t="shared" si="120"/>
        <v>Mumbai</v>
      </c>
      <c r="C553" s="1" t="s">
        <v>8</v>
      </c>
      <c r="D553" s="1" t="str">
        <f>IF(C553="Q1","non-peak",IF('Base Scenario'!C553="Q4","non-peak","peak"))</f>
        <v>non-peak</v>
      </c>
      <c r="E553" s="13">
        <f>IF(D553="non-peak",Parameters_Base!$B$4,Parameters_Base!$B$5)</f>
        <v>200000</v>
      </c>
      <c r="F553" s="13">
        <f>IF(D553="non-peak",Parameters_Base!$C$4,Parameters_Base!$C$5)</f>
        <v>50000</v>
      </c>
      <c r="G553" s="1"/>
      <c r="H553" s="1">
        <v>273</v>
      </c>
      <c r="I553" s="1">
        <v>21</v>
      </c>
      <c r="J553" s="1">
        <v>204</v>
      </c>
      <c r="K553" s="3">
        <v>2</v>
      </c>
      <c r="M553" s="15">
        <f t="shared" si="121"/>
        <v>4200000</v>
      </c>
      <c r="N553" s="15">
        <f t="shared" si="122"/>
        <v>10200000</v>
      </c>
      <c r="O553" s="15">
        <f t="shared" si="123"/>
        <v>14400000</v>
      </c>
      <c r="Q553">
        <f>Parameters_Base!$G$5</f>
        <v>13880</v>
      </c>
      <c r="R553">
        <f>Q553*(1+VLOOKUP(K553,Parameters_Base!$I$3:$J$7,2,FALSE))</f>
        <v>18044</v>
      </c>
      <c r="S553" s="14">
        <f>R553*Parameters_Base!$G$2</f>
        <v>23457200</v>
      </c>
      <c r="T553" s="14">
        <f>Parameters_Base!$O$6</f>
        <v>300000</v>
      </c>
      <c r="U553" s="14">
        <f t="shared" si="124"/>
        <v>1500000</v>
      </c>
      <c r="V553" s="14">
        <f>Parameters_Base!$R$10</f>
        <v>3754098.2698005121</v>
      </c>
      <c r="W553" s="14">
        <f>Parameters_Base!$G$7*'Base Scenario'!O553</f>
        <v>3600000</v>
      </c>
      <c r="X553" s="14">
        <f>Parameters_Base!$G$8</f>
        <v>2000000</v>
      </c>
      <c r="Y553" s="15">
        <f t="shared" si="125"/>
        <v>34611298.269800514</v>
      </c>
      <c r="Z553" s="29">
        <f t="shared" si="126"/>
        <v>6922259.6539601032</v>
      </c>
      <c r="AA553" s="29">
        <f t="shared" si="127"/>
        <v>27689038.615840413</v>
      </c>
      <c r="AC553" s="29">
        <f t="shared" si="134"/>
        <v>-2722259.6539601032</v>
      </c>
      <c r="AD553" s="29">
        <f t="shared" si="128"/>
        <v>-17489038.615840413</v>
      </c>
      <c r="AE553" s="29">
        <f t="shared" si="129"/>
        <v>-20211298.269800514</v>
      </c>
      <c r="AF553" s="29"/>
      <c r="AG553" s="29" t="str">
        <f t="shared" si="130"/>
        <v>Loss</v>
      </c>
      <c r="AH553" s="29"/>
      <c r="AI553" s="29" t="str">
        <f t="shared" si="131"/>
        <v>Loss</v>
      </c>
      <c r="AJ553" s="29"/>
      <c r="AL553" s="12">
        <f t="shared" si="132"/>
        <v>-129631.41209333825</v>
      </c>
      <c r="AM553" s="12">
        <f t="shared" si="133"/>
        <v>-85730.581450198108</v>
      </c>
      <c r="AN553" s="12"/>
      <c r="AO553" s="12"/>
    </row>
    <row r="554" spans="1:41" x14ac:dyDescent="0.25">
      <c r="A554" s="6">
        <v>547</v>
      </c>
      <c r="B554" s="1" t="str">
        <f t="shared" si="120"/>
        <v>New York</v>
      </c>
      <c r="C554" s="1" t="s">
        <v>8</v>
      </c>
      <c r="D554" s="1" t="str">
        <f>IF(C554="Q1","non-peak",IF('Base Scenario'!C554="Q4","non-peak","peak"))</f>
        <v>non-peak</v>
      </c>
      <c r="E554" s="13">
        <f>IF(D554="non-peak",Parameters_Base!$B$4,Parameters_Base!$B$5)</f>
        <v>200000</v>
      </c>
      <c r="F554" s="13">
        <f>IF(D554="non-peak",Parameters_Base!$C$4,Parameters_Base!$C$5)</f>
        <v>50000</v>
      </c>
      <c r="G554" s="1"/>
      <c r="H554" s="1">
        <v>274</v>
      </c>
      <c r="I554" s="1">
        <v>18</v>
      </c>
      <c r="J554" s="1">
        <v>152</v>
      </c>
      <c r="K554" s="3">
        <v>-2</v>
      </c>
      <c r="M554" s="15">
        <f t="shared" si="121"/>
        <v>3600000</v>
      </c>
      <c r="N554" s="15">
        <f t="shared" si="122"/>
        <v>7600000</v>
      </c>
      <c r="O554" s="15">
        <f t="shared" si="123"/>
        <v>11200000</v>
      </c>
      <c r="Q554">
        <f>Parameters_Base!$G$5</f>
        <v>13880</v>
      </c>
      <c r="R554">
        <f>Q554*(1+VLOOKUP(K554,Parameters_Base!$I$3:$J$7,2,FALSE))</f>
        <v>9716</v>
      </c>
      <c r="S554" s="14">
        <f>R554*Parameters_Base!$G$2</f>
        <v>12630800</v>
      </c>
      <c r="T554" s="14">
        <f>Parameters_Base!$O$6</f>
        <v>300000</v>
      </c>
      <c r="U554" s="14">
        <f t="shared" si="124"/>
        <v>2500000</v>
      </c>
      <c r="V554" s="14">
        <f>Parameters_Base!$R$10</f>
        <v>3754098.2698005121</v>
      </c>
      <c r="W554" s="14">
        <f>Parameters_Base!$G$7*'Base Scenario'!O554</f>
        <v>2800000</v>
      </c>
      <c r="X554" s="14">
        <f>Parameters_Base!$G$8</f>
        <v>2000000</v>
      </c>
      <c r="Y554" s="15">
        <f t="shared" si="125"/>
        <v>23984898.269800514</v>
      </c>
      <c r="Z554" s="29">
        <f t="shared" si="126"/>
        <v>4796979.6539601032</v>
      </c>
      <c r="AA554" s="29">
        <f t="shared" si="127"/>
        <v>19187918.615840413</v>
      </c>
      <c r="AC554" s="29">
        <f t="shared" si="134"/>
        <v>-1196979.6539601032</v>
      </c>
      <c r="AD554" s="29">
        <f t="shared" si="128"/>
        <v>-11587918.615840413</v>
      </c>
      <c r="AE554" s="29">
        <f t="shared" si="129"/>
        <v>-12784898.269800514</v>
      </c>
      <c r="AF554" s="29"/>
      <c r="AG554" s="29" t="str">
        <f t="shared" si="130"/>
        <v>Loss</v>
      </c>
      <c r="AH554" s="29"/>
      <c r="AI554" s="29" t="str">
        <f t="shared" si="131"/>
        <v>Loss</v>
      </c>
      <c r="AJ554" s="29"/>
      <c r="AL554" s="12">
        <f t="shared" si="132"/>
        <v>-66498.869664450176</v>
      </c>
      <c r="AM554" s="12">
        <f t="shared" si="133"/>
        <v>-76236.306683160612</v>
      </c>
      <c r="AN554" s="12"/>
      <c r="AO554" s="12"/>
    </row>
    <row r="555" spans="1:41" x14ac:dyDescent="0.25">
      <c r="A555" s="6">
        <v>548</v>
      </c>
      <c r="B555" s="1" t="str">
        <f t="shared" si="120"/>
        <v>Mumbai</v>
      </c>
      <c r="C555" s="1" t="s">
        <v>8</v>
      </c>
      <c r="D555" s="1" t="str">
        <f>IF(C555="Q1","non-peak",IF('Base Scenario'!C555="Q4","non-peak","peak"))</f>
        <v>non-peak</v>
      </c>
      <c r="E555" s="13">
        <f>IF(D555="non-peak",Parameters_Base!$B$4,Parameters_Base!$B$5)</f>
        <v>200000</v>
      </c>
      <c r="F555" s="13">
        <f>IF(D555="non-peak",Parameters_Base!$C$4,Parameters_Base!$C$5)</f>
        <v>50000</v>
      </c>
      <c r="G555" s="1"/>
      <c r="H555" s="1">
        <v>274</v>
      </c>
      <c r="I555" s="1">
        <v>17</v>
      </c>
      <c r="J555" s="1">
        <v>199</v>
      </c>
      <c r="K555" s="3">
        <v>1</v>
      </c>
      <c r="M555" s="15">
        <f t="shared" si="121"/>
        <v>3400000</v>
      </c>
      <c r="N555" s="15">
        <f t="shared" si="122"/>
        <v>9950000</v>
      </c>
      <c r="O555" s="15">
        <f t="shared" si="123"/>
        <v>13350000</v>
      </c>
      <c r="Q555">
        <f>Parameters_Base!$G$5</f>
        <v>13880</v>
      </c>
      <c r="R555">
        <f>Q555*(1+VLOOKUP(K555,Parameters_Base!$I$3:$J$7,2,FALSE))</f>
        <v>15961.999999999998</v>
      </c>
      <c r="S555" s="14">
        <f>R555*Parameters_Base!$G$2</f>
        <v>20750599.999999996</v>
      </c>
      <c r="T555" s="14">
        <f>Parameters_Base!$O$6</f>
        <v>300000</v>
      </c>
      <c r="U555" s="14">
        <f t="shared" si="124"/>
        <v>1500000</v>
      </c>
      <c r="V555" s="14">
        <f>Parameters_Base!$R$10</f>
        <v>3754098.2698005121</v>
      </c>
      <c r="W555" s="14">
        <f>Parameters_Base!$G$7*'Base Scenario'!O555</f>
        <v>3337500</v>
      </c>
      <c r="X555" s="14">
        <f>Parameters_Base!$G$8</f>
        <v>2000000</v>
      </c>
      <c r="Y555" s="15">
        <f t="shared" si="125"/>
        <v>31642198.269800507</v>
      </c>
      <c r="Z555" s="29">
        <f t="shared" si="126"/>
        <v>6328439.6539601013</v>
      </c>
      <c r="AA555" s="29">
        <f t="shared" si="127"/>
        <v>25313758.615840405</v>
      </c>
      <c r="AC555" s="29">
        <f t="shared" si="134"/>
        <v>-2928439.6539601013</v>
      </c>
      <c r="AD555" s="29">
        <f t="shared" si="128"/>
        <v>-15363758.615840405</v>
      </c>
      <c r="AE555" s="29">
        <f t="shared" si="129"/>
        <v>-18292198.269800507</v>
      </c>
      <c r="AF555" s="29"/>
      <c r="AG555" s="29" t="str">
        <f t="shared" si="130"/>
        <v>Loss</v>
      </c>
      <c r="AH555" s="29"/>
      <c r="AI555" s="29" t="str">
        <f t="shared" si="131"/>
        <v>Loss</v>
      </c>
      <c r="AJ555" s="29"/>
      <c r="AL555" s="12">
        <f t="shared" si="132"/>
        <v>-172261.15611530008</v>
      </c>
      <c r="AM555" s="12">
        <f t="shared" si="133"/>
        <v>-77204.817165027169</v>
      </c>
      <c r="AN555" s="12"/>
      <c r="AO555" s="12"/>
    </row>
    <row r="556" spans="1:41" x14ac:dyDescent="0.25">
      <c r="A556" s="6">
        <v>549</v>
      </c>
      <c r="B556" s="1" t="str">
        <f t="shared" si="120"/>
        <v>New York</v>
      </c>
      <c r="C556" s="1" t="s">
        <v>8</v>
      </c>
      <c r="D556" s="1" t="str">
        <f>IF(C556="Q1","non-peak",IF('Base Scenario'!C556="Q4","non-peak","peak"))</f>
        <v>non-peak</v>
      </c>
      <c r="E556" s="13">
        <f>IF(D556="non-peak",Parameters_Base!$B$4,Parameters_Base!$B$5)</f>
        <v>200000</v>
      </c>
      <c r="F556" s="13">
        <f>IF(D556="non-peak",Parameters_Base!$C$4,Parameters_Base!$C$5)</f>
        <v>50000</v>
      </c>
      <c r="G556" s="1"/>
      <c r="H556" s="1">
        <v>275</v>
      </c>
      <c r="I556" s="1">
        <v>17</v>
      </c>
      <c r="J556" s="1">
        <v>126</v>
      </c>
      <c r="K556" s="3">
        <v>-2</v>
      </c>
      <c r="M556" s="15">
        <f t="shared" si="121"/>
        <v>3400000</v>
      </c>
      <c r="N556" s="15">
        <f t="shared" si="122"/>
        <v>6300000</v>
      </c>
      <c r="O556" s="15">
        <f t="shared" si="123"/>
        <v>9700000</v>
      </c>
      <c r="Q556">
        <f>Parameters_Base!$G$5</f>
        <v>13880</v>
      </c>
      <c r="R556">
        <f>Q556*(1+VLOOKUP(K556,Parameters_Base!$I$3:$J$7,2,FALSE))</f>
        <v>9716</v>
      </c>
      <c r="S556" s="14">
        <f>R556*Parameters_Base!$G$2</f>
        <v>12630800</v>
      </c>
      <c r="T556" s="14">
        <f>Parameters_Base!$O$6</f>
        <v>300000</v>
      </c>
      <c r="U556" s="14">
        <f t="shared" si="124"/>
        <v>2500000</v>
      </c>
      <c r="V556" s="14">
        <f>Parameters_Base!$R$10</f>
        <v>3754098.2698005121</v>
      </c>
      <c r="W556" s="14">
        <f>Parameters_Base!$G$7*'Base Scenario'!O556</f>
        <v>2425000</v>
      </c>
      <c r="X556" s="14">
        <f>Parameters_Base!$G$8</f>
        <v>2000000</v>
      </c>
      <c r="Y556" s="15">
        <f t="shared" si="125"/>
        <v>23609898.269800514</v>
      </c>
      <c r="Z556" s="29">
        <f t="shared" si="126"/>
        <v>4721979.6539601032</v>
      </c>
      <c r="AA556" s="29">
        <f t="shared" si="127"/>
        <v>18887918.615840413</v>
      </c>
      <c r="AC556" s="29">
        <f t="shared" si="134"/>
        <v>-1321979.6539601032</v>
      </c>
      <c r="AD556" s="29">
        <f t="shared" si="128"/>
        <v>-12587918.615840413</v>
      </c>
      <c r="AE556" s="29">
        <f t="shared" si="129"/>
        <v>-13909898.269800514</v>
      </c>
      <c r="AF556" s="29"/>
      <c r="AG556" s="29" t="str">
        <f t="shared" si="130"/>
        <v>Loss</v>
      </c>
      <c r="AH556" s="29"/>
      <c r="AI556" s="29" t="str">
        <f t="shared" si="131"/>
        <v>Loss</v>
      </c>
      <c r="AJ556" s="29"/>
      <c r="AL556" s="12">
        <f t="shared" si="132"/>
        <v>-77763.509056476658</v>
      </c>
      <c r="AM556" s="12">
        <f t="shared" si="133"/>
        <v>-99904.115998733439</v>
      </c>
      <c r="AN556" s="12"/>
      <c r="AO556" s="12"/>
    </row>
    <row r="557" spans="1:41" x14ac:dyDescent="0.25">
      <c r="A557" s="6">
        <v>550</v>
      </c>
      <c r="B557" s="1" t="str">
        <f t="shared" si="120"/>
        <v>Mumbai</v>
      </c>
      <c r="C557" s="1" t="s">
        <v>8</v>
      </c>
      <c r="D557" s="1" t="str">
        <f>IF(C557="Q1","non-peak",IF('Base Scenario'!C557="Q4","non-peak","peak"))</f>
        <v>non-peak</v>
      </c>
      <c r="E557" s="13">
        <f>IF(D557="non-peak",Parameters_Base!$B$4,Parameters_Base!$B$5)</f>
        <v>200000</v>
      </c>
      <c r="F557" s="13">
        <f>IF(D557="non-peak",Parameters_Base!$C$4,Parameters_Base!$C$5)</f>
        <v>50000</v>
      </c>
      <c r="G557" s="1"/>
      <c r="H557" s="1">
        <v>275</v>
      </c>
      <c r="I557" s="1">
        <v>27</v>
      </c>
      <c r="J557" s="1">
        <v>209</v>
      </c>
      <c r="K557" s="3">
        <v>1</v>
      </c>
      <c r="M557" s="15">
        <f t="shared" si="121"/>
        <v>5400000</v>
      </c>
      <c r="N557" s="15">
        <f t="shared" si="122"/>
        <v>10450000</v>
      </c>
      <c r="O557" s="15">
        <f t="shared" si="123"/>
        <v>15850000</v>
      </c>
      <c r="Q557">
        <f>Parameters_Base!$G$5</f>
        <v>13880</v>
      </c>
      <c r="R557">
        <f>Q557*(1+VLOOKUP(K557,Parameters_Base!$I$3:$J$7,2,FALSE))</f>
        <v>15961.999999999998</v>
      </c>
      <c r="S557" s="14">
        <f>R557*Parameters_Base!$G$2</f>
        <v>20750599.999999996</v>
      </c>
      <c r="T557" s="14">
        <f>Parameters_Base!$O$6</f>
        <v>300000</v>
      </c>
      <c r="U557" s="14">
        <f t="shared" si="124"/>
        <v>1500000</v>
      </c>
      <c r="V557" s="14">
        <f>Parameters_Base!$R$10</f>
        <v>3754098.2698005121</v>
      </c>
      <c r="W557" s="14">
        <f>Parameters_Base!$G$7*'Base Scenario'!O557</f>
        <v>3962500</v>
      </c>
      <c r="X557" s="14">
        <f>Parameters_Base!$G$8</f>
        <v>2000000</v>
      </c>
      <c r="Y557" s="15">
        <f t="shared" si="125"/>
        <v>32267198.269800507</v>
      </c>
      <c r="Z557" s="29">
        <f t="shared" si="126"/>
        <v>6453439.6539601013</v>
      </c>
      <c r="AA557" s="29">
        <f t="shared" si="127"/>
        <v>25813758.615840405</v>
      </c>
      <c r="AC557" s="29">
        <f t="shared" si="134"/>
        <v>-1053439.6539601013</v>
      </c>
      <c r="AD557" s="29">
        <f t="shared" si="128"/>
        <v>-15363758.615840405</v>
      </c>
      <c r="AE557" s="29">
        <f t="shared" si="129"/>
        <v>-16417198.269800507</v>
      </c>
      <c r="AF557" s="29"/>
      <c r="AG557" s="29" t="str">
        <f t="shared" si="130"/>
        <v>Loss</v>
      </c>
      <c r="AH557" s="29"/>
      <c r="AI557" s="29" t="str">
        <f t="shared" si="131"/>
        <v>Loss</v>
      </c>
      <c r="AJ557" s="29"/>
      <c r="AL557" s="12">
        <f t="shared" si="132"/>
        <v>-39016.283480003753</v>
      </c>
      <c r="AM557" s="12">
        <f t="shared" si="133"/>
        <v>-73510.80677435601</v>
      </c>
      <c r="AN557" s="12"/>
      <c r="AO557" s="12"/>
    </row>
    <row r="558" spans="1:41" x14ac:dyDescent="0.25">
      <c r="A558" s="6">
        <v>551</v>
      </c>
      <c r="B558" s="1" t="str">
        <f t="shared" si="120"/>
        <v>New York</v>
      </c>
      <c r="C558" s="1" t="s">
        <v>8</v>
      </c>
      <c r="D558" s="1" t="str">
        <f>IF(C558="Q1","non-peak",IF('Base Scenario'!C558="Q4","non-peak","peak"))</f>
        <v>non-peak</v>
      </c>
      <c r="E558" s="13">
        <f>IF(D558="non-peak",Parameters_Base!$B$4,Parameters_Base!$B$5)</f>
        <v>200000</v>
      </c>
      <c r="F558" s="13">
        <f>IF(D558="non-peak",Parameters_Base!$C$4,Parameters_Base!$C$5)</f>
        <v>50000</v>
      </c>
      <c r="G558" s="1"/>
      <c r="H558" s="1">
        <v>276</v>
      </c>
      <c r="I558" s="1">
        <v>26</v>
      </c>
      <c r="J558" s="1">
        <v>176</v>
      </c>
      <c r="K558" s="3">
        <v>-2</v>
      </c>
      <c r="M558" s="15">
        <f t="shared" si="121"/>
        <v>5200000</v>
      </c>
      <c r="N558" s="15">
        <f t="shared" si="122"/>
        <v>8800000</v>
      </c>
      <c r="O558" s="15">
        <f t="shared" si="123"/>
        <v>14000000</v>
      </c>
      <c r="Q558">
        <f>Parameters_Base!$G$5</f>
        <v>13880</v>
      </c>
      <c r="R558">
        <f>Q558*(1+VLOOKUP(K558,Parameters_Base!$I$3:$J$7,2,FALSE))</f>
        <v>9716</v>
      </c>
      <c r="S558" s="14">
        <f>R558*Parameters_Base!$G$2</f>
        <v>12630800</v>
      </c>
      <c r="T558" s="14">
        <f>Parameters_Base!$O$6</f>
        <v>300000</v>
      </c>
      <c r="U558" s="14">
        <f t="shared" si="124"/>
        <v>2500000</v>
      </c>
      <c r="V558" s="14">
        <f>Parameters_Base!$R$10</f>
        <v>3754098.2698005121</v>
      </c>
      <c r="W558" s="14">
        <f>Parameters_Base!$G$7*'Base Scenario'!O558</f>
        <v>3500000</v>
      </c>
      <c r="X558" s="14">
        <f>Parameters_Base!$G$8</f>
        <v>2000000</v>
      </c>
      <c r="Y558" s="15">
        <f t="shared" si="125"/>
        <v>24684898.269800514</v>
      </c>
      <c r="Z558" s="29">
        <f t="shared" si="126"/>
        <v>4936979.6539601032</v>
      </c>
      <c r="AA558" s="29">
        <f t="shared" si="127"/>
        <v>19747918.615840413</v>
      </c>
      <c r="AC558" s="29">
        <f t="shared" si="134"/>
        <v>263020.34603989683</v>
      </c>
      <c r="AD558" s="29">
        <f t="shared" si="128"/>
        <v>-10947918.615840413</v>
      </c>
      <c r="AE558" s="29">
        <f t="shared" si="129"/>
        <v>-10684898.269800514</v>
      </c>
      <c r="AF558" s="29"/>
      <c r="AG558" s="29" t="str">
        <f t="shared" si="130"/>
        <v>Profit</v>
      </c>
      <c r="AH558" s="29"/>
      <c r="AI558" s="29" t="str">
        <f t="shared" si="131"/>
        <v>Loss</v>
      </c>
      <c r="AJ558" s="29"/>
      <c r="AL558" s="12">
        <f t="shared" si="132"/>
        <v>10116.167155380648</v>
      </c>
      <c r="AM558" s="12">
        <f t="shared" si="133"/>
        <v>-62204.083044547799</v>
      </c>
      <c r="AN558" s="12"/>
      <c r="AO558" s="12"/>
    </row>
    <row r="559" spans="1:41" x14ac:dyDescent="0.25">
      <c r="A559" s="6">
        <v>552</v>
      </c>
      <c r="B559" s="1" t="str">
        <f t="shared" si="120"/>
        <v>Mumbai</v>
      </c>
      <c r="C559" s="1" t="s">
        <v>8</v>
      </c>
      <c r="D559" s="1" t="str">
        <f>IF(C559="Q1","non-peak",IF('Base Scenario'!C559="Q4","non-peak","peak"))</f>
        <v>non-peak</v>
      </c>
      <c r="E559" s="13">
        <f>IF(D559="non-peak",Parameters_Base!$B$4,Parameters_Base!$B$5)</f>
        <v>200000</v>
      </c>
      <c r="F559" s="13">
        <f>IF(D559="non-peak",Parameters_Base!$C$4,Parameters_Base!$C$5)</f>
        <v>50000</v>
      </c>
      <c r="G559" s="1"/>
      <c r="H559" s="1">
        <v>276</v>
      </c>
      <c r="I559" s="1">
        <v>22</v>
      </c>
      <c r="J559" s="1">
        <v>122</v>
      </c>
      <c r="K559" s="3">
        <v>2</v>
      </c>
      <c r="M559" s="15">
        <f t="shared" si="121"/>
        <v>4400000</v>
      </c>
      <c r="N559" s="15">
        <f t="shared" si="122"/>
        <v>6100000</v>
      </c>
      <c r="O559" s="15">
        <f t="shared" si="123"/>
        <v>10500000</v>
      </c>
      <c r="Q559">
        <f>Parameters_Base!$G$5</f>
        <v>13880</v>
      </c>
      <c r="R559">
        <f>Q559*(1+VLOOKUP(K559,Parameters_Base!$I$3:$J$7,2,FALSE))</f>
        <v>18044</v>
      </c>
      <c r="S559" s="14">
        <f>R559*Parameters_Base!$G$2</f>
        <v>23457200</v>
      </c>
      <c r="T559" s="14">
        <f>Parameters_Base!$O$6</f>
        <v>300000</v>
      </c>
      <c r="U559" s="14">
        <f t="shared" si="124"/>
        <v>1500000</v>
      </c>
      <c r="V559" s="14">
        <f>Parameters_Base!$R$10</f>
        <v>3754098.2698005121</v>
      </c>
      <c r="W559" s="14">
        <f>Parameters_Base!$G$7*'Base Scenario'!O559</f>
        <v>2625000</v>
      </c>
      <c r="X559" s="14">
        <f>Parameters_Base!$G$8</f>
        <v>2000000</v>
      </c>
      <c r="Y559" s="15">
        <f t="shared" si="125"/>
        <v>33636298.269800514</v>
      </c>
      <c r="Z559" s="29">
        <f t="shared" si="126"/>
        <v>6727259.6539601032</v>
      </c>
      <c r="AA559" s="29">
        <f t="shared" si="127"/>
        <v>26909038.615840413</v>
      </c>
      <c r="AC559" s="29">
        <f t="shared" si="134"/>
        <v>-2327259.6539601032</v>
      </c>
      <c r="AD559" s="29">
        <f t="shared" si="128"/>
        <v>-20809038.615840413</v>
      </c>
      <c r="AE559" s="29">
        <f t="shared" si="129"/>
        <v>-23136298.269800514</v>
      </c>
      <c r="AF559" s="29"/>
      <c r="AG559" s="29" t="str">
        <f t="shared" si="130"/>
        <v>Loss</v>
      </c>
      <c r="AH559" s="29"/>
      <c r="AI559" s="29" t="str">
        <f t="shared" si="131"/>
        <v>Loss</v>
      </c>
      <c r="AJ559" s="29"/>
      <c r="AL559" s="12">
        <f t="shared" si="132"/>
        <v>-105784.52972545923</v>
      </c>
      <c r="AM559" s="12">
        <f t="shared" si="133"/>
        <v>-170565.89029377387</v>
      </c>
      <c r="AN559" s="12"/>
      <c r="AO559" s="12"/>
    </row>
    <row r="560" spans="1:41" x14ac:dyDescent="0.25">
      <c r="A560" s="6">
        <v>553</v>
      </c>
      <c r="B560" s="1" t="str">
        <f t="shared" si="120"/>
        <v>New York</v>
      </c>
      <c r="C560" s="1" t="s">
        <v>8</v>
      </c>
      <c r="D560" s="1" t="str">
        <f>IF(C560="Q1","non-peak",IF('Base Scenario'!C560="Q4","non-peak","peak"))</f>
        <v>non-peak</v>
      </c>
      <c r="E560" s="13">
        <f>IF(D560="non-peak",Parameters_Base!$B$4,Parameters_Base!$B$5)</f>
        <v>200000</v>
      </c>
      <c r="F560" s="13">
        <f>IF(D560="non-peak",Parameters_Base!$C$4,Parameters_Base!$C$5)</f>
        <v>50000</v>
      </c>
      <c r="G560" s="1"/>
      <c r="H560" s="1">
        <v>277</v>
      </c>
      <c r="I560" s="1">
        <v>25</v>
      </c>
      <c r="J560" s="1">
        <v>166</v>
      </c>
      <c r="K560" s="3">
        <v>0</v>
      </c>
      <c r="M560" s="15">
        <f t="shared" si="121"/>
        <v>5000000</v>
      </c>
      <c r="N560" s="15">
        <f t="shared" si="122"/>
        <v>8300000</v>
      </c>
      <c r="O560" s="15">
        <f t="shared" si="123"/>
        <v>13300000</v>
      </c>
      <c r="Q560">
        <f>Parameters_Base!$G$5</f>
        <v>13880</v>
      </c>
      <c r="R560">
        <f>Q560*(1+VLOOKUP(K560,Parameters_Base!$I$3:$J$7,2,FALSE))</f>
        <v>13880</v>
      </c>
      <c r="S560" s="14">
        <f>R560*Parameters_Base!$G$2</f>
        <v>18044000</v>
      </c>
      <c r="T560" s="14">
        <f>Parameters_Base!$O$6</f>
        <v>300000</v>
      </c>
      <c r="U560" s="14">
        <f t="shared" si="124"/>
        <v>2500000</v>
      </c>
      <c r="V560" s="14">
        <f>Parameters_Base!$R$10</f>
        <v>3754098.2698005121</v>
      </c>
      <c r="W560" s="14">
        <f>Parameters_Base!$G$7*'Base Scenario'!O560</f>
        <v>3325000</v>
      </c>
      <c r="X560" s="14">
        <f>Parameters_Base!$G$8</f>
        <v>2000000</v>
      </c>
      <c r="Y560" s="15">
        <f t="shared" si="125"/>
        <v>29923098.269800514</v>
      </c>
      <c r="Z560" s="29">
        <f t="shared" si="126"/>
        <v>5984619.6539601032</v>
      </c>
      <c r="AA560" s="29">
        <f t="shared" si="127"/>
        <v>23938478.615840413</v>
      </c>
      <c r="AC560" s="29">
        <f t="shared" si="134"/>
        <v>-984619.65396010317</v>
      </c>
      <c r="AD560" s="29">
        <f t="shared" si="128"/>
        <v>-15638478.615840413</v>
      </c>
      <c r="AE560" s="29">
        <f t="shared" si="129"/>
        <v>-16623098.269800514</v>
      </c>
      <c r="AF560" s="29"/>
      <c r="AG560" s="29" t="str">
        <f t="shared" si="130"/>
        <v>Loss</v>
      </c>
      <c r="AH560" s="29"/>
      <c r="AI560" s="29" t="str">
        <f t="shared" si="131"/>
        <v>Loss</v>
      </c>
      <c r="AJ560" s="29"/>
      <c r="AL560" s="12">
        <f t="shared" si="132"/>
        <v>-39384.786158404124</v>
      </c>
      <c r="AM560" s="12">
        <f t="shared" si="133"/>
        <v>-94207.702505062727</v>
      </c>
      <c r="AN560" s="12"/>
      <c r="AO560" s="12"/>
    </row>
    <row r="561" spans="1:41" x14ac:dyDescent="0.25">
      <c r="A561" s="6">
        <v>554</v>
      </c>
      <c r="B561" s="1" t="str">
        <f t="shared" si="120"/>
        <v>Mumbai</v>
      </c>
      <c r="C561" s="1" t="s">
        <v>8</v>
      </c>
      <c r="D561" s="1" t="str">
        <f>IF(C561="Q1","non-peak",IF('Base Scenario'!C561="Q4","non-peak","peak"))</f>
        <v>non-peak</v>
      </c>
      <c r="E561" s="13">
        <f>IF(D561="non-peak",Parameters_Base!$B$4,Parameters_Base!$B$5)</f>
        <v>200000</v>
      </c>
      <c r="F561" s="13">
        <f>IF(D561="non-peak",Parameters_Base!$C$4,Parameters_Base!$C$5)</f>
        <v>50000</v>
      </c>
      <c r="G561" s="1"/>
      <c r="H561" s="1">
        <v>277</v>
      </c>
      <c r="I561" s="1">
        <v>11</v>
      </c>
      <c r="J561" s="1">
        <v>230</v>
      </c>
      <c r="K561" s="3">
        <v>1</v>
      </c>
      <c r="M561" s="15">
        <f t="shared" si="121"/>
        <v>2200000</v>
      </c>
      <c r="N561" s="15">
        <f t="shared" si="122"/>
        <v>11500000</v>
      </c>
      <c r="O561" s="15">
        <f t="shared" si="123"/>
        <v>13700000</v>
      </c>
      <c r="Q561">
        <f>Parameters_Base!$G$5</f>
        <v>13880</v>
      </c>
      <c r="R561">
        <f>Q561*(1+VLOOKUP(K561,Parameters_Base!$I$3:$J$7,2,FALSE))</f>
        <v>15961.999999999998</v>
      </c>
      <c r="S561" s="14">
        <f>R561*Parameters_Base!$G$2</f>
        <v>20750599.999999996</v>
      </c>
      <c r="T561" s="14">
        <f>Parameters_Base!$O$6</f>
        <v>300000</v>
      </c>
      <c r="U561" s="14">
        <f t="shared" si="124"/>
        <v>1500000</v>
      </c>
      <c r="V561" s="14">
        <f>Parameters_Base!$R$10</f>
        <v>3754098.2698005121</v>
      </c>
      <c r="W561" s="14">
        <f>Parameters_Base!$G$7*'Base Scenario'!O561</f>
        <v>3425000</v>
      </c>
      <c r="X561" s="14">
        <f>Parameters_Base!$G$8</f>
        <v>2000000</v>
      </c>
      <c r="Y561" s="15">
        <f t="shared" si="125"/>
        <v>31729698.269800507</v>
      </c>
      <c r="Z561" s="29">
        <f t="shared" si="126"/>
        <v>6345939.6539601013</v>
      </c>
      <c r="AA561" s="29">
        <f t="shared" si="127"/>
        <v>25383758.615840405</v>
      </c>
      <c r="AC561" s="29">
        <f t="shared" si="134"/>
        <v>-4145939.6539601013</v>
      </c>
      <c r="AD561" s="29">
        <f t="shared" si="128"/>
        <v>-13883758.615840405</v>
      </c>
      <c r="AE561" s="29">
        <f t="shared" si="129"/>
        <v>-18029698.269800507</v>
      </c>
      <c r="AF561" s="29"/>
      <c r="AG561" s="29" t="str">
        <f t="shared" si="130"/>
        <v>Loss</v>
      </c>
      <c r="AH561" s="29"/>
      <c r="AI561" s="29" t="str">
        <f t="shared" si="131"/>
        <v>Loss</v>
      </c>
      <c r="AJ561" s="29"/>
      <c r="AL561" s="12">
        <f t="shared" si="132"/>
        <v>-376903.60490546376</v>
      </c>
      <c r="AM561" s="12">
        <f t="shared" si="133"/>
        <v>-60364.167894958286</v>
      </c>
      <c r="AN561" s="12"/>
      <c r="AO561" s="12"/>
    </row>
    <row r="562" spans="1:41" x14ac:dyDescent="0.25">
      <c r="A562" s="6">
        <v>555</v>
      </c>
      <c r="B562" s="1" t="str">
        <f t="shared" si="120"/>
        <v>New York</v>
      </c>
      <c r="C562" s="1" t="s">
        <v>8</v>
      </c>
      <c r="D562" s="1" t="str">
        <f>IF(C562="Q1","non-peak",IF('Base Scenario'!C562="Q4","non-peak","peak"))</f>
        <v>non-peak</v>
      </c>
      <c r="E562" s="13">
        <f>IF(D562="non-peak",Parameters_Base!$B$4,Parameters_Base!$B$5)</f>
        <v>200000</v>
      </c>
      <c r="F562" s="13">
        <f>IF(D562="non-peak",Parameters_Base!$C$4,Parameters_Base!$C$5)</f>
        <v>50000</v>
      </c>
      <c r="G562" s="1"/>
      <c r="H562" s="1">
        <v>278</v>
      </c>
      <c r="I562" s="1">
        <v>13</v>
      </c>
      <c r="J562" s="1">
        <v>156</v>
      </c>
      <c r="K562" s="3">
        <v>-1</v>
      </c>
      <c r="M562" s="15">
        <f t="shared" si="121"/>
        <v>2600000</v>
      </c>
      <c r="N562" s="15">
        <f t="shared" si="122"/>
        <v>7800000</v>
      </c>
      <c r="O562" s="15">
        <f t="shared" si="123"/>
        <v>10400000</v>
      </c>
      <c r="Q562">
        <f>Parameters_Base!$G$5</f>
        <v>13880</v>
      </c>
      <c r="R562">
        <f>Q562*(1+VLOOKUP(K562,Parameters_Base!$I$3:$J$7,2,FALSE))</f>
        <v>11798</v>
      </c>
      <c r="S562" s="14">
        <f>R562*Parameters_Base!$G$2</f>
        <v>15337400</v>
      </c>
      <c r="T562" s="14">
        <f>Parameters_Base!$O$6</f>
        <v>300000</v>
      </c>
      <c r="U562" s="14">
        <f t="shared" si="124"/>
        <v>2500000</v>
      </c>
      <c r="V562" s="14">
        <f>Parameters_Base!$R$10</f>
        <v>3754098.2698005121</v>
      </c>
      <c r="W562" s="14">
        <f>Parameters_Base!$G$7*'Base Scenario'!O562</f>
        <v>2600000</v>
      </c>
      <c r="X562" s="14">
        <f>Parameters_Base!$G$8</f>
        <v>2000000</v>
      </c>
      <c r="Y562" s="15">
        <f t="shared" si="125"/>
        <v>26491498.269800514</v>
      </c>
      <c r="Z562" s="29">
        <f t="shared" si="126"/>
        <v>5298299.6539601032</v>
      </c>
      <c r="AA562" s="29">
        <f t="shared" si="127"/>
        <v>21193198.615840413</v>
      </c>
      <c r="AC562" s="29">
        <f t="shared" si="134"/>
        <v>-2698299.6539601032</v>
      </c>
      <c r="AD562" s="29">
        <f t="shared" si="128"/>
        <v>-13393198.615840413</v>
      </c>
      <c r="AE562" s="29">
        <f t="shared" si="129"/>
        <v>-16091498.269800514</v>
      </c>
      <c r="AF562" s="29"/>
      <c r="AG562" s="29" t="str">
        <f t="shared" si="130"/>
        <v>Loss</v>
      </c>
      <c r="AH562" s="29"/>
      <c r="AI562" s="29" t="str">
        <f t="shared" si="131"/>
        <v>Loss</v>
      </c>
      <c r="AJ562" s="29"/>
      <c r="AL562" s="12">
        <f t="shared" si="132"/>
        <v>-207561.51184308485</v>
      </c>
      <c r="AM562" s="12">
        <f t="shared" si="133"/>
        <v>-85853.837281028289</v>
      </c>
      <c r="AN562" s="12"/>
      <c r="AO562" s="12"/>
    </row>
    <row r="563" spans="1:41" x14ac:dyDescent="0.25">
      <c r="A563" s="6">
        <v>556</v>
      </c>
      <c r="B563" s="1" t="str">
        <f t="shared" si="120"/>
        <v>Mumbai</v>
      </c>
      <c r="C563" s="1" t="s">
        <v>8</v>
      </c>
      <c r="D563" s="1" t="str">
        <f>IF(C563="Q1","non-peak",IF('Base Scenario'!C563="Q4","non-peak","peak"))</f>
        <v>non-peak</v>
      </c>
      <c r="E563" s="13">
        <f>IF(D563="non-peak",Parameters_Base!$B$4,Parameters_Base!$B$5)</f>
        <v>200000</v>
      </c>
      <c r="F563" s="13">
        <f>IF(D563="non-peak",Parameters_Base!$C$4,Parameters_Base!$C$5)</f>
        <v>50000</v>
      </c>
      <c r="G563" s="1"/>
      <c r="H563" s="1">
        <v>278</v>
      </c>
      <c r="I563" s="1">
        <v>14</v>
      </c>
      <c r="J563" s="1">
        <v>162</v>
      </c>
      <c r="K563" s="3">
        <v>1</v>
      </c>
      <c r="M563" s="15">
        <f t="shared" si="121"/>
        <v>2800000</v>
      </c>
      <c r="N563" s="15">
        <f t="shared" si="122"/>
        <v>8100000</v>
      </c>
      <c r="O563" s="15">
        <f t="shared" si="123"/>
        <v>10900000</v>
      </c>
      <c r="Q563">
        <f>Parameters_Base!$G$5</f>
        <v>13880</v>
      </c>
      <c r="R563">
        <f>Q563*(1+VLOOKUP(K563,Parameters_Base!$I$3:$J$7,2,FALSE))</f>
        <v>15961.999999999998</v>
      </c>
      <c r="S563" s="14">
        <f>R563*Parameters_Base!$G$2</f>
        <v>20750599.999999996</v>
      </c>
      <c r="T563" s="14">
        <f>Parameters_Base!$O$6</f>
        <v>300000</v>
      </c>
      <c r="U563" s="14">
        <f t="shared" si="124"/>
        <v>1500000</v>
      </c>
      <c r="V563" s="14">
        <f>Parameters_Base!$R$10</f>
        <v>3754098.2698005121</v>
      </c>
      <c r="W563" s="14">
        <f>Parameters_Base!$G$7*'Base Scenario'!O563</f>
        <v>2725000</v>
      </c>
      <c r="X563" s="14">
        <f>Parameters_Base!$G$8</f>
        <v>2000000</v>
      </c>
      <c r="Y563" s="15">
        <f t="shared" si="125"/>
        <v>31029698.269800507</v>
      </c>
      <c r="Z563" s="29">
        <f t="shared" si="126"/>
        <v>6205939.6539601013</v>
      </c>
      <c r="AA563" s="29">
        <f t="shared" si="127"/>
        <v>24823758.615840405</v>
      </c>
      <c r="AC563" s="29">
        <f t="shared" si="134"/>
        <v>-3405939.6539601013</v>
      </c>
      <c r="AD563" s="29">
        <f t="shared" si="128"/>
        <v>-16723758.615840405</v>
      </c>
      <c r="AE563" s="29">
        <f t="shared" si="129"/>
        <v>-20129698.269800507</v>
      </c>
      <c r="AF563" s="29"/>
      <c r="AG563" s="29" t="str">
        <f t="shared" si="130"/>
        <v>Loss</v>
      </c>
      <c r="AH563" s="29"/>
      <c r="AI563" s="29" t="str">
        <f t="shared" si="131"/>
        <v>Loss</v>
      </c>
      <c r="AJ563" s="29"/>
      <c r="AL563" s="12">
        <f t="shared" si="132"/>
        <v>-243281.40385429296</v>
      </c>
      <c r="AM563" s="12">
        <f t="shared" si="133"/>
        <v>-103233.07787555805</v>
      </c>
      <c r="AN563" s="12"/>
      <c r="AO563" s="12"/>
    </row>
    <row r="564" spans="1:41" x14ac:dyDescent="0.25">
      <c r="A564" s="6">
        <v>557</v>
      </c>
      <c r="B564" s="1" t="str">
        <f t="shared" si="120"/>
        <v>New York</v>
      </c>
      <c r="C564" s="1" t="s">
        <v>8</v>
      </c>
      <c r="D564" s="1" t="str">
        <f>IF(C564="Q1","non-peak",IF('Base Scenario'!C564="Q4","non-peak","peak"))</f>
        <v>non-peak</v>
      </c>
      <c r="E564" s="13">
        <f>IF(D564="non-peak",Parameters_Base!$B$4,Parameters_Base!$B$5)</f>
        <v>200000</v>
      </c>
      <c r="F564" s="13">
        <f>IF(D564="non-peak",Parameters_Base!$C$4,Parameters_Base!$C$5)</f>
        <v>50000</v>
      </c>
      <c r="G564" s="1"/>
      <c r="H564" s="1">
        <v>279</v>
      </c>
      <c r="I564" s="1">
        <v>21</v>
      </c>
      <c r="J564" s="1">
        <v>201</v>
      </c>
      <c r="K564" s="3">
        <v>-1</v>
      </c>
      <c r="M564" s="15">
        <f t="shared" si="121"/>
        <v>4200000</v>
      </c>
      <c r="N564" s="15">
        <f t="shared" si="122"/>
        <v>10050000</v>
      </c>
      <c r="O564" s="15">
        <f t="shared" si="123"/>
        <v>14250000</v>
      </c>
      <c r="Q564">
        <f>Parameters_Base!$G$5</f>
        <v>13880</v>
      </c>
      <c r="R564">
        <f>Q564*(1+VLOOKUP(K564,Parameters_Base!$I$3:$J$7,2,FALSE))</f>
        <v>11798</v>
      </c>
      <c r="S564" s="14">
        <f>R564*Parameters_Base!$G$2</f>
        <v>15337400</v>
      </c>
      <c r="T564" s="14">
        <f>Parameters_Base!$O$6</f>
        <v>300000</v>
      </c>
      <c r="U564" s="14">
        <f t="shared" si="124"/>
        <v>2500000</v>
      </c>
      <c r="V564" s="14">
        <f>Parameters_Base!$R$10</f>
        <v>3754098.2698005121</v>
      </c>
      <c r="W564" s="14">
        <f>Parameters_Base!$G$7*'Base Scenario'!O564</f>
        <v>3562500</v>
      </c>
      <c r="X564" s="14">
        <f>Parameters_Base!$G$8</f>
        <v>2000000</v>
      </c>
      <c r="Y564" s="15">
        <f t="shared" si="125"/>
        <v>27453998.269800514</v>
      </c>
      <c r="Z564" s="29">
        <f t="shared" si="126"/>
        <v>5490799.6539601032</v>
      </c>
      <c r="AA564" s="29">
        <f t="shared" si="127"/>
        <v>21963198.615840413</v>
      </c>
      <c r="AC564" s="29">
        <f t="shared" si="134"/>
        <v>-1290799.6539601032</v>
      </c>
      <c r="AD564" s="29">
        <f t="shared" si="128"/>
        <v>-11913198.615840413</v>
      </c>
      <c r="AE564" s="29">
        <f t="shared" si="129"/>
        <v>-13203998.269800514</v>
      </c>
      <c r="AF564" s="29"/>
      <c r="AG564" s="29" t="str">
        <f t="shared" si="130"/>
        <v>Loss</v>
      </c>
      <c r="AH564" s="29"/>
      <c r="AI564" s="29" t="str">
        <f t="shared" si="131"/>
        <v>Loss</v>
      </c>
      <c r="AJ564" s="29"/>
      <c r="AL564" s="12">
        <f t="shared" si="132"/>
        <v>-61466.650188576343</v>
      </c>
      <c r="AM564" s="12">
        <f t="shared" si="133"/>
        <v>-59269.644854927428</v>
      </c>
      <c r="AN564" s="12"/>
      <c r="AO564" s="12"/>
    </row>
    <row r="565" spans="1:41" x14ac:dyDescent="0.25">
      <c r="A565" s="6">
        <v>558</v>
      </c>
      <c r="B565" s="1" t="str">
        <f t="shared" si="120"/>
        <v>Mumbai</v>
      </c>
      <c r="C565" s="1" t="s">
        <v>8</v>
      </c>
      <c r="D565" s="1" t="str">
        <f>IF(C565="Q1","non-peak",IF('Base Scenario'!C565="Q4","non-peak","peak"))</f>
        <v>non-peak</v>
      </c>
      <c r="E565" s="13">
        <f>IF(D565="non-peak",Parameters_Base!$B$4,Parameters_Base!$B$5)</f>
        <v>200000</v>
      </c>
      <c r="F565" s="13">
        <f>IF(D565="non-peak",Parameters_Base!$C$4,Parameters_Base!$C$5)</f>
        <v>50000</v>
      </c>
      <c r="G565" s="1"/>
      <c r="H565" s="1">
        <v>279</v>
      </c>
      <c r="I565" s="1">
        <v>19</v>
      </c>
      <c r="J565" s="1">
        <v>131</v>
      </c>
      <c r="K565" s="3">
        <v>1</v>
      </c>
      <c r="M565" s="15">
        <f t="shared" si="121"/>
        <v>3800000</v>
      </c>
      <c r="N565" s="15">
        <f t="shared" si="122"/>
        <v>6550000</v>
      </c>
      <c r="O565" s="15">
        <f t="shared" si="123"/>
        <v>10350000</v>
      </c>
      <c r="Q565">
        <f>Parameters_Base!$G$5</f>
        <v>13880</v>
      </c>
      <c r="R565">
        <f>Q565*(1+VLOOKUP(K565,Parameters_Base!$I$3:$J$7,2,FALSE))</f>
        <v>15961.999999999998</v>
      </c>
      <c r="S565" s="14">
        <f>R565*Parameters_Base!$G$2</f>
        <v>20750599.999999996</v>
      </c>
      <c r="T565" s="14">
        <f>Parameters_Base!$O$6</f>
        <v>300000</v>
      </c>
      <c r="U565" s="14">
        <f t="shared" si="124"/>
        <v>1500000</v>
      </c>
      <c r="V565" s="14">
        <f>Parameters_Base!$R$10</f>
        <v>3754098.2698005121</v>
      </c>
      <c r="W565" s="14">
        <f>Parameters_Base!$G$7*'Base Scenario'!O565</f>
        <v>2587500</v>
      </c>
      <c r="X565" s="14">
        <f>Parameters_Base!$G$8</f>
        <v>2000000</v>
      </c>
      <c r="Y565" s="15">
        <f t="shared" si="125"/>
        <v>30892198.269800507</v>
      </c>
      <c r="Z565" s="29">
        <f t="shared" si="126"/>
        <v>6178439.6539601013</v>
      </c>
      <c r="AA565" s="29">
        <f t="shared" si="127"/>
        <v>24713758.615840405</v>
      </c>
      <c r="AC565" s="29">
        <f t="shared" si="134"/>
        <v>-2378439.6539601013</v>
      </c>
      <c r="AD565" s="29">
        <f t="shared" si="128"/>
        <v>-18163758.615840405</v>
      </c>
      <c r="AE565" s="29">
        <f t="shared" si="129"/>
        <v>-20542198.269800507</v>
      </c>
      <c r="AF565" s="29"/>
      <c r="AG565" s="29" t="str">
        <f t="shared" si="130"/>
        <v>Loss</v>
      </c>
      <c r="AH565" s="29"/>
      <c r="AI565" s="29" t="str">
        <f t="shared" si="131"/>
        <v>Loss</v>
      </c>
      <c r="AJ565" s="29"/>
      <c r="AL565" s="12">
        <f t="shared" si="132"/>
        <v>-125181.03441895269</v>
      </c>
      <c r="AM565" s="12">
        <f t="shared" si="133"/>
        <v>-138654.64592244584</v>
      </c>
      <c r="AN565" s="12"/>
      <c r="AO565" s="12"/>
    </row>
    <row r="566" spans="1:41" x14ac:dyDescent="0.25">
      <c r="A566" s="6">
        <v>559</v>
      </c>
      <c r="B566" s="1" t="str">
        <f t="shared" si="120"/>
        <v>New York</v>
      </c>
      <c r="C566" s="1" t="s">
        <v>8</v>
      </c>
      <c r="D566" s="1" t="str">
        <f>IF(C566="Q1","non-peak",IF('Base Scenario'!C566="Q4","non-peak","peak"))</f>
        <v>non-peak</v>
      </c>
      <c r="E566" s="13">
        <f>IF(D566="non-peak",Parameters_Base!$B$4,Parameters_Base!$B$5)</f>
        <v>200000</v>
      </c>
      <c r="F566" s="13">
        <f>IF(D566="non-peak",Parameters_Base!$C$4,Parameters_Base!$C$5)</f>
        <v>50000</v>
      </c>
      <c r="G566" s="1"/>
      <c r="H566" s="1">
        <v>280</v>
      </c>
      <c r="I566" s="1">
        <v>27</v>
      </c>
      <c r="J566" s="1">
        <v>238</v>
      </c>
      <c r="K566" s="3">
        <v>-2</v>
      </c>
      <c r="M566" s="15">
        <f t="shared" si="121"/>
        <v>5400000</v>
      </c>
      <c r="N566" s="15">
        <f t="shared" si="122"/>
        <v>11900000</v>
      </c>
      <c r="O566" s="15">
        <f t="shared" si="123"/>
        <v>17300000</v>
      </c>
      <c r="Q566">
        <f>Parameters_Base!$G$5</f>
        <v>13880</v>
      </c>
      <c r="R566">
        <f>Q566*(1+VLOOKUP(K566,Parameters_Base!$I$3:$J$7,2,FALSE))</f>
        <v>9716</v>
      </c>
      <c r="S566" s="14">
        <f>R566*Parameters_Base!$G$2</f>
        <v>12630800</v>
      </c>
      <c r="T566" s="14">
        <f>Parameters_Base!$O$6</f>
        <v>300000</v>
      </c>
      <c r="U566" s="14">
        <f t="shared" si="124"/>
        <v>2500000</v>
      </c>
      <c r="V566" s="14">
        <f>Parameters_Base!$R$10</f>
        <v>3754098.2698005121</v>
      </c>
      <c r="W566" s="14">
        <f>Parameters_Base!$G$7*'Base Scenario'!O566</f>
        <v>4325000</v>
      </c>
      <c r="X566" s="14">
        <f>Parameters_Base!$G$8</f>
        <v>2000000</v>
      </c>
      <c r="Y566" s="15">
        <f t="shared" si="125"/>
        <v>25509898.269800514</v>
      </c>
      <c r="Z566" s="29">
        <f t="shared" si="126"/>
        <v>5101979.6539601032</v>
      </c>
      <c r="AA566" s="29">
        <f t="shared" si="127"/>
        <v>20407918.615840413</v>
      </c>
      <c r="AC566" s="29">
        <f t="shared" si="134"/>
        <v>298020.34603989683</v>
      </c>
      <c r="AD566" s="29">
        <f t="shared" si="128"/>
        <v>-8507918.6158404127</v>
      </c>
      <c r="AE566" s="29">
        <f t="shared" si="129"/>
        <v>-8209898.269800514</v>
      </c>
      <c r="AF566" s="29"/>
      <c r="AG566" s="29" t="str">
        <f t="shared" si="130"/>
        <v>Profit</v>
      </c>
      <c r="AH566" s="29"/>
      <c r="AI566" s="29" t="str">
        <f t="shared" si="131"/>
        <v>Loss</v>
      </c>
      <c r="AJ566" s="29"/>
      <c r="AL566" s="12">
        <f t="shared" si="132"/>
        <v>11037.790594070253</v>
      </c>
      <c r="AM566" s="12">
        <f t="shared" si="133"/>
        <v>-35747.557209413499</v>
      </c>
      <c r="AN566" s="12"/>
      <c r="AO566" s="12"/>
    </row>
    <row r="567" spans="1:41" x14ac:dyDescent="0.25">
      <c r="A567" s="6">
        <v>560</v>
      </c>
      <c r="B567" s="1" t="str">
        <f t="shared" si="120"/>
        <v>Mumbai</v>
      </c>
      <c r="C567" s="1" t="s">
        <v>8</v>
      </c>
      <c r="D567" s="1" t="str">
        <f>IF(C567="Q1","non-peak",IF('Base Scenario'!C567="Q4","non-peak","peak"))</f>
        <v>non-peak</v>
      </c>
      <c r="E567" s="13">
        <f>IF(D567="non-peak",Parameters_Base!$B$4,Parameters_Base!$B$5)</f>
        <v>200000</v>
      </c>
      <c r="F567" s="13">
        <f>IF(D567="non-peak",Parameters_Base!$C$4,Parameters_Base!$C$5)</f>
        <v>50000</v>
      </c>
      <c r="G567" s="1"/>
      <c r="H567" s="1">
        <v>280</v>
      </c>
      <c r="I567" s="1">
        <v>23</v>
      </c>
      <c r="J567" s="1">
        <v>200</v>
      </c>
      <c r="K567" s="3">
        <v>2</v>
      </c>
      <c r="M567" s="15">
        <f t="shared" si="121"/>
        <v>4600000</v>
      </c>
      <c r="N567" s="15">
        <f t="shared" si="122"/>
        <v>10000000</v>
      </c>
      <c r="O567" s="15">
        <f t="shared" si="123"/>
        <v>14600000</v>
      </c>
      <c r="Q567">
        <f>Parameters_Base!$G$5</f>
        <v>13880</v>
      </c>
      <c r="R567">
        <f>Q567*(1+VLOOKUP(K567,Parameters_Base!$I$3:$J$7,2,FALSE))</f>
        <v>18044</v>
      </c>
      <c r="S567" s="14">
        <f>R567*Parameters_Base!$G$2</f>
        <v>23457200</v>
      </c>
      <c r="T567" s="14">
        <f>Parameters_Base!$O$6</f>
        <v>300000</v>
      </c>
      <c r="U567" s="14">
        <f t="shared" si="124"/>
        <v>1500000</v>
      </c>
      <c r="V567" s="14">
        <f>Parameters_Base!$R$10</f>
        <v>3754098.2698005121</v>
      </c>
      <c r="W567" s="14">
        <f>Parameters_Base!$G$7*'Base Scenario'!O567</f>
        <v>3650000</v>
      </c>
      <c r="X567" s="14">
        <f>Parameters_Base!$G$8</f>
        <v>2000000</v>
      </c>
      <c r="Y567" s="15">
        <f t="shared" si="125"/>
        <v>34661298.269800514</v>
      </c>
      <c r="Z567" s="29">
        <f t="shared" si="126"/>
        <v>6932259.6539601032</v>
      </c>
      <c r="AA567" s="29">
        <f t="shared" si="127"/>
        <v>27729038.615840413</v>
      </c>
      <c r="AC567" s="29">
        <f t="shared" si="134"/>
        <v>-2332259.6539601032</v>
      </c>
      <c r="AD567" s="29">
        <f t="shared" si="128"/>
        <v>-17729038.615840413</v>
      </c>
      <c r="AE567" s="29">
        <f t="shared" si="129"/>
        <v>-20061298.269800514</v>
      </c>
      <c r="AF567" s="29"/>
      <c r="AG567" s="29" t="str">
        <f t="shared" si="130"/>
        <v>Loss</v>
      </c>
      <c r="AH567" s="29"/>
      <c r="AI567" s="29" t="str">
        <f t="shared" si="131"/>
        <v>Loss</v>
      </c>
      <c r="AJ567" s="29"/>
      <c r="AL567" s="12">
        <f t="shared" si="132"/>
        <v>-101402.59365043927</v>
      </c>
      <c r="AM567" s="12">
        <f t="shared" si="133"/>
        <v>-88645.193079202058</v>
      </c>
      <c r="AN567" s="12"/>
      <c r="AO567" s="12"/>
    </row>
    <row r="568" spans="1:41" x14ac:dyDescent="0.25">
      <c r="A568" s="6">
        <v>561</v>
      </c>
      <c r="B568" s="1" t="str">
        <f t="shared" si="120"/>
        <v>New York</v>
      </c>
      <c r="C568" s="1" t="s">
        <v>8</v>
      </c>
      <c r="D568" s="1" t="str">
        <f>IF(C568="Q1","non-peak",IF('Base Scenario'!C568="Q4","non-peak","peak"))</f>
        <v>non-peak</v>
      </c>
      <c r="E568" s="13">
        <f>IF(D568="non-peak",Parameters_Base!$B$4,Parameters_Base!$B$5)</f>
        <v>200000</v>
      </c>
      <c r="F568" s="13">
        <f>IF(D568="non-peak",Parameters_Base!$C$4,Parameters_Base!$C$5)</f>
        <v>50000</v>
      </c>
      <c r="G568" s="1"/>
      <c r="H568" s="1">
        <v>281</v>
      </c>
      <c r="I568" s="1">
        <v>10</v>
      </c>
      <c r="J568" s="1">
        <v>153</v>
      </c>
      <c r="K568" s="3">
        <v>0</v>
      </c>
      <c r="M568" s="15">
        <f t="shared" si="121"/>
        <v>2000000</v>
      </c>
      <c r="N568" s="15">
        <f t="shared" si="122"/>
        <v>7650000</v>
      </c>
      <c r="O568" s="15">
        <f t="shared" si="123"/>
        <v>9650000</v>
      </c>
      <c r="Q568">
        <f>Parameters_Base!$G$5</f>
        <v>13880</v>
      </c>
      <c r="R568">
        <f>Q568*(1+VLOOKUP(K568,Parameters_Base!$I$3:$J$7,2,FALSE))</f>
        <v>13880</v>
      </c>
      <c r="S568" s="14">
        <f>R568*Parameters_Base!$G$2</f>
        <v>18044000</v>
      </c>
      <c r="T568" s="14">
        <f>Parameters_Base!$O$6</f>
        <v>300000</v>
      </c>
      <c r="U568" s="14">
        <f t="shared" si="124"/>
        <v>2500000</v>
      </c>
      <c r="V568" s="14">
        <f>Parameters_Base!$R$10</f>
        <v>3754098.2698005121</v>
      </c>
      <c r="W568" s="14">
        <f>Parameters_Base!$G$7*'Base Scenario'!O568</f>
        <v>2412500</v>
      </c>
      <c r="X568" s="14">
        <f>Parameters_Base!$G$8</f>
        <v>2000000</v>
      </c>
      <c r="Y568" s="15">
        <f t="shared" si="125"/>
        <v>29010598.269800514</v>
      </c>
      <c r="Z568" s="29">
        <f t="shared" si="126"/>
        <v>5802119.6539601032</v>
      </c>
      <c r="AA568" s="29">
        <f t="shared" si="127"/>
        <v>23208478.615840413</v>
      </c>
      <c r="AC568" s="29">
        <f t="shared" si="134"/>
        <v>-3802119.6539601032</v>
      </c>
      <c r="AD568" s="29">
        <f t="shared" si="128"/>
        <v>-15558478.615840413</v>
      </c>
      <c r="AE568" s="29">
        <f t="shared" si="129"/>
        <v>-19360598.269800514</v>
      </c>
      <c r="AF568" s="29"/>
      <c r="AG568" s="29" t="str">
        <f t="shared" si="130"/>
        <v>Loss</v>
      </c>
      <c r="AH568" s="29"/>
      <c r="AI568" s="29" t="str">
        <f t="shared" si="131"/>
        <v>Loss</v>
      </c>
      <c r="AJ568" s="29"/>
      <c r="AL568" s="12">
        <f t="shared" si="132"/>
        <v>-380211.96539601032</v>
      </c>
      <c r="AM568" s="12">
        <f t="shared" si="133"/>
        <v>-101689.40271791119</v>
      </c>
      <c r="AN568" s="12"/>
      <c r="AO568" s="12"/>
    </row>
    <row r="569" spans="1:41" x14ac:dyDescent="0.25">
      <c r="A569" s="6">
        <v>562</v>
      </c>
      <c r="B569" s="1" t="str">
        <f t="shared" si="120"/>
        <v>Mumbai</v>
      </c>
      <c r="C569" s="1" t="s">
        <v>8</v>
      </c>
      <c r="D569" s="1" t="str">
        <f>IF(C569="Q1","non-peak",IF('Base Scenario'!C569="Q4","non-peak","peak"))</f>
        <v>non-peak</v>
      </c>
      <c r="E569" s="13">
        <f>IF(D569="non-peak",Parameters_Base!$B$4,Parameters_Base!$B$5)</f>
        <v>200000</v>
      </c>
      <c r="F569" s="13">
        <f>IF(D569="non-peak",Parameters_Base!$C$4,Parameters_Base!$C$5)</f>
        <v>50000</v>
      </c>
      <c r="G569" s="1"/>
      <c r="H569" s="1">
        <v>281</v>
      </c>
      <c r="I569" s="1">
        <v>24</v>
      </c>
      <c r="J569" s="1">
        <v>175</v>
      </c>
      <c r="K569" s="3">
        <v>2</v>
      </c>
      <c r="M569" s="15">
        <f t="shared" si="121"/>
        <v>4800000</v>
      </c>
      <c r="N569" s="15">
        <f t="shared" si="122"/>
        <v>8750000</v>
      </c>
      <c r="O569" s="15">
        <f t="shared" si="123"/>
        <v>13550000</v>
      </c>
      <c r="Q569">
        <f>Parameters_Base!$G$5</f>
        <v>13880</v>
      </c>
      <c r="R569">
        <f>Q569*(1+VLOOKUP(K569,Parameters_Base!$I$3:$J$7,2,FALSE))</f>
        <v>18044</v>
      </c>
      <c r="S569" s="14">
        <f>R569*Parameters_Base!$G$2</f>
        <v>23457200</v>
      </c>
      <c r="T569" s="14">
        <f>Parameters_Base!$O$6</f>
        <v>300000</v>
      </c>
      <c r="U569" s="14">
        <f t="shared" si="124"/>
        <v>1500000</v>
      </c>
      <c r="V569" s="14">
        <f>Parameters_Base!$R$10</f>
        <v>3754098.2698005121</v>
      </c>
      <c r="W569" s="14">
        <f>Parameters_Base!$G$7*'Base Scenario'!O569</f>
        <v>3387500</v>
      </c>
      <c r="X569" s="14">
        <f>Parameters_Base!$G$8</f>
        <v>2000000</v>
      </c>
      <c r="Y569" s="15">
        <f t="shared" si="125"/>
        <v>34398798.269800514</v>
      </c>
      <c r="Z569" s="29">
        <f t="shared" si="126"/>
        <v>6879759.6539601032</v>
      </c>
      <c r="AA569" s="29">
        <f t="shared" si="127"/>
        <v>27519038.615840413</v>
      </c>
      <c r="AC569" s="29">
        <f t="shared" si="134"/>
        <v>-2079759.6539601032</v>
      </c>
      <c r="AD569" s="29">
        <f t="shared" si="128"/>
        <v>-18769038.615840413</v>
      </c>
      <c r="AE569" s="29">
        <f t="shared" si="129"/>
        <v>-20848798.269800514</v>
      </c>
      <c r="AF569" s="29"/>
      <c r="AG569" s="29" t="str">
        <f t="shared" si="130"/>
        <v>Loss</v>
      </c>
      <c r="AH569" s="29"/>
      <c r="AI569" s="29" t="str">
        <f t="shared" si="131"/>
        <v>Loss</v>
      </c>
      <c r="AJ569" s="29"/>
      <c r="AL569" s="12">
        <f t="shared" si="132"/>
        <v>-86656.652248337632</v>
      </c>
      <c r="AM569" s="12">
        <f t="shared" si="133"/>
        <v>-107251.64923337378</v>
      </c>
      <c r="AN569" s="12"/>
      <c r="AO569" s="12"/>
    </row>
    <row r="570" spans="1:41" x14ac:dyDescent="0.25">
      <c r="A570" s="6">
        <v>563</v>
      </c>
      <c r="B570" s="1" t="str">
        <f t="shared" si="120"/>
        <v>New York</v>
      </c>
      <c r="C570" s="1" t="s">
        <v>8</v>
      </c>
      <c r="D570" s="1" t="str">
        <f>IF(C570="Q1","non-peak",IF('Base Scenario'!C570="Q4","non-peak","peak"))</f>
        <v>non-peak</v>
      </c>
      <c r="E570" s="13">
        <f>IF(D570="non-peak",Parameters_Base!$B$4,Parameters_Base!$B$5)</f>
        <v>200000</v>
      </c>
      <c r="F570" s="13">
        <f>IF(D570="non-peak",Parameters_Base!$C$4,Parameters_Base!$C$5)</f>
        <v>50000</v>
      </c>
      <c r="G570" s="1"/>
      <c r="H570" s="1">
        <v>282</v>
      </c>
      <c r="I570" s="1">
        <v>22</v>
      </c>
      <c r="J570" s="1">
        <v>202</v>
      </c>
      <c r="K570" s="3">
        <v>-1</v>
      </c>
      <c r="M570" s="15">
        <f t="shared" si="121"/>
        <v>4400000</v>
      </c>
      <c r="N570" s="15">
        <f t="shared" si="122"/>
        <v>10100000</v>
      </c>
      <c r="O570" s="15">
        <f t="shared" si="123"/>
        <v>14500000</v>
      </c>
      <c r="Q570">
        <f>Parameters_Base!$G$5</f>
        <v>13880</v>
      </c>
      <c r="R570">
        <f>Q570*(1+VLOOKUP(K570,Parameters_Base!$I$3:$J$7,2,FALSE))</f>
        <v>11798</v>
      </c>
      <c r="S570" s="14">
        <f>R570*Parameters_Base!$G$2</f>
        <v>15337400</v>
      </c>
      <c r="T570" s="14">
        <f>Parameters_Base!$O$6</f>
        <v>300000</v>
      </c>
      <c r="U570" s="14">
        <f t="shared" si="124"/>
        <v>2500000</v>
      </c>
      <c r="V570" s="14">
        <f>Parameters_Base!$R$10</f>
        <v>3754098.2698005121</v>
      </c>
      <c r="W570" s="14">
        <f>Parameters_Base!$G$7*'Base Scenario'!O570</f>
        <v>3625000</v>
      </c>
      <c r="X570" s="14">
        <f>Parameters_Base!$G$8</f>
        <v>2000000</v>
      </c>
      <c r="Y570" s="15">
        <f t="shared" si="125"/>
        <v>27516498.269800514</v>
      </c>
      <c r="Z570" s="29">
        <f t="shared" si="126"/>
        <v>5503299.6539601032</v>
      </c>
      <c r="AA570" s="29">
        <f t="shared" si="127"/>
        <v>22013198.615840413</v>
      </c>
      <c r="AC570" s="29">
        <f t="shared" si="134"/>
        <v>-1103299.6539601032</v>
      </c>
      <c r="AD570" s="29">
        <f t="shared" si="128"/>
        <v>-11913198.615840413</v>
      </c>
      <c r="AE570" s="29">
        <f t="shared" si="129"/>
        <v>-13016498.269800514</v>
      </c>
      <c r="AF570" s="29"/>
      <c r="AG570" s="29" t="str">
        <f t="shared" si="130"/>
        <v>Loss</v>
      </c>
      <c r="AH570" s="29"/>
      <c r="AI570" s="29" t="str">
        <f t="shared" si="131"/>
        <v>Loss</v>
      </c>
      <c r="AJ570" s="29"/>
      <c r="AL570" s="12">
        <f t="shared" si="132"/>
        <v>-50149.984270913781</v>
      </c>
      <c r="AM570" s="12">
        <f t="shared" si="133"/>
        <v>-58976.230771487193</v>
      </c>
      <c r="AN570" s="12"/>
      <c r="AO570" s="12"/>
    </row>
    <row r="571" spans="1:41" x14ac:dyDescent="0.25">
      <c r="A571" s="6">
        <v>564</v>
      </c>
      <c r="B571" s="1" t="str">
        <f t="shared" si="120"/>
        <v>Mumbai</v>
      </c>
      <c r="C571" s="1" t="s">
        <v>8</v>
      </c>
      <c r="D571" s="1" t="str">
        <f>IF(C571="Q1","non-peak",IF('Base Scenario'!C571="Q4","non-peak","peak"))</f>
        <v>non-peak</v>
      </c>
      <c r="E571" s="13">
        <f>IF(D571="non-peak",Parameters_Base!$B$4,Parameters_Base!$B$5)</f>
        <v>200000</v>
      </c>
      <c r="F571" s="13">
        <f>IF(D571="non-peak",Parameters_Base!$C$4,Parameters_Base!$C$5)</f>
        <v>50000</v>
      </c>
      <c r="G571" s="1"/>
      <c r="H571" s="1">
        <v>282</v>
      </c>
      <c r="I571" s="1">
        <v>14</v>
      </c>
      <c r="J571" s="1">
        <v>159</v>
      </c>
      <c r="K571" s="3">
        <v>0</v>
      </c>
      <c r="M571" s="15">
        <f t="shared" si="121"/>
        <v>2800000</v>
      </c>
      <c r="N571" s="15">
        <f t="shared" si="122"/>
        <v>7950000</v>
      </c>
      <c r="O571" s="15">
        <f t="shared" si="123"/>
        <v>10750000</v>
      </c>
      <c r="Q571">
        <f>Parameters_Base!$G$5</f>
        <v>13880</v>
      </c>
      <c r="R571">
        <f>Q571*(1+VLOOKUP(K571,Parameters_Base!$I$3:$J$7,2,FALSE))</f>
        <v>13880</v>
      </c>
      <c r="S571" s="14">
        <f>R571*Parameters_Base!$G$2</f>
        <v>18044000</v>
      </c>
      <c r="T571" s="14">
        <f>Parameters_Base!$O$6</f>
        <v>300000</v>
      </c>
      <c r="U571" s="14">
        <f t="shared" si="124"/>
        <v>1500000</v>
      </c>
      <c r="V571" s="14">
        <f>Parameters_Base!$R$10</f>
        <v>3754098.2698005121</v>
      </c>
      <c r="W571" s="14">
        <f>Parameters_Base!$G$7*'Base Scenario'!O571</f>
        <v>2687500</v>
      </c>
      <c r="X571" s="14">
        <f>Parameters_Base!$G$8</f>
        <v>2000000</v>
      </c>
      <c r="Y571" s="15">
        <f t="shared" si="125"/>
        <v>28285598.269800514</v>
      </c>
      <c r="Z571" s="29">
        <f t="shared" si="126"/>
        <v>5657119.6539601032</v>
      </c>
      <c r="AA571" s="29">
        <f t="shared" si="127"/>
        <v>22628478.615840413</v>
      </c>
      <c r="AC571" s="29">
        <f t="shared" si="134"/>
        <v>-2857119.6539601032</v>
      </c>
      <c r="AD571" s="29">
        <f t="shared" si="128"/>
        <v>-14678478.615840413</v>
      </c>
      <c r="AE571" s="29">
        <f t="shared" si="129"/>
        <v>-17535598.269800514</v>
      </c>
      <c r="AF571" s="29"/>
      <c r="AG571" s="29" t="str">
        <f t="shared" si="130"/>
        <v>Loss</v>
      </c>
      <c r="AH571" s="29"/>
      <c r="AI571" s="29" t="str">
        <f t="shared" si="131"/>
        <v>Loss</v>
      </c>
      <c r="AJ571" s="29"/>
      <c r="AL571" s="12">
        <f t="shared" si="132"/>
        <v>-204079.9752828645</v>
      </c>
      <c r="AM571" s="12">
        <f t="shared" si="133"/>
        <v>-92317.475571323346</v>
      </c>
      <c r="AN571" s="12"/>
      <c r="AO571" s="12"/>
    </row>
    <row r="572" spans="1:41" x14ac:dyDescent="0.25">
      <c r="A572" s="6">
        <v>565</v>
      </c>
      <c r="B572" s="1" t="str">
        <f t="shared" si="120"/>
        <v>New York</v>
      </c>
      <c r="C572" s="1" t="s">
        <v>8</v>
      </c>
      <c r="D572" s="1" t="str">
        <f>IF(C572="Q1","non-peak",IF('Base Scenario'!C572="Q4","non-peak","peak"))</f>
        <v>non-peak</v>
      </c>
      <c r="E572" s="13">
        <f>IF(D572="non-peak",Parameters_Base!$B$4,Parameters_Base!$B$5)</f>
        <v>200000</v>
      </c>
      <c r="F572" s="13">
        <f>IF(D572="non-peak",Parameters_Base!$C$4,Parameters_Base!$C$5)</f>
        <v>50000</v>
      </c>
      <c r="G572" s="1"/>
      <c r="H572" s="1">
        <v>283</v>
      </c>
      <c r="I572" s="1">
        <v>11</v>
      </c>
      <c r="J572" s="1">
        <v>216</v>
      </c>
      <c r="K572" s="3">
        <v>-2</v>
      </c>
      <c r="M572" s="15">
        <f t="shared" si="121"/>
        <v>2200000</v>
      </c>
      <c r="N572" s="15">
        <f t="shared" si="122"/>
        <v>10800000</v>
      </c>
      <c r="O572" s="15">
        <f t="shared" si="123"/>
        <v>13000000</v>
      </c>
      <c r="Q572">
        <f>Parameters_Base!$G$5</f>
        <v>13880</v>
      </c>
      <c r="R572">
        <f>Q572*(1+VLOOKUP(K572,Parameters_Base!$I$3:$J$7,2,FALSE))</f>
        <v>9716</v>
      </c>
      <c r="S572" s="14">
        <f>R572*Parameters_Base!$G$2</f>
        <v>12630800</v>
      </c>
      <c r="T572" s="14">
        <f>Parameters_Base!$O$6</f>
        <v>300000</v>
      </c>
      <c r="U572" s="14">
        <f t="shared" si="124"/>
        <v>2500000</v>
      </c>
      <c r="V572" s="14">
        <f>Parameters_Base!$R$10</f>
        <v>3754098.2698005121</v>
      </c>
      <c r="W572" s="14">
        <f>Parameters_Base!$G$7*'Base Scenario'!O572</f>
        <v>3250000</v>
      </c>
      <c r="X572" s="14">
        <f>Parameters_Base!$G$8</f>
        <v>2000000</v>
      </c>
      <c r="Y572" s="15">
        <f t="shared" si="125"/>
        <v>24434898.269800514</v>
      </c>
      <c r="Z572" s="29">
        <f t="shared" si="126"/>
        <v>4886979.6539601032</v>
      </c>
      <c r="AA572" s="29">
        <f t="shared" si="127"/>
        <v>19547918.615840413</v>
      </c>
      <c r="AC572" s="29">
        <f t="shared" si="134"/>
        <v>-2686979.6539601032</v>
      </c>
      <c r="AD572" s="29">
        <f t="shared" si="128"/>
        <v>-8747918.6158404127</v>
      </c>
      <c r="AE572" s="29">
        <f t="shared" si="129"/>
        <v>-11434898.269800514</v>
      </c>
      <c r="AF572" s="29"/>
      <c r="AG572" s="29" t="str">
        <f t="shared" si="130"/>
        <v>Loss</v>
      </c>
      <c r="AH572" s="29"/>
      <c r="AI572" s="29" t="str">
        <f t="shared" si="131"/>
        <v>Loss</v>
      </c>
      <c r="AJ572" s="29"/>
      <c r="AL572" s="12">
        <f t="shared" si="132"/>
        <v>-244270.87763273666</v>
      </c>
      <c r="AM572" s="12">
        <f t="shared" si="133"/>
        <v>-40499.623221483394</v>
      </c>
      <c r="AN572" s="12"/>
      <c r="AO572" s="12"/>
    </row>
    <row r="573" spans="1:41" x14ac:dyDescent="0.25">
      <c r="A573" s="6">
        <v>566</v>
      </c>
      <c r="B573" s="1" t="str">
        <f t="shared" si="120"/>
        <v>Mumbai</v>
      </c>
      <c r="C573" s="1" t="s">
        <v>8</v>
      </c>
      <c r="D573" s="1" t="str">
        <f>IF(C573="Q1","non-peak",IF('Base Scenario'!C573="Q4","non-peak","peak"))</f>
        <v>non-peak</v>
      </c>
      <c r="E573" s="13">
        <f>IF(D573="non-peak",Parameters_Base!$B$4,Parameters_Base!$B$5)</f>
        <v>200000</v>
      </c>
      <c r="F573" s="13">
        <f>IF(D573="non-peak",Parameters_Base!$C$4,Parameters_Base!$C$5)</f>
        <v>50000</v>
      </c>
      <c r="G573" s="1"/>
      <c r="H573" s="1">
        <v>283</v>
      </c>
      <c r="I573" s="1">
        <v>13</v>
      </c>
      <c r="J573" s="1">
        <v>142</v>
      </c>
      <c r="K573" s="3">
        <v>1</v>
      </c>
      <c r="M573" s="15">
        <f t="shared" si="121"/>
        <v>2600000</v>
      </c>
      <c r="N573" s="15">
        <f t="shared" si="122"/>
        <v>7100000</v>
      </c>
      <c r="O573" s="15">
        <f t="shared" si="123"/>
        <v>9700000</v>
      </c>
      <c r="Q573">
        <f>Parameters_Base!$G$5</f>
        <v>13880</v>
      </c>
      <c r="R573">
        <f>Q573*(1+VLOOKUP(K573,Parameters_Base!$I$3:$J$7,2,FALSE))</f>
        <v>15961.999999999998</v>
      </c>
      <c r="S573" s="14">
        <f>R573*Parameters_Base!$G$2</f>
        <v>20750599.999999996</v>
      </c>
      <c r="T573" s="14">
        <f>Parameters_Base!$O$6</f>
        <v>300000</v>
      </c>
      <c r="U573" s="14">
        <f t="shared" si="124"/>
        <v>1500000</v>
      </c>
      <c r="V573" s="14">
        <f>Parameters_Base!$R$10</f>
        <v>3754098.2698005121</v>
      </c>
      <c r="W573" s="14">
        <f>Parameters_Base!$G$7*'Base Scenario'!O573</f>
        <v>2425000</v>
      </c>
      <c r="X573" s="14">
        <f>Parameters_Base!$G$8</f>
        <v>2000000</v>
      </c>
      <c r="Y573" s="15">
        <f t="shared" si="125"/>
        <v>30729698.269800507</v>
      </c>
      <c r="Z573" s="29">
        <f t="shared" si="126"/>
        <v>6145939.6539601013</v>
      </c>
      <c r="AA573" s="29">
        <f t="shared" si="127"/>
        <v>24583758.615840405</v>
      </c>
      <c r="AC573" s="29">
        <f t="shared" si="134"/>
        <v>-3545939.6539601013</v>
      </c>
      <c r="AD573" s="29">
        <f t="shared" si="128"/>
        <v>-17483758.615840405</v>
      </c>
      <c r="AE573" s="29">
        <f t="shared" si="129"/>
        <v>-21029698.269800507</v>
      </c>
      <c r="AF573" s="29"/>
      <c r="AG573" s="29" t="str">
        <f t="shared" si="130"/>
        <v>Loss</v>
      </c>
      <c r="AH573" s="29"/>
      <c r="AI573" s="29" t="str">
        <f t="shared" si="131"/>
        <v>Loss</v>
      </c>
      <c r="AJ573" s="29"/>
      <c r="AL573" s="12">
        <f t="shared" si="132"/>
        <v>-272764.58876616164</v>
      </c>
      <c r="AM573" s="12">
        <f t="shared" si="133"/>
        <v>-123125.06067493244</v>
      </c>
      <c r="AN573" s="12"/>
      <c r="AO573" s="12"/>
    </row>
    <row r="574" spans="1:41" x14ac:dyDescent="0.25">
      <c r="A574" s="6">
        <v>567</v>
      </c>
      <c r="B574" s="1" t="str">
        <f t="shared" si="120"/>
        <v>New York</v>
      </c>
      <c r="C574" s="1" t="s">
        <v>8</v>
      </c>
      <c r="D574" s="1" t="str">
        <f>IF(C574="Q1","non-peak",IF('Base Scenario'!C574="Q4","non-peak","peak"))</f>
        <v>non-peak</v>
      </c>
      <c r="E574" s="13">
        <f>IF(D574="non-peak",Parameters_Base!$B$4,Parameters_Base!$B$5)</f>
        <v>200000</v>
      </c>
      <c r="F574" s="13">
        <f>IF(D574="non-peak",Parameters_Base!$C$4,Parameters_Base!$C$5)</f>
        <v>50000</v>
      </c>
      <c r="G574" s="1"/>
      <c r="H574" s="1">
        <v>284</v>
      </c>
      <c r="I574" s="1">
        <v>10</v>
      </c>
      <c r="J574" s="1">
        <v>154</v>
      </c>
      <c r="K574" s="3">
        <v>-1</v>
      </c>
      <c r="M574" s="15">
        <f t="shared" si="121"/>
        <v>2000000</v>
      </c>
      <c r="N574" s="15">
        <f t="shared" si="122"/>
        <v>7700000</v>
      </c>
      <c r="O574" s="15">
        <f t="shared" si="123"/>
        <v>9700000</v>
      </c>
      <c r="Q574">
        <f>Parameters_Base!$G$5</f>
        <v>13880</v>
      </c>
      <c r="R574">
        <f>Q574*(1+VLOOKUP(K574,Parameters_Base!$I$3:$J$7,2,FALSE))</f>
        <v>11798</v>
      </c>
      <c r="S574" s="14">
        <f>R574*Parameters_Base!$G$2</f>
        <v>15337400</v>
      </c>
      <c r="T574" s="14">
        <f>Parameters_Base!$O$6</f>
        <v>300000</v>
      </c>
      <c r="U574" s="14">
        <f t="shared" si="124"/>
        <v>2500000</v>
      </c>
      <c r="V574" s="14">
        <f>Parameters_Base!$R$10</f>
        <v>3754098.2698005121</v>
      </c>
      <c r="W574" s="14">
        <f>Parameters_Base!$G$7*'Base Scenario'!O574</f>
        <v>2425000</v>
      </c>
      <c r="X574" s="14">
        <f>Parameters_Base!$G$8</f>
        <v>2000000</v>
      </c>
      <c r="Y574" s="15">
        <f t="shared" si="125"/>
        <v>26316498.269800514</v>
      </c>
      <c r="Z574" s="29">
        <f t="shared" si="126"/>
        <v>5263299.6539601032</v>
      </c>
      <c r="AA574" s="29">
        <f t="shared" si="127"/>
        <v>21053198.615840413</v>
      </c>
      <c r="AC574" s="29">
        <f t="shared" si="134"/>
        <v>-3263299.6539601032</v>
      </c>
      <c r="AD574" s="29">
        <f t="shared" si="128"/>
        <v>-13353198.615840413</v>
      </c>
      <c r="AE574" s="29">
        <f t="shared" si="129"/>
        <v>-16616498.269800514</v>
      </c>
      <c r="AF574" s="29"/>
      <c r="AG574" s="29" t="str">
        <f t="shared" si="130"/>
        <v>Loss</v>
      </c>
      <c r="AH574" s="29"/>
      <c r="AI574" s="29" t="str">
        <f t="shared" si="131"/>
        <v>Loss</v>
      </c>
      <c r="AJ574" s="29"/>
      <c r="AL574" s="12">
        <f t="shared" si="132"/>
        <v>-326329.96539601032</v>
      </c>
      <c r="AM574" s="12">
        <f t="shared" si="133"/>
        <v>-86709.081921041638</v>
      </c>
      <c r="AN574" s="12"/>
      <c r="AO574" s="12"/>
    </row>
    <row r="575" spans="1:41" x14ac:dyDescent="0.25">
      <c r="A575" s="6">
        <v>568</v>
      </c>
      <c r="B575" s="1" t="str">
        <f t="shared" si="120"/>
        <v>Mumbai</v>
      </c>
      <c r="C575" s="1" t="s">
        <v>8</v>
      </c>
      <c r="D575" s="1" t="str">
        <f>IF(C575="Q1","non-peak",IF('Base Scenario'!C575="Q4","non-peak","peak"))</f>
        <v>non-peak</v>
      </c>
      <c r="E575" s="13">
        <f>IF(D575="non-peak",Parameters_Base!$B$4,Parameters_Base!$B$5)</f>
        <v>200000</v>
      </c>
      <c r="F575" s="13">
        <f>IF(D575="non-peak",Parameters_Base!$C$4,Parameters_Base!$C$5)</f>
        <v>50000</v>
      </c>
      <c r="G575" s="1"/>
      <c r="H575" s="1">
        <v>284</v>
      </c>
      <c r="I575" s="1">
        <v>11</v>
      </c>
      <c r="J575" s="1">
        <v>154</v>
      </c>
      <c r="K575" s="3">
        <v>1</v>
      </c>
      <c r="M575" s="15">
        <f t="shared" si="121"/>
        <v>2200000</v>
      </c>
      <c r="N575" s="15">
        <f t="shared" si="122"/>
        <v>7700000</v>
      </c>
      <c r="O575" s="15">
        <f t="shared" si="123"/>
        <v>9900000</v>
      </c>
      <c r="Q575">
        <f>Parameters_Base!$G$5</f>
        <v>13880</v>
      </c>
      <c r="R575">
        <f>Q575*(1+VLOOKUP(K575,Parameters_Base!$I$3:$J$7,2,FALSE))</f>
        <v>15961.999999999998</v>
      </c>
      <c r="S575" s="14">
        <f>R575*Parameters_Base!$G$2</f>
        <v>20750599.999999996</v>
      </c>
      <c r="T575" s="14">
        <f>Parameters_Base!$O$6</f>
        <v>300000</v>
      </c>
      <c r="U575" s="14">
        <f t="shared" si="124"/>
        <v>1500000</v>
      </c>
      <c r="V575" s="14">
        <f>Parameters_Base!$R$10</f>
        <v>3754098.2698005121</v>
      </c>
      <c r="W575" s="14">
        <f>Parameters_Base!$G$7*'Base Scenario'!O575</f>
        <v>2475000</v>
      </c>
      <c r="X575" s="14">
        <f>Parameters_Base!$G$8</f>
        <v>2000000</v>
      </c>
      <c r="Y575" s="15">
        <f t="shared" si="125"/>
        <v>30779698.269800507</v>
      </c>
      <c r="Z575" s="29">
        <f t="shared" si="126"/>
        <v>6155939.6539601013</v>
      </c>
      <c r="AA575" s="29">
        <f t="shared" si="127"/>
        <v>24623758.615840405</v>
      </c>
      <c r="AC575" s="29">
        <f t="shared" si="134"/>
        <v>-3955939.6539601013</v>
      </c>
      <c r="AD575" s="29">
        <f t="shared" si="128"/>
        <v>-16923758.615840405</v>
      </c>
      <c r="AE575" s="29">
        <f t="shared" si="129"/>
        <v>-20879698.269800507</v>
      </c>
      <c r="AF575" s="29"/>
      <c r="AG575" s="29" t="str">
        <f t="shared" si="130"/>
        <v>Loss</v>
      </c>
      <c r="AH575" s="29"/>
      <c r="AI575" s="29" t="str">
        <f t="shared" si="131"/>
        <v>Loss</v>
      </c>
      <c r="AJ575" s="29"/>
      <c r="AL575" s="12">
        <f t="shared" si="132"/>
        <v>-359630.87763273646</v>
      </c>
      <c r="AM575" s="12">
        <f t="shared" si="133"/>
        <v>-109894.53646649614</v>
      </c>
      <c r="AN575" s="12"/>
      <c r="AO575" s="12"/>
    </row>
    <row r="576" spans="1:41" x14ac:dyDescent="0.25">
      <c r="A576" s="6">
        <v>569</v>
      </c>
      <c r="B576" s="1" t="str">
        <f t="shared" si="120"/>
        <v>New York</v>
      </c>
      <c r="C576" s="1" t="s">
        <v>8</v>
      </c>
      <c r="D576" s="1" t="str">
        <f>IF(C576="Q1","non-peak",IF('Base Scenario'!C576="Q4","non-peak","peak"))</f>
        <v>non-peak</v>
      </c>
      <c r="E576" s="13">
        <f>IF(D576="non-peak",Parameters_Base!$B$4,Parameters_Base!$B$5)</f>
        <v>200000</v>
      </c>
      <c r="F576" s="13">
        <f>IF(D576="non-peak",Parameters_Base!$C$4,Parameters_Base!$C$5)</f>
        <v>50000</v>
      </c>
      <c r="G576" s="1"/>
      <c r="H576" s="1">
        <v>285</v>
      </c>
      <c r="I576" s="1">
        <v>15</v>
      </c>
      <c r="J576" s="1">
        <v>203</v>
      </c>
      <c r="K576" s="3">
        <v>0</v>
      </c>
      <c r="M576" s="15">
        <f t="shared" si="121"/>
        <v>3000000</v>
      </c>
      <c r="N576" s="15">
        <f t="shared" si="122"/>
        <v>10150000</v>
      </c>
      <c r="O576" s="15">
        <f t="shared" si="123"/>
        <v>13150000</v>
      </c>
      <c r="Q576">
        <f>Parameters_Base!$G$5</f>
        <v>13880</v>
      </c>
      <c r="R576">
        <f>Q576*(1+VLOOKUP(K576,Parameters_Base!$I$3:$J$7,2,FALSE))</f>
        <v>13880</v>
      </c>
      <c r="S576" s="14">
        <f>R576*Parameters_Base!$G$2</f>
        <v>18044000</v>
      </c>
      <c r="T576" s="14">
        <f>Parameters_Base!$O$6</f>
        <v>300000</v>
      </c>
      <c r="U576" s="14">
        <f t="shared" si="124"/>
        <v>2500000</v>
      </c>
      <c r="V576" s="14">
        <f>Parameters_Base!$R$10</f>
        <v>3754098.2698005121</v>
      </c>
      <c r="W576" s="14">
        <f>Parameters_Base!$G$7*'Base Scenario'!O576</f>
        <v>3287500</v>
      </c>
      <c r="X576" s="14">
        <f>Parameters_Base!$G$8</f>
        <v>2000000</v>
      </c>
      <c r="Y576" s="15">
        <f t="shared" si="125"/>
        <v>29885598.269800514</v>
      </c>
      <c r="Z576" s="29">
        <f t="shared" si="126"/>
        <v>5977119.6539601032</v>
      </c>
      <c r="AA576" s="29">
        <f t="shared" si="127"/>
        <v>23908478.615840413</v>
      </c>
      <c r="AC576" s="29">
        <f t="shared" si="134"/>
        <v>-2977119.6539601032</v>
      </c>
      <c r="AD576" s="29">
        <f t="shared" si="128"/>
        <v>-13758478.615840413</v>
      </c>
      <c r="AE576" s="29">
        <f t="shared" si="129"/>
        <v>-16735598.269800514</v>
      </c>
      <c r="AF576" s="29"/>
      <c r="AG576" s="29" t="str">
        <f t="shared" si="130"/>
        <v>Loss</v>
      </c>
      <c r="AH576" s="29"/>
      <c r="AI576" s="29" t="str">
        <f t="shared" si="131"/>
        <v>Loss</v>
      </c>
      <c r="AJ576" s="29"/>
      <c r="AL576" s="12">
        <f t="shared" si="132"/>
        <v>-198474.64359734021</v>
      </c>
      <c r="AM576" s="12">
        <f t="shared" si="133"/>
        <v>-67775.756728277891</v>
      </c>
      <c r="AN576" s="12"/>
      <c r="AO576" s="12"/>
    </row>
    <row r="577" spans="1:41" x14ac:dyDescent="0.25">
      <c r="A577" s="6">
        <v>570</v>
      </c>
      <c r="B577" s="1" t="str">
        <f t="shared" si="120"/>
        <v>Mumbai</v>
      </c>
      <c r="C577" s="1" t="s">
        <v>8</v>
      </c>
      <c r="D577" s="1" t="str">
        <f>IF(C577="Q1","non-peak",IF('Base Scenario'!C577="Q4","non-peak","peak"))</f>
        <v>non-peak</v>
      </c>
      <c r="E577" s="13">
        <f>IF(D577="non-peak",Parameters_Base!$B$4,Parameters_Base!$B$5)</f>
        <v>200000</v>
      </c>
      <c r="F577" s="13">
        <f>IF(D577="non-peak",Parameters_Base!$C$4,Parameters_Base!$C$5)</f>
        <v>50000</v>
      </c>
      <c r="G577" s="1"/>
      <c r="H577" s="1">
        <v>285</v>
      </c>
      <c r="I577" s="1">
        <v>13</v>
      </c>
      <c r="J577" s="1">
        <v>148</v>
      </c>
      <c r="K577" s="3">
        <v>2</v>
      </c>
      <c r="M577" s="15">
        <f t="shared" si="121"/>
        <v>2600000</v>
      </c>
      <c r="N577" s="15">
        <f t="shared" si="122"/>
        <v>7400000</v>
      </c>
      <c r="O577" s="15">
        <f t="shared" si="123"/>
        <v>10000000</v>
      </c>
      <c r="Q577">
        <f>Parameters_Base!$G$5</f>
        <v>13880</v>
      </c>
      <c r="R577">
        <f>Q577*(1+VLOOKUP(K577,Parameters_Base!$I$3:$J$7,2,FALSE))</f>
        <v>18044</v>
      </c>
      <c r="S577" s="14">
        <f>R577*Parameters_Base!$G$2</f>
        <v>23457200</v>
      </c>
      <c r="T577" s="14">
        <f>Parameters_Base!$O$6</f>
        <v>300000</v>
      </c>
      <c r="U577" s="14">
        <f t="shared" si="124"/>
        <v>1500000</v>
      </c>
      <c r="V577" s="14">
        <f>Parameters_Base!$R$10</f>
        <v>3754098.2698005121</v>
      </c>
      <c r="W577" s="14">
        <f>Parameters_Base!$G$7*'Base Scenario'!O577</f>
        <v>2500000</v>
      </c>
      <c r="X577" s="14">
        <f>Parameters_Base!$G$8</f>
        <v>2000000</v>
      </c>
      <c r="Y577" s="15">
        <f t="shared" si="125"/>
        <v>33511298.269800514</v>
      </c>
      <c r="Z577" s="29">
        <f t="shared" si="126"/>
        <v>6702259.6539601032</v>
      </c>
      <c r="AA577" s="29">
        <f t="shared" si="127"/>
        <v>26809038.615840413</v>
      </c>
      <c r="AC577" s="29">
        <f t="shared" si="134"/>
        <v>-4102259.6539601032</v>
      </c>
      <c r="AD577" s="29">
        <f t="shared" si="128"/>
        <v>-19409038.615840413</v>
      </c>
      <c r="AE577" s="29">
        <f t="shared" si="129"/>
        <v>-23511298.269800514</v>
      </c>
      <c r="AF577" s="29"/>
      <c r="AG577" s="29" t="str">
        <f t="shared" si="130"/>
        <v>Loss</v>
      </c>
      <c r="AH577" s="29"/>
      <c r="AI577" s="29" t="str">
        <f t="shared" si="131"/>
        <v>Loss</v>
      </c>
      <c r="AJ577" s="29"/>
      <c r="AL577" s="12">
        <f t="shared" si="132"/>
        <v>-315558.43492000795</v>
      </c>
      <c r="AM577" s="12">
        <f t="shared" si="133"/>
        <v>-131142.15280973251</v>
      </c>
      <c r="AN577" s="12"/>
      <c r="AO577" s="12"/>
    </row>
    <row r="578" spans="1:41" x14ac:dyDescent="0.25">
      <c r="A578" s="6">
        <v>571</v>
      </c>
      <c r="B578" s="1" t="str">
        <f t="shared" si="120"/>
        <v>New York</v>
      </c>
      <c r="C578" s="1" t="s">
        <v>8</v>
      </c>
      <c r="D578" s="1" t="str">
        <f>IF(C578="Q1","non-peak",IF('Base Scenario'!C578="Q4","non-peak","peak"))</f>
        <v>non-peak</v>
      </c>
      <c r="E578" s="13">
        <f>IF(D578="non-peak",Parameters_Base!$B$4,Parameters_Base!$B$5)</f>
        <v>200000</v>
      </c>
      <c r="F578" s="13">
        <f>IF(D578="non-peak",Parameters_Base!$C$4,Parameters_Base!$C$5)</f>
        <v>50000</v>
      </c>
      <c r="G578" s="1"/>
      <c r="H578" s="1">
        <v>286</v>
      </c>
      <c r="I578" s="1">
        <v>11</v>
      </c>
      <c r="J578" s="1">
        <v>131</v>
      </c>
      <c r="K578" s="3">
        <v>0</v>
      </c>
      <c r="M578" s="15">
        <f t="shared" si="121"/>
        <v>2200000</v>
      </c>
      <c r="N578" s="15">
        <f t="shared" si="122"/>
        <v>6550000</v>
      </c>
      <c r="O578" s="15">
        <f t="shared" si="123"/>
        <v>8750000</v>
      </c>
      <c r="Q578">
        <f>Parameters_Base!$G$5</f>
        <v>13880</v>
      </c>
      <c r="R578">
        <f>Q578*(1+VLOOKUP(K578,Parameters_Base!$I$3:$J$7,2,FALSE))</f>
        <v>13880</v>
      </c>
      <c r="S578" s="14">
        <f>R578*Parameters_Base!$G$2</f>
        <v>18044000</v>
      </c>
      <c r="T578" s="14">
        <f>Parameters_Base!$O$6</f>
        <v>300000</v>
      </c>
      <c r="U578" s="14">
        <f t="shared" si="124"/>
        <v>2500000</v>
      </c>
      <c r="V578" s="14">
        <f>Parameters_Base!$R$10</f>
        <v>3754098.2698005121</v>
      </c>
      <c r="W578" s="14">
        <f>Parameters_Base!$G$7*'Base Scenario'!O578</f>
        <v>2187500</v>
      </c>
      <c r="X578" s="14">
        <f>Parameters_Base!$G$8</f>
        <v>2000000</v>
      </c>
      <c r="Y578" s="15">
        <f t="shared" si="125"/>
        <v>28785598.269800514</v>
      </c>
      <c r="Z578" s="29">
        <f t="shared" si="126"/>
        <v>5757119.6539601032</v>
      </c>
      <c r="AA578" s="29">
        <f t="shared" si="127"/>
        <v>23028478.615840413</v>
      </c>
      <c r="AC578" s="29">
        <f t="shared" si="134"/>
        <v>-3557119.6539601032</v>
      </c>
      <c r="AD578" s="29">
        <f t="shared" si="128"/>
        <v>-16478478.615840413</v>
      </c>
      <c r="AE578" s="29">
        <f t="shared" si="129"/>
        <v>-20035598.269800514</v>
      </c>
      <c r="AF578" s="29"/>
      <c r="AG578" s="29" t="str">
        <f t="shared" si="130"/>
        <v>Loss</v>
      </c>
      <c r="AH578" s="29"/>
      <c r="AI578" s="29" t="str">
        <f t="shared" si="131"/>
        <v>Loss</v>
      </c>
      <c r="AJ578" s="29"/>
      <c r="AL578" s="12">
        <f t="shared" si="132"/>
        <v>-323374.51399637299</v>
      </c>
      <c r="AM578" s="12">
        <f t="shared" si="133"/>
        <v>-125789.91309801841</v>
      </c>
      <c r="AN578" s="12"/>
      <c r="AO578" s="12"/>
    </row>
    <row r="579" spans="1:41" x14ac:dyDescent="0.25">
      <c r="A579" s="6">
        <v>572</v>
      </c>
      <c r="B579" s="1" t="str">
        <f t="shared" si="120"/>
        <v>Mumbai</v>
      </c>
      <c r="C579" s="1" t="s">
        <v>8</v>
      </c>
      <c r="D579" s="1" t="str">
        <f>IF(C579="Q1","non-peak",IF('Base Scenario'!C579="Q4","non-peak","peak"))</f>
        <v>non-peak</v>
      </c>
      <c r="E579" s="13">
        <f>IF(D579="non-peak",Parameters_Base!$B$4,Parameters_Base!$B$5)</f>
        <v>200000</v>
      </c>
      <c r="F579" s="13">
        <f>IF(D579="non-peak",Parameters_Base!$C$4,Parameters_Base!$C$5)</f>
        <v>50000</v>
      </c>
      <c r="G579" s="1"/>
      <c r="H579" s="1">
        <v>286</v>
      </c>
      <c r="I579" s="1">
        <v>26</v>
      </c>
      <c r="J579" s="1">
        <v>129</v>
      </c>
      <c r="K579" s="3">
        <v>0</v>
      </c>
      <c r="M579" s="15">
        <f t="shared" si="121"/>
        <v>5200000</v>
      </c>
      <c r="N579" s="15">
        <f t="shared" si="122"/>
        <v>6450000</v>
      </c>
      <c r="O579" s="15">
        <f t="shared" si="123"/>
        <v>11650000</v>
      </c>
      <c r="Q579">
        <f>Parameters_Base!$G$5</f>
        <v>13880</v>
      </c>
      <c r="R579">
        <f>Q579*(1+VLOOKUP(K579,Parameters_Base!$I$3:$J$7,2,FALSE))</f>
        <v>13880</v>
      </c>
      <c r="S579" s="14">
        <f>R579*Parameters_Base!$G$2</f>
        <v>18044000</v>
      </c>
      <c r="T579" s="14">
        <f>Parameters_Base!$O$6</f>
        <v>300000</v>
      </c>
      <c r="U579" s="14">
        <f t="shared" si="124"/>
        <v>1500000</v>
      </c>
      <c r="V579" s="14">
        <f>Parameters_Base!$R$10</f>
        <v>3754098.2698005121</v>
      </c>
      <c r="W579" s="14">
        <f>Parameters_Base!$G$7*'Base Scenario'!O579</f>
        <v>2912500</v>
      </c>
      <c r="X579" s="14">
        <f>Parameters_Base!$G$8</f>
        <v>2000000</v>
      </c>
      <c r="Y579" s="15">
        <f t="shared" si="125"/>
        <v>28510598.269800514</v>
      </c>
      <c r="Z579" s="29">
        <f t="shared" si="126"/>
        <v>5702119.6539601032</v>
      </c>
      <c r="AA579" s="29">
        <f t="shared" si="127"/>
        <v>22808478.615840413</v>
      </c>
      <c r="AC579" s="29">
        <f t="shared" si="134"/>
        <v>-502119.65396010317</v>
      </c>
      <c r="AD579" s="29">
        <f t="shared" si="128"/>
        <v>-16358478.615840413</v>
      </c>
      <c r="AE579" s="29">
        <f t="shared" si="129"/>
        <v>-16860598.269800514</v>
      </c>
      <c r="AF579" s="29"/>
      <c r="AG579" s="29" t="str">
        <f t="shared" si="130"/>
        <v>Loss</v>
      </c>
      <c r="AH579" s="29"/>
      <c r="AI579" s="29" t="str">
        <f t="shared" si="131"/>
        <v>Loss</v>
      </c>
      <c r="AJ579" s="29"/>
      <c r="AL579" s="12">
        <f t="shared" si="132"/>
        <v>-19312.294383080891</v>
      </c>
      <c r="AM579" s="12">
        <f t="shared" si="133"/>
        <v>-126809.91175070088</v>
      </c>
      <c r="AN579" s="12"/>
      <c r="AO579" s="12"/>
    </row>
    <row r="580" spans="1:41" x14ac:dyDescent="0.25">
      <c r="A580" s="6">
        <v>573</v>
      </c>
      <c r="B580" s="1" t="str">
        <f t="shared" si="120"/>
        <v>New York</v>
      </c>
      <c r="C580" s="1" t="s">
        <v>8</v>
      </c>
      <c r="D580" s="1" t="str">
        <f>IF(C580="Q1","non-peak",IF('Base Scenario'!C580="Q4","non-peak","peak"))</f>
        <v>non-peak</v>
      </c>
      <c r="E580" s="13">
        <f>IF(D580="non-peak",Parameters_Base!$B$4,Parameters_Base!$B$5)</f>
        <v>200000</v>
      </c>
      <c r="F580" s="13">
        <f>IF(D580="non-peak",Parameters_Base!$C$4,Parameters_Base!$C$5)</f>
        <v>50000</v>
      </c>
      <c r="G580" s="1"/>
      <c r="H580" s="1">
        <v>287</v>
      </c>
      <c r="I580" s="1">
        <v>11</v>
      </c>
      <c r="J580" s="1">
        <v>155</v>
      </c>
      <c r="K580" s="3">
        <v>-1</v>
      </c>
      <c r="M580" s="15">
        <f t="shared" si="121"/>
        <v>2200000</v>
      </c>
      <c r="N580" s="15">
        <f t="shared" si="122"/>
        <v>7750000</v>
      </c>
      <c r="O580" s="15">
        <f t="shared" si="123"/>
        <v>9950000</v>
      </c>
      <c r="Q580">
        <f>Parameters_Base!$G$5</f>
        <v>13880</v>
      </c>
      <c r="R580">
        <f>Q580*(1+VLOOKUP(K580,Parameters_Base!$I$3:$J$7,2,FALSE))</f>
        <v>11798</v>
      </c>
      <c r="S580" s="14">
        <f>R580*Parameters_Base!$G$2</f>
        <v>15337400</v>
      </c>
      <c r="T580" s="14">
        <f>Parameters_Base!$O$6</f>
        <v>300000</v>
      </c>
      <c r="U580" s="14">
        <f t="shared" si="124"/>
        <v>2500000</v>
      </c>
      <c r="V580" s="14">
        <f>Parameters_Base!$R$10</f>
        <v>3754098.2698005121</v>
      </c>
      <c r="W580" s="14">
        <f>Parameters_Base!$G$7*'Base Scenario'!O580</f>
        <v>2487500</v>
      </c>
      <c r="X580" s="14">
        <f>Parameters_Base!$G$8</f>
        <v>2000000</v>
      </c>
      <c r="Y580" s="15">
        <f t="shared" si="125"/>
        <v>26378998.269800514</v>
      </c>
      <c r="Z580" s="29">
        <f t="shared" si="126"/>
        <v>5275799.6539601032</v>
      </c>
      <c r="AA580" s="29">
        <f t="shared" si="127"/>
        <v>21103198.615840413</v>
      </c>
      <c r="AC580" s="29">
        <f t="shared" si="134"/>
        <v>-3075799.6539601032</v>
      </c>
      <c r="AD580" s="29">
        <f t="shared" si="128"/>
        <v>-13353198.615840413</v>
      </c>
      <c r="AE580" s="29">
        <f t="shared" si="129"/>
        <v>-16428998.269800514</v>
      </c>
      <c r="AF580" s="29"/>
      <c r="AG580" s="29" t="str">
        <f t="shared" si="130"/>
        <v>Loss</v>
      </c>
      <c r="AH580" s="29"/>
      <c r="AI580" s="29" t="str">
        <f t="shared" si="131"/>
        <v>Loss</v>
      </c>
      <c r="AJ580" s="29"/>
      <c r="AL580" s="12">
        <f t="shared" si="132"/>
        <v>-279618.1503600094</v>
      </c>
      <c r="AM580" s="12">
        <f t="shared" si="133"/>
        <v>-86149.668489292992</v>
      </c>
      <c r="AN580" s="12"/>
      <c r="AO580" s="12"/>
    </row>
    <row r="581" spans="1:41" x14ac:dyDescent="0.25">
      <c r="A581" s="6">
        <v>574</v>
      </c>
      <c r="B581" s="1" t="str">
        <f t="shared" si="120"/>
        <v>Mumbai</v>
      </c>
      <c r="C581" s="1" t="s">
        <v>8</v>
      </c>
      <c r="D581" s="1" t="str">
        <f>IF(C581="Q1","non-peak",IF('Base Scenario'!C581="Q4","non-peak","peak"))</f>
        <v>non-peak</v>
      </c>
      <c r="E581" s="13">
        <f>IF(D581="non-peak",Parameters_Base!$B$4,Parameters_Base!$B$5)</f>
        <v>200000</v>
      </c>
      <c r="F581" s="13">
        <f>IF(D581="non-peak",Parameters_Base!$C$4,Parameters_Base!$C$5)</f>
        <v>50000</v>
      </c>
      <c r="G581" s="1"/>
      <c r="H581" s="1">
        <v>287</v>
      </c>
      <c r="I581" s="1">
        <v>25</v>
      </c>
      <c r="J581" s="1">
        <v>210</v>
      </c>
      <c r="K581" s="3">
        <v>1</v>
      </c>
      <c r="M581" s="15">
        <f t="shared" si="121"/>
        <v>5000000</v>
      </c>
      <c r="N581" s="15">
        <f t="shared" si="122"/>
        <v>10500000</v>
      </c>
      <c r="O581" s="15">
        <f t="shared" si="123"/>
        <v>15500000</v>
      </c>
      <c r="Q581">
        <f>Parameters_Base!$G$5</f>
        <v>13880</v>
      </c>
      <c r="R581">
        <f>Q581*(1+VLOOKUP(K581,Parameters_Base!$I$3:$J$7,2,FALSE))</f>
        <v>15961.999999999998</v>
      </c>
      <c r="S581" s="14">
        <f>R581*Parameters_Base!$G$2</f>
        <v>20750599.999999996</v>
      </c>
      <c r="T581" s="14">
        <f>Parameters_Base!$O$6</f>
        <v>300000</v>
      </c>
      <c r="U581" s="14">
        <f t="shared" si="124"/>
        <v>1500000</v>
      </c>
      <c r="V581" s="14">
        <f>Parameters_Base!$R$10</f>
        <v>3754098.2698005121</v>
      </c>
      <c r="W581" s="14">
        <f>Parameters_Base!$G$7*'Base Scenario'!O581</f>
        <v>3875000</v>
      </c>
      <c r="X581" s="14">
        <f>Parameters_Base!$G$8</f>
        <v>2000000</v>
      </c>
      <c r="Y581" s="15">
        <f t="shared" si="125"/>
        <v>32179698.269800507</v>
      </c>
      <c r="Z581" s="29">
        <f t="shared" si="126"/>
        <v>6435939.6539601013</v>
      </c>
      <c r="AA581" s="29">
        <f t="shared" si="127"/>
        <v>25743758.615840405</v>
      </c>
      <c r="AC581" s="29">
        <f t="shared" si="134"/>
        <v>-1435939.6539601013</v>
      </c>
      <c r="AD581" s="29">
        <f t="shared" si="128"/>
        <v>-15243758.615840405</v>
      </c>
      <c r="AE581" s="29">
        <f t="shared" si="129"/>
        <v>-16679698.269800507</v>
      </c>
      <c r="AF581" s="29"/>
      <c r="AG581" s="29" t="str">
        <f t="shared" si="130"/>
        <v>Loss</v>
      </c>
      <c r="AH581" s="29"/>
      <c r="AI581" s="29" t="str">
        <f t="shared" si="131"/>
        <v>Loss</v>
      </c>
      <c r="AJ581" s="29"/>
      <c r="AL581" s="12">
        <f t="shared" si="132"/>
        <v>-57437.586158404054</v>
      </c>
      <c r="AM581" s="12">
        <f t="shared" si="133"/>
        <v>-72589.326742097168</v>
      </c>
      <c r="AN581" s="12"/>
      <c r="AO581" s="12"/>
    </row>
    <row r="582" spans="1:41" x14ac:dyDescent="0.25">
      <c r="A582" s="6">
        <v>575</v>
      </c>
      <c r="B582" s="1" t="str">
        <f t="shared" si="120"/>
        <v>New York</v>
      </c>
      <c r="C582" s="1" t="s">
        <v>8</v>
      </c>
      <c r="D582" s="1" t="str">
        <f>IF(C582="Q1","non-peak",IF('Base Scenario'!C582="Q4","non-peak","peak"))</f>
        <v>non-peak</v>
      </c>
      <c r="E582" s="13">
        <f>IF(D582="non-peak",Parameters_Base!$B$4,Parameters_Base!$B$5)</f>
        <v>200000</v>
      </c>
      <c r="F582" s="13">
        <f>IF(D582="non-peak",Parameters_Base!$C$4,Parameters_Base!$C$5)</f>
        <v>50000</v>
      </c>
      <c r="G582" s="1"/>
      <c r="H582" s="1">
        <v>288</v>
      </c>
      <c r="I582" s="1">
        <v>24</v>
      </c>
      <c r="J582" s="1">
        <v>176</v>
      </c>
      <c r="K582" s="3">
        <v>-2</v>
      </c>
      <c r="M582" s="15">
        <f t="shared" si="121"/>
        <v>4800000</v>
      </c>
      <c r="N582" s="15">
        <f t="shared" si="122"/>
        <v>8800000</v>
      </c>
      <c r="O582" s="15">
        <f t="shared" si="123"/>
        <v>13600000</v>
      </c>
      <c r="Q582">
        <f>Parameters_Base!$G$5</f>
        <v>13880</v>
      </c>
      <c r="R582">
        <f>Q582*(1+VLOOKUP(K582,Parameters_Base!$I$3:$J$7,2,FALSE))</f>
        <v>9716</v>
      </c>
      <c r="S582" s="14">
        <f>R582*Parameters_Base!$G$2</f>
        <v>12630800</v>
      </c>
      <c r="T582" s="14">
        <f>Parameters_Base!$O$6</f>
        <v>300000</v>
      </c>
      <c r="U582" s="14">
        <f t="shared" si="124"/>
        <v>2500000</v>
      </c>
      <c r="V582" s="14">
        <f>Parameters_Base!$R$10</f>
        <v>3754098.2698005121</v>
      </c>
      <c r="W582" s="14">
        <f>Parameters_Base!$G$7*'Base Scenario'!O582</f>
        <v>3400000</v>
      </c>
      <c r="X582" s="14">
        <f>Parameters_Base!$G$8</f>
        <v>2000000</v>
      </c>
      <c r="Y582" s="15">
        <f t="shared" si="125"/>
        <v>24584898.269800514</v>
      </c>
      <c r="Z582" s="29">
        <f t="shared" si="126"/>
        <v>4916979.6539601032</v>
      </c>
      <c r="AA582" s="29">
        <f t="shared" si="127"/>
        <v>19667918.615840413</v>
      </c>
      <c r="AC582" s="29">
        <f t="shared" si="134"/>
        <v>-116979.65396010317</v>
      </c>
      <c r="AD582" s="29">
        <f t="shared" si="128"/>
        <v>-10867918.615840413</v>
      </c>
      <c r="AE582" s="29">
        <f t="shared" si="129"/>
        <v>-10984898.269800514</v>
      </c>
      <c r="AF582" s="29"/>
      <c r="AG582" s="29" t="str">
        <f t="shared" si="130"/>
        <v>Loss</v>
      </c>
      <c r="AH582" s="29"/>
      <c r="AI582" s="29" t="str">
        <f t="shared" si="131"/>
        <v>Loss</v>
      </c>
      <c r="AJ582" s="29"/>
      <c r="AL582" s="12">
        <f t="shared" si="132"/>
        <v>-4874.152248337632</v>
      </c>
      <c r="AM582" s="12">
        <f t="shared" si="133"/>
        <v>-61749.537590002343</v>
      </c>
      <c r="AN582" s="12"/>
      <c r="AO582" s="12"/>
    </row>
    <row r="583" spans="1:41" x14ac:dyDescent="0.25">
      <c r="A583" s="6">
        <v>576</v>
      </c>
      <c r="B583" s="1" t="str">
        <f t="shared" si="120"/>
        <v>Mumbai</v>
      </c>
      <c r="C583" s="1" t="s">
        <v>8</v>
      </c>
      <c r="D583" s="1" t="str">
        <f>IF(C583="Q1","non-peak",IF('Base Scenario'!C583="Q4","non-peak","peak"))</f>
        <v>non-peak</v>
      </c>
      <c r="E583" s="13">
        <f>IF(D583="non-peak",Parameters_Base!$B$4,Parameters_Base!$B$5)</f>
        <v>200000</v>
      </c>
      <c r="F583" s="13">
        <f>IF(D583="non-peak",Parameters_Base!$C$4,Parameters_Base!$C$5)</f>
        <v>50000</v>
      </c>
      <c r="G583" s="1"/>
      <c r="H583" s="1">
        <v>288</v>
      </c>
      <c r="I583" s="1">
        <v>21</v>
      </c>
      <c r="J583" s="1">
        <v>174</v>
      </c>
      <c r="K583" s="3">
        <v>1</v>
      </c>
      <c r="M583" s="15">
        <f t="shared" si="121"/>
        <v>4200000</v>
      </c>
      <c r="N583" s="15">
        <f t="shared" si="122"/>
        <v>8700000</v>
      </c>
      <c r="O583" s="15">
        <f t="shared" si="123"/>
        <v>12900000</v>
      </c>
      <c r="Q583">
        <f>Parameters_Base!$G$5</f>
        <v>13880</v>
      </c>
      <c r="R583">
        <f>Q583*(1+VLOOKUP(K583,Parameters_Base!$I$3:$J$7,2,FALSE))</f>
        <v>15961.999999999998</v>
      </c>
      <c r="S583" s="14">
        <f>R583*Parameters_Base!$G$2</f>
        <v>20750599.999999996</v>
      </c>
      <c r="T583" s="14">
        <f>Parameters_Base!$O$6</f>
        <v>300000</v>
      </c>
      <c r="U583" s="14">
        <f t="shared" si="124"/>
        <v>1500000</v>
      </c>
      <c r="V583" s="14">
        <f>Parameters_Base!$R$10</f>
        <v>3754098.2698005121</v>
      </c>
      <c r="W583" s="14">
        <f>Parameters_Base!$G$7*'Base Scenario'!O583</f>
        <v>3225000</v>
      </c>
      <c r="X583" s="14">
        <f>Parameters_Base!$G$8</f>
        <v>2000000</v>
      </c>
      <c r="Y583" s="15">
        <f t="shared" si="125"/>
        <v>31529698.269800507</v>
      </c>
      <c r="Z583" s="29">
        <f t="shared" si="126"/>
        <v>6305939.6539601013</v>
      </c>
      <c r="AA583" s="29">
        <f t="shared" si="127"/>
        <v>25223758.615840405</v>
      </c>
      <c r="AC583" s="29">
        <f t="shared" si="134"/>
        <v>-2105939.6539601013</v>
      </c>
      <c r="AD583" s="29">
        <f t="shared" si="128"/>
        <v>-16523758.615840405</v>
      </c>
      <c r="AE583" s="29">
        <f t="shared" si="129"/>
        <v>-18629698.269800507</v>
      </c>
      <c r="AF583" s="29"/>
      <c r="AG583" s="29" t="str">
        <f t="shared" si="130"/>
        <v>Loss</v>
      </c>
      <c r="AH583" s="29"/>
      <c r="AI583" s="29" t="str">
        <f t="shared" si="131"/>
        <v>Loss</v>
      </c>
      <c r="AJ583" s="29"/>
      <c r="AL583" s="12">
        <f t="shared" si="132"/>
        <v>-100282.84066476673</v>
      </c>
      <c r="AM583" s="12">
        <f t="shared" si="133"/>
        <v>-94964.129976094278</v>
      </c>
      <c r="AN583" s="12"/>
      <c r="AO583" s="12"/>
    </row>
    <row r="584" spans="1:41" x14ac:dyDescent="0.25">
      <c r="A584" s="6">
        <v>577</v>
      </c>
      <c r="B584" s="1" t="str">
        <f t="shared" si="120"/>
        <v>New York</v>
      </c>
      <c r="C584" s="1" t="s">
        <v>8</v>
      </c>
      <c r="D584" s="1" t="str">
        <f>IF(C584="Q1","non-peak",IF('Base Scenario'!C584="Q4","non-peak","peak"))</f>
        <v>non-peak</v>
      </c>
      <c r="E584" s="13">
        <f>IF(D584="non-peak",Parameters_Base!$B$4,Parameters_Base!$B$5)</f>
        <v>200000</v>
      </c>
      <c r="F584" s="13">
        <f>IF(D584="non-peak",Parameters_Base!$C$4,Parameters_Base!$C$5)</f>
        <v>50000</v>
      </c>
      <c r="G584" s="1"/>
      <c r="H584" s="1">
        <v>289</v>
      </c>
      <c r="I584" s="1">
        <v>11</v>
      </c>
      <c r="J584" s="1">
        <v>177</v>
      </c>
      <c r="K584" s="3">
        <v>0</v>
      </c>
      <c r="M584" s="15">
        <f t="shared" si="121"/>
        <v>2200000</v>
      </c>
      <c r="N584" s="15">
        <f t="shared" si="122"/>
        <v>8850000</v>
      </c>
      <c r="O584" s="15">
        <f t="shared" si="123"/>
        <v>11050000</v>
      </c>
      <c r="Q584">
        <f>Parameters_Base!$G$5</f>
        <v>13880</v>
      </c>
      <c r="R584">
        <f>Q584*(1+VLOOKUP(K584,Parameters_Base!$I$3:$J$7,2,FALSE))</f>
        <v>13880</v>
      </c>
      <c r="S584" s="14">
        <f>R584*Parameters_Base!$G$2</f>
        <v>18044000</v>
      </c>
      <c r="T584" s="14">
        <f>Parameters_Base!$O$6</f>
        <v>300000</v>
      </c>
      <c r="U584" s="14">
        <f t="shared" si="124"/>
        <v>2500000</v>
      </c>
      <c r="V584" s="14">
        <f>Parameters_Base!$R$10</f>
        <v>3754098.2698005121</v>
      </c>
      <c r="W584" s="14">
        <f>Parameters_Base!$G$7*'Base Scenario'!O584</f>
        <v>2762500</v>
      </c>
      <c r="X584" s="14">
        <f>Parameters_Base!$G$8</f>
        <v>2000000</v>
      </c>
      <c r="Y584" s="15">
        <f t="shared" si="125"/>
        <v>29360598.269800514</v>
      </c>
      <c r="Z584" s="29">
        <f t="shared" si="126"/>
        <v>5872119.6539601032</v>
      </c>
      <c r="AA584" s="29">
        <f t="shared" si="127"/>
        <v>23488478.615840413</v>
      </c>
      <c r="AC584" s="29">
        <f t="shared" si="134"/>
        <v>-3672119.6539601032</v>
      </c>
      <c r="AD584" s="29">
        <f t="shared" si="128"/>
        <v>-14638478.615840413</v>
      </c>
      <c r="AE584" s="29">
        <f t="shared" si="129"/>
        <v>-18310598.269800514</v>
      </c>
      <c r="AF584" s="29"/>
      <c r="AG584" s="29" t="str">
        <f t="shared" si="130"/>
        <v>Loss</v>
      </c>
      <c r="AH584" s="29"/>
      <c r="AI584" s="29" t="str">
        <f t="shared" si="131"/>
        <v>Loss</v>
      </c>
      <c r="AJ584" s="29"/>
      <c r="AL584" s="12">
        <f t="shared" si="132"/>
        <v>-333829.05945091846</v>
      </c>
      <c r="AM584" s="12">
        <f t="shared" si="133"/>
        <v>-82703.269016047532</v>
      </c>
      <c r="AN584" s="12"/>
      <c r="AO584" s="12"/>
    </row>
    <row r="585" spans="1:41" x14ac:dyDescent="0.25">
      <c r="A585" s="6">
        <v>578</v>
      </c>
      <c r="B585" s="1" t="str">
        <f t="shared" ref="B585:B648" si="135">IF(ISODD(A585),"New York","Mumbai")</f>
        <v>Mumbai</v>
      </c>
      <c r="C585" s="1" t="s">
        <v>8</v>
      </c>
      <c r="D585" s="1" t="str">
        <f>IF(C585="Q1","non-peak",IF('Base Scenario'!C585="Q4","non-peak","peak"))</f>
        <v>non-peak</v>
      </c>
      <c r="E585" s="13">
        <f>IF(D585="non-peak",Parameters_Base!$B$4,Parameters_Base!$B$5)</f>
        <v>200000</v>
      </c>
      <c r="F585" s="13">
        <f>IF(D585="non-peak",Parameters_Base!$C$4,Parameters_Base!$C$5)</f>
        <v>50000</v>
      </c>
      <c r="G585" s="1"/>
      <c r="H585" s="1">
        <v>289</v>
      </c>
      <c r="I585" s="1">
        <v>15</v>
      </c>
      <c r="J585" s="1">
        <v>223</v>
      </c>
      <c r="K585" s="3">
        <v>0</v>
      </c>
      <c r="M585" s="15">
        <f t="shared" ref="M585:M648" si="136">E585*I585</f>
        <v>3000000</v>
      </c>
      <c r="N585" s="15">
        <f t="shared" ref="N585:N648" si="137">J585*F585</f>
        <v>11150000</v>
      </c>
      <c r="O585" s="15">
        <f t="shared" ref="O585:O648" si="138">M585+N585</f>
        <v>14150000</v>
      </c>
      <c r="Q585">
        <f>Parameters_Base!$G$5</f>
        <v>13880</v>
      </c>
      <c r="R585">
        <f>Q585*(1+VLOOKUP(K585,Parameters_Base!$I$3:$J$7,2,FALSE))</f>
        <v>13880</v>
      </c>
      <c r="S585" s="14">
        <f>R585*Parameters_Base!$G$2</f>
        <v>18044000</v>
      </c>
      <c r="T585" s="14">
        <f>Parameters_Base!$O$6</f>
        <v>300000</v>
      </c>
      <c r="U585" s="14">
        <f t="shared" ref="U585:U648" si="139">IF(B585="Mumbai",1500000,2500000)</f>
        <v>1500000</v>
      </c>
      <c r="V585" s="14">
        <f>Parameters_Base!$R$10</f>
        <v>3754098.2698005121</v>
      </c>
      <c r="W585" s="14">
        <f>Parameters_Base!$G$7*'Base Scenario'!O585</f>
        <v>3537500</v>
      </c>
      <c r="X585" s="14">
        <f>Parameters_Base!$G$8</f>
        <v>2000000</v>
      </c>
      <c r="Y585" s="15">
        <f t="shared" ref="Y585:Y648" si="140">SUM(S585:X585)</f>
        <v>29135598.269800514</v>
      </c>
      <c r="Z585" s="29">
        <f t="shared" ref="Z585:Z648" si="141">0.2*Y585</f>
        <v>5827119.6539601032</v>
      </c>
      <c r="AA585" s="29">
        <f t="shared" ref="AA585:AA648" si="142">Y585-Z585</f>
        <v>23308478.615840413</v>
      </c>
      <c r="AC585" s="29">
        <f t="shared" si="134"/>
        <v>-2827119.6539601032</v>
      </c>
      <c r="AD585" s="29">
        <f t="shared" ref="AD585:AD648" si="143">N585-AA585</f>
        <v>-12158478.615840413</v>
      </c>
      <c r="AE585" s="29">
        <f t="shared" ref="AE585:AE648" si="144">O585-Y585</f>
        <v>-14985598.269800514</v>
      </c>
      <c r="AF585" s="29"/>
      <c r="AG585" s="29" t="str">
        <f t="shared" ref="AG585:AG648" si="145">IF(AC585&gt;0,"Profit","Loss")</f>
        <v>Loss</v>
      </c>
      <c r="AH585" s="29"/>
      <c r="AI585" s="29" t="str">
        <f t="shared" ref="AI585:AI648" si="146">IF(AD585&gt;0,"Profit","Loss")</f>
        <v>Loss</v>
      </c>
      <c r="AJ585" s="29"/>
      <c r="AL585" s="12">
        <f t="shared" ref="AL585:AL648" si="147">AC585/I585</f>
        <v>-188474.64359734021</v>
      </c>
      <c r="AM585" s="12">
        <f t="shared" ref="AM585:AM648" si="148">AD585/J585</f>
        <v>-54522.325631571359</v>
      </c>
      <c r="AN585" s="12"/>
      <c r="AO585" s="12"/>
    </row>
    <row r="586" spans="1:41" x14ac:dyDescent="0.25">
      <c r="A586" s="6">
        <v>579</v>
      </c>
      <c r="B586" s="1" t="str">
        <f t="shared" si="135"/>
        <v>New York</v>
      </c>
      <c r="C586" s="1" t="s">
        <v>8</v>
      </c>
      <c r="D586" s="1" t="str">
        <f>IF(C586="Q1","non-peak",IF('Base Scenario'!C586="Q4","non-peak","peak"))</f>
        <v>non-peak</v>
      </c>
      <c r="E586" s="13">
        <f>IF(D586="non-peak",Parameters_Base!$B$4,Parameters_Base!$B$5)</f>
        <v>200000</v>
      </c>
      <c r="F586" s="13">
        <f>IF(D586="non-peak",Parameters_Base!$C$4,Parameters_Base!$C$5)</f>
        <v>50000</v>
      </c>
      <c r="G586" s="1"/>
      <c r="H586" s="1">
        <v>290</v>
      </c>
      <c r="I586" s="1">
        <v>17</v>
      </c>
      <c r="J586" s="1">
        <v>215</v>
      </c>
      <c r="K586" s="3">
        <v>0</v>
      </c>
      <c r="M586" s="15">
        <f t="shared" si="136"/>
        <v>3400000</v>
      </c>
      <c r="N586" s="15">
        <f t="shared" si="137"/>
        <v>10750000</v>
      </c>
      <c r="O586" s="15">
        <f t="shared" si="138"/>
        <v>14150000</v>
      </c>
      <c r="Q586">
        <f>Parameters_Base!$G$5</f>
        <v>13880</v>
      </c>
      <c r="R586">
        <f>Q586*(1+VLOOKUP(K586,Parameters_Base!$I$3:$J$7,2,FALSE))</f>
        <v>13880</v>
      </c>
      <c r="S586" s="14">
        <f>R586*Parameters_Base!$G$2</f>
        <v>18044000</v>
      </c>
      <c r="T586" s="14">
        <f>Parameters_Base!$O$6</f>
        <v>300000</v>
      </c>
      <c r="U586" s="14">
        <f t="shared" si="139"/>
        <v>2500000</v>
      </c>
      <c r="V586" s="14">
        <f>Parameters_Base!$R$10</f>
        <v>3754098.2698005121</v>
      </c>
      <c r="W586" s="14">
        <f>Parameters_Base!$G$7*'Base Scenario'!O586</f>
        <v>3537500</v>
      </c>
      <c r="X586" s="14">
        <f>Parameters_Base!$G$8</f>
        <v>2000000</v>
      </c>
      <c r="Y586" s="15">
        <f t="shared" si="140"/>
        <v>30135598.269800514</v>
      </c>
      <c r="Z586" s="29">
        <f t="shared" si="141"/>
        <v>6027119.6539601032</v>
      </c>
      <c r="AA586" s="29">
        <f t="shared" si="142"/>
        <v>24108478.615840413</v>
      </c>
      <c r="AC586" s="29">
        <f t="shared" ref="AC586:AC649" si="149">M586-Z586</f>
        <v>-2627119.6539601032</v>
      </c>
      <c r="AD586" s="29">
        <f t="shared" si="143"/>
        <v>-13358478.615840413</v>
      </c>
      <c r="AE586" s="29">
        <f t="shared" si="144"/>
        <v>-15985598.269800514</v>
      </c>
      <c r="AF586" s="29"/>
      <c r="AG586" s="29" t="str">
        <f t="shared" si="145"/>
        <v>Loss</v>
      </c>
      <c r="AH586" s="29"/>
      <c r="AI586" s="29" t="str">
        <f t="shared" si="146"/>
        <v>Loss</v>
      </c>
      <c r="AJ586" s="29"/>
      <c r="AL586" s="12">
        <f t="shared" si="147"/>
        <v>-154536.45023294725</v>
      </c>
      <c r="AM586" s="12">
        <f t="shared" si="148"/>
        <v>-62132.458678327501</v>
      </c>
      <c r="AN586" s="12"/>
      <c r="AO586" s="12"/>
    </row>
    <row r="587" spans="1:41" x14ac:dyDescent="0.25">
      <c r="A587" s="6">
        <v>580</v>
      </c>
      <c r="B587" s="1" t="str">
        <f t="shared" si="135"/>
        <v>Mumbai</v>
      </c>
      <c r="C587" s="1" t="s">
        <v>8</v>
      </c>
      <c r="D587" s="1" t="str">
        <f>IF(C587="Q1","non-peak",IF('Base Scenario'!C587="Q4","non-peak","peak"))</f>
        <v>non-peak</v>
      </c>
      <c r="E587" s="13">
        <f>IF(D587="non-peak",Parameters_Base!$B$4,Parameters_Base!$B$5)</f>
        <v>200000</v>
      </c>
      <c r="F587" s="13">
        <f>IF(D587="non-peak",Parameters_Base!$C$4,Parameters_Base!$C$5)</f>
        <v>50000</v>
      </c>
      <c r="G587" s="1"/>
      <c r="H587" s="1">
        <v>290</v>
      </c>
      <c r="I587" s="1">
        <v>24</v>
      </c>
      <c r="J587" s="1">
        <v>198</v>
      </c>
      <c r="K587" s="3">
        <v>0</v>
      </c>
      <c r="M587" s="15">
        <f t="shared" si="136"/>
        <v>4800000</v>
      </c>
      <c r="N587" s="15">
        <f t="shared" si="137"/>
        <v>9900000</v>
      </c>
      <c r="O587" s="15">
        <f t="shared" si="138"/>
        <v>14700000</v>
      </c>
      <c r="Q587">
        <f>Parameters_Base!$G$5</f>
        <v>13880</v>
      </c>
      <c r="R587">
        <f>Q587*(1+VLOOKUP(K587,Parameters_Base!$I$3:$J$7,2,FALSE))</f>
        <v>13880</v>
      </c>
      <c r="S587" s="14">
        <f>R587*Parameters_Base!$G$2</f>
        <v>18044000</v>
      </c>
      <c r="T587" s="14">
        <f>Parameters_Base!$O$6</f>
        <v>300000</v>
      </c>
      <c r="U587" s="14">
        <f t="shared" si="139"/>
        <v>1500000</v>
      </c>
      <c r="V587" s="14">
        <f>Parameters_Base!$R$10</f>
        <v>3754098.2698005121</v>
      </c>
      <c r="W587" s="14">
        <f>Parameters_Base!$G$7*'Base Scenario'!O587</f>
        <v>3675000</v>
      </c>
      <c r="X587" s="14">
        <f>Parameters_Base!$G$8</f>
        <v>2000000</v>
      </c>
      <c r="Y587" s="15">
        <f t="shared" si="140"/>
        <v>29273098.269800514</v>
      </c>
      <c r="Z587" s="29">
        <f t="shared" si="141"/>
        <v>5854619.6539601032</v>
      </c>
      <c r="AA587" s="29">
        <f t="shared" si="142"/>
        <v>23418478.615840413</v>
      </c>
      <c r="AC587" s="29">
        <f t="shared" si="149"/>
        <v>-1054619.6539601032</v>
      </c>
      <c r="AD587" s="29">
        <f t="shared" si="143"/>
        <v>-13518478.615840413</v>
      </c>
      <c r="AE587" s="29">
        <f t="shared" si="144"/>
        <v>-14573098.269800514</v>
      </c>
      <c r="AF587" s="29"/>
      <c r="AG587" s="29" t="str">
        <f t="shared" si="145"/>
        <v>Loss</v>
      </c>
      <c r="AH587" s="29"/>
      <c r="AI587" s="29" t="str">
        <f t="shared" si="146"/>
        <v>Loss</v>
      </c>
      <c r="AJ587" s="29"/>
      <c r="AL587" s="12">
        <f t="shared" si="147"/>
        <v>-43942.485581670968</v>
      </c>
      <c r="AM587" s="12">
        <f t="shared" si="148"/>
        <v>-68275.144524446529</v>
      </c>
      <c r="AN587" s="12"/>
      <c r="AO587" s="12"/>
    </row>
    <row r="588" spans="1:41" x14ac:dyDescent="0.25">
      <c r="A588" s="6">
        <v>581</v>
      </c>
      <c r="B588" s="1" t="str">
        <f t="shared" si="135"/>
        <v>New York</v>
      </c>
      <c r="C588" s="1" t="s">
        <v>8</v>
      </c>
      <c r="D588" s="1" t="str">
        <f>IF(C588="Q1","non-peak",IF('Base Scenario'!C588="Q4","non-peak","peak"))</f>
        <v>non-peak</v>
      </c>
      <c r="E588" s="13">
        <f>IF(D588="non-peak",Parameters_Base!$B$4,Parameters_Base!$B$5)</f>
        <v>200000</v>
      </c>
      <c r="F588" s="13">
        <f>IF(D588="non-peak",Parameters_Base!$C$4,Parameters_Base!$C$5)</f>
        <v>50000</v>
      </c>
      <c r="G588" s="1"/>
      <c r="H588" s="1">
        <v>291</v>
      </c>
      <c r="I588" s="1">
        <v>20</v>
      </c>
      <c r="J588" s="1">
        <v>156</v>
      </c>
      <c r="K588" s="3">
        <v>0</v>
      </c>
      <c r="M588" s="15">
        <f t="shared" si="136"/>
        <v>4000000</v>
      </c>
      <c r="N588" s="15">
        <f t="shared" si="137"/>
        <v>7800000</v>
      </c>
      <c r="O588" s="15">
        <f t="shared" si="138"/>
        <v>11800000</v>
      </c>
      <c r="Q588">
        <f>Parameters_Base!$G$5</f>
        <v>13880</v>
      </c>
      <c r="R588">
        <f>Q588*(1+VLOOKUP(K588,Parameters_Base!$I$3:$J$7,2,FALSE))</f>
        <v>13880</v>
      </c>
      <c r="S588" s="14">
        <f>R588*Parameters_Base!$G$2</f>
        <v>18044000</v>
      </c>
      <c r="T588" s="14">
        <f>Parameters_Base!$O$6</f>
        <v>300000</v>
      </c>
      <c r="U588" s="14">
        <f t="shared" si="139"/>
        <v>2500000</v>
      </c>
      <c r="V588" s="14">
        <f>Parameters_Base!$R$10</f>
        <v>3754098.2698005121</v>
      </c>
      <c r="W588" s="14">
        <f>Parameters_Base!$G$7*'Base Scenario'!O588</f>
        <v>2950000</v>
      </c>
      <c r="X588" s="14">
        <f>Parameters_Base!$G$8</f>
        <v>2000000</v>
      </c>
      <c r="Y588" s="15">
        <f t="shared" si="140"/>
        <v>29548098.269800514</v>
      </c>
      <c r="Z588" s="29">
        <f t="shared" si="141"/>
        <v>5909619.6539601032</v>
      </c>
      <c r="AA588" s="29">
        <f t="shared" si="142"/>
        <v>23638478.615840413</v>
      </c>
      <c r="AC588" s="29">
        <f t="shared" si="149"/>
        <v>-1909619.6539601032</v>
      </c>
      <c r="AD588" s="29">
        <f t="shared" si="143"/>
        <v>-15838478.615840413</v>
      </c>
      <c r="AE588" s="29">
        <f t="shared" si="144"/>
        <v>-17748098.269800514</v>
      </c>
      <c r="AF588" s="29"/>
      <c r="AG588" s="29" t="str">
        <f t="shared" si="145"/>
        <v>Loss</v>
      </c>
      <c r="AH588" s="29"/>
      <c r="AI588" s="29" t="str">
        <f t="shared" si="146"/>
        <v>Loss</v>
      </c>
      <c r="AJ588" s="29"/>
      <c r="AL588" s="12">
        <f t="shared" si="147"/>
        <v>-95480.982698005158</v>
      </c>
      <c r="AM588" s="12">
        <f t="shared" si="148"/>
        <v>-101528.70907590009</v>
      </c>
      <c r="AN588" s="12"/>
      <c r="AO588" s="12"/>
    </row>
    <row r="589" spans="1:41" x14ac:dyDescent="0.25">
      <c r="A589" s="6">
        <v>582</v>
      </c>
      <c r="B589" s="1" t="str">
        <f t="shared" si="135"/>
        <v>Mumbai</v>
      </c>
      <c r="C589" s="1" t="s">
        <v>8</v>
      </c>
      <c r="D589" s="1" t="str">
        <f>IF(C589="Q1","non-peak",IF('Base Scenario'!C589="Q4","non-peak","peak"))</f>
        <v>non-peak</v>
      </c>
      <c r="E589" s="13">
        <f>IF(D589="non-peak",Parameters_Base!$B$4,Parameters_Base!$B$5)</f>
        <v>200000</v>
      </c>
      <c r="F589" s="13">
        <f>IF(D589="non-peak",Parameters_Base!$C$4,Parameters_Base!$C$5)</f>
        <v>50000</v>
      </c>
      <c r="G589" s="1"/>
      <c r="H589" s="1">
        <v>291</v>
      </c>
      <c r="I589" s="1">
        <v>25</v>
      </c>
      <c r="J589" s="1">
        <v>218</v>
      </c>
      <c r="K589" s="3">
        <v>1</v>
      </c>
      <c r="M589" s="15">
        <f t="shared" si="136"/>
        <v>5000000</v>
      </c>
      <c r="N589" s="15">
        <f t="shared" si="137"/>
        <v>10900000</v>
      </c>
      <c r="O589" s="15">
        <f t="shared" si="138"/>
        <v>15900000</v>
      </c>
      <c r="Q589">
        <f>Parameters_Base!$G$5</f>
        <v>13880</v>
      </c>
      <c r="R589">
        <f>Q589*(1+VLOOKUP(K589,Parameters_Base!$I$3:$J$7,2,FALSE))</f>
        <v>15961.999999999998</v>
      </c>
      <c r="S589" s="14">
        <f>R589*Parameters_Base!$G$2</f>
        <v>20750599.999999996</v>
      </c>
      <c r="T589" s="14">
        <f>Parameters_Base!$O$6</f>
        <v>300000</v>
      </c>
      <c r="U589" s="14">
        <f t="shared" si="139"/>
        <v>1500000</v>
      </c>
      <c r="V589" s="14">
        <f>Parameters_Base!$R$10</f>
        <v>3754098.2698005121</v>
      </c>
      <c r="W589" s="14">
        <f>Parameters_Base!$G$7*'Base Scenario'!O589</f>
        <v>3975000</v>
      </c>
      <c r="X589" s="14">
        <f>Parameters_Base!$G$8</f>
        <v>2000000</v>
      </c>
      <c r="Y589" s="15">
        <f t="shared" si="140"/>
        <v>32279698.269800507</v>
      </c>
      <c r="Z589" s="29">
        <f t="shared" si="141"/>
        <v>6455939.6539601013</v>
      </c>
      <c r="AA589" s="29">
        <f t="shared" si="142"/>
        <v>25823758.615840405</v>
      </c>
      <c r="AC589" s="29">
        <f t="shared" si="149"/>
        <v>-1455939.6539601013</v>
      </c>
      <c r="AD589" s="29">
        <f t="shared" si="143"/>
        <v>-14923758.615840405</v>
      </c>
      <c r="AE589" s="29">
        <f t="shared" si="144"/>
        <v>-16379698.269800507</v>
      </c>
      <c r="AF589" s="29"/>
      <c r="AG589" s="29" t="str">
        <f t="shared" si="145"/>
        <v>Loss</v>
      </c>
      <c r="AH589" s="29"/>
      <c r="AI589" s="29" t="str">
        <f t="shared" si="146"/>
        <v>Loss</v>
      </c>
      <c r="AJ589" s="29"/>
      <c r="AL589" s="12">
        <f t="shared" si="147"/>
        <v>-58237.586158404054</v>
      </c>
      <c r="AM589" s="12">
        <f t="shared" si="148"/>
        <v>-68457.608329543145</v>
      </c>
      <c r="AN589" s="12"/>
      <c r="AO589" s="12"/>
    </row>
    <row r="590" spans="1:41" x14ac:dyDescent="0.25">
      <c r="A590" s="6">
        <v>583</v>
      </c>
      <c r="B590" s="1" t="str">
        <f t="shared" si="135"/>
        <v>New York</v>
      </c>
      <c r="C590" s="1" t="s">
        <v>8</v>
      </c>
      <c r="D590" s="1" t="str">
        <f>IF(C590="Q1","non-peak",IF('Base Scenario'!C590="Q4","non-peak","peak"))</f>
        <v>non-peak</v>
      </c>
      <c r="E590" s="13">
        <f>IF(D590="non-peak",Parameters_Base!$B$4,Parameters_Base!$B$5)</f>
        <v>200000</v>
      </c>
      <c r="F590" s="13">
        <f>IF(D590="non-peak",Parameters_Base!$C$4,Parameters_Base!$C$5)</f>
        <v>50000</v>
      </c>
      <c r="G590" s="1"/>
      <c r="H590" s="1">
        <v>292</v>
      </c>
      <c r="I590" s="1">
        <v>23</v>
      </c>
      <c r="J590" s="1">
        <v>136</v>
      </c>
      <c r="K590" s="3">
        <v>-2</v>
      </c>
      <c r="M590" s="15">
        <f t="shared" si="136"/>
        <v>4600000</v>
      </c>
      <c r="N590" s="15">
        <f t="shared" si="137"/>
        <v>6800000</v>
      </c>
      <c r="O590" s="15">
        <f t="shared" si="138"/>
        <v>11400000</v>
      </c>
      <c r="Q590">
        <f>Parameters_Base!$G$5</f>
        <v>13880</v>
      </c>
      <c r="R590">
        <f>Q590*(1+VLOOKUP(K590,Parameters_Base!$I$3:$J$7,2,FALSE))</f>
        <v>9716</v>
      </c>
      <c r="S590" s="14">
        <f>R590*Parameters_Base!$G$2</f>
        <v>12630800</v>
      </c>
      <c r="T590" s="14">
        <f>Parameters_Base!$O$6</f>
        <v>300000</v>
      </c>
      <c r="U590" s="14">
        <f t="shared" si="139"/>
        <v>2500000</v>
      </c>
      <c r="V590" s="14">
        <f>Parameters_Base!$R$10</f>
        <v>3754098.2698005121</v>
      </c>
      <c r="W590" s="14">
        <f>Parameters_Base!$G$7*'Base Scenario'!O590</f>
        <v>2850000</v>
      </c>
      <c r="X590" s="14">
        <f>Parameters_Base!$G$8</f>
        <v>2000000</v>
      </c>
      <c r="Y590" s="15">
        <f t="shared" si="140"/>
        <v>24034898.269800514</v>
      </c>
      <c r="Z590" s="29">
        <f t="shared" si="141"/>
        <v>4806979.6539601032</v>
      </c>
      <c r="AA590" s="29">
        <f t="shared" si="142"/>
        <v>19227918.615840413</v>
      </c>
      <c r="AC590" s="29">
        <f t="shared" si="149"/>
        <v>-206979.65396010317</v>
      </c>
      <c r="AD590" s="29">
        <f t="shared" si="143"/>
        <v>-12427918.615840413</v>
      </c>
      <c r="AE590" s="29">
        <f t="shared" si="144"/>
        <v>-12634898.269800514</v>
      </c>
      <c r="AF590" s="29"/>
      <c r="AG590" s="29" t="str">
        <f t="shared" si="145"/>
        <v>Loss</v>
      </c>
      <c r="AH590" s="29"/>
      <c r="AI590" s="29" t="str">
        <f t="shared" si="146"/>
        <v>Loss</v>
      </c>
      <c r="AJ590" s="29"/>
      <c r="AL590" s="12">
        <f t="shared" si="147"/>
        <v>-8999.1153895697025</v>
      </c>
      <c r="AM590" s="12">
        <f t="shared" si="148"/>
        <v>-91381.754528238322</v>
      </c>
      <c r="AN590" s="12"/>
      <c r="AO590" s="12"/>
    </row>
    <row r="591" spans="1:41" x14ac:dyDescent="0.25">
      <c r="A591" s="6">
        <v>584</v>
      </c>
      <c r="B591" s="1" t="str">
        <f t="shared" si="135"/>
        <v>Mumbai</v>
      </c>
      <c r="C591" s="1" t="s">
        <v>8</v>
      </c>
      <c r="D591" s="1" t="str">
        <f>IF(C591="Q1","non-peak",IF('Base Scenario'!C591="Q4","non-peak","peak"))</f>
        <v>non-peak</v>
      </c>
      <c r="E591" s="13">
        <f>IF(D591="non-peak",Parameters_Base!$B$4,Parameters_Base!$B$5)</f>
        <v>200000</v>
      </c>
      <c r="F591" s="13">
        <f>IF(D591="non-peak",Parameters_Base!$C$4,Parameters_Base!$C$5)</f>
        <v>50000</v>
      </c>
      <c r="G591" s="1"/>
      <c r="H591" s="1">
        <v>292</v>
      </c>
      <c r="I591" s="1">
        <v>26</v>
      </c>
      <c r="J591" s="1">
        <v>170</v>
      </c>
      <c r="K591" s="3">
        <v>0</v>
      </c>
      <c r="M591" s="15">
        <f t="shared" si="136"/>
        <v>5200000</v>
      </c>
      <c r="N591" s="15">
        <f t="shared" si="137"/>
        <v>8500000</v>
      </c>
      <c r="O591" s="15">
        <f t="shared" si="138"/>
        <v>13700000</v>
      </c>
      <c r="Q591">
        <f>Parameters_Base!$G$5</f>
        <v>13880</v>
      </c>
      <c r="R591">
        <f>Q591*(1+VLOOKUP(K591,Parameters_Base!$I$3:$J$7,2,FALSE))</f>
        <v>13880</v>
      </c>
      <c r="S591" s="14">
        <f>R591*Parameters_Base!$G$2</f>
        <v>18044000</v>
      </c>
      <c r="T591" s="14">
        <f>Parameters_Base!$O$6</f>
        <v>300000</v>
      </c>
      <c r="U591" s="14">
        <f t="shared" si="139"/>
        <v>1500000</v>
      </c>
      <c r="V591" s="14">
        <f>Parameters_Base!$R$10</f>
        <v>3754098.2698005121</v>
      </c>
      <c r="W591" s="14">
        <f>Parameters_Base!$G$7*'Base Scenario'!O591</f>
        <v>3425000</v>
      </c>
      <c r="X591" s="14">
        <f>Parameters_Base!$G$8</f>
        <v>2000000</v>
      </c>
      <c r="Y591" s="15">
        <f t="shared" si="140"/>
        <v>29023098.269800514</v>
      </c>
      <c r="Z591" s="29">
        <f t="shared" si="141"/>
        <v>5804619.6539601032</v>
      </c>
      <c r="AA591" s="29">
        <f t="shared" si="142"/>
        <v>23218478.615840413</v>
      </c>
      <c r="AC591" s="29">
        <f t="shared" si="149"/>
        <v>-604619.65396010317</v>
      </c>
      <c r="AD591" s="29">
        <f t="shared" si="143"/>
        <v>-14718478.615840413</v>
      </c>
      <c r="AE591" s="29">
        <f t="shared" si="144"/>
        <v>-15323098.269800514</v>
      </c>
      <c r="AF591" s="29"/>
      <c r="AG591" s="29" t="str">
        <f t="shared" si="145"/>
        <v>Loss</v>
      </c>
      <c r="AH591" s="29"/>
      <c r="AI591" s="29" t="str">
        <f t="shared" si="146"/>
        <v>Loss</v>
      </c>
      <c r="AJ591" s="29"/>
      <c r="AL591" s="12">
        <f t="shared" si="147"/>
        <v>-23254.602075388582</v>
      </c>
      <c r="AM591" s="12">
        <f t="shared" si="148"/>
        <v>-86579.285975531835</v>
      </c>
      <c r="AN591" s="12"/>
      <c r="AO591" s="12"/>
    </row>
    <row r="592" spans="1:41" x14ac:dyDescent="0.25">
      <c r="A592" s="6">
        <v>585</v>
      </c>
      <c r="B592" s="1" t="str">
        <f t="shared" si="135"/>
        <v>New York</v>
      </c>
      <c r="C592" s="1" t="s">
        <v>8</v>
      </c>
      <c r="D592" s="1" t="str">
        <f>IF(C592="Q1","non-peak",IF('Base Scenario'!C592="Q4","non-peak","peak"))</f>
        <v>non-peak</v>
      </c>
      <c r="E592" s="13">
        <f>IF(D592="non-peak",Parameters_Base!$B$4,Parameters_Base!$B$5)</f>
        <v>200000</v>
      </c>
      <c r="F592" s="13">
        <f>IF(D592="non-peak",Parameters_Base!$C$4,Parameters_Base!$C$5)</f>
        <v>50000</v>
      </c>
      <c r="G592" s="1"/>
      <c r="H592" s="1">
        <v>293</v>
      </c>
      <c r="I592" s="1">
        <v>20</v>
      </c>
      <c r="J592" s="1">
        <v>237</v>
      </c>
      <c r="K592" s="3">
        <v>0</v>
      </c>
      <c r="M592" s="15">
        <f t="shared" si="136"/>
        <v>4000000</v>
      </c>
      <c r="N592" s="15">
        <f t="shared" si="137"/>
        <v>11850000</v>
      </c>
      <c r="O592" s="15">
        <f t="shared" si="138"/>
        <v>15850000</v>
      </c>
      <c r="Q592">
        <f>Parameters_Base!$G$5</f>
        <v>13880</v>
      </c>
      <c r="R592">
        <f>Q592*(1+VLOOKUP(K592,Parameters_Base!$I$3:$J$7,2,FALSE))</f>
        <v>13880</v>
      </c>
      <c r="S592" s="14">
        <f>R592*Parameters_Base!$G$2</f>
        <v>18044000</v>
      </c>
      <c r="T592" s="14">
        <f>Parameters_Base!$O$6</f>
        <v>300000</v>
      </c>
      <c r="U592" s="14">
        <f t="shared" si="139"/>
        <v>2500000</v>
      </c>
      <c r="V592" s="14">
        <f>Parameters_Base!$R$10</f>
        <v>3754098.2698005121</v>
      </c>
      <c r="W592" s="14">
        <f>Parameters_Base!$G$7*'Base Scenario'!O592</f>
        <v>3962500</v>
      </c>
      <c r="X592" s="14">
        <f>Parameters_Base!$G$8</f>
        <v>2000000</v>
      </c>
      <c r="Y592" s="15">
        <f t="shared" si="140"/>
        <v>30560598.269800514</v>
      </c>
      <c r="Z592" s="29">
        <f t="shared" si="141"/>
        <v>6112119.6539601032</v>
      </c>
      <c r="AA592" s="29">
        <f t="shared" si="142"/>
        <v>24448478.615840413</v>
      </c>
      <c r="AC592" s="29">
        <f t="shared" si="149"/>
        <v>-2112119.6539601032</v>
      </c>
      <c r="AD592" s="29">
        <f t="shared" si="143"/>
        <v>-12598478.615840413</v>
      </c>
      <c r="AE592" s="29">
        <f t="shared" si="144"/>
        <v>-14710598.269800514</v>
      </c>
      <c r="AF592" s="29"/>
      <c r="AG592" s="29" t="str">
        <f t="shared" si="145"/>
        <v>Loss</v>
      </c>
      <c r="AH592" s="29"/>
      <c r="AI592" s="29" t="str">
        <f t="shared" si="146"/>
        <v>Loss</v>
      </c>
      <c r="AJ592" s="29"/>
      <c r="AL592" s="12">
        <f t="shared" si="147"/>
        <v>-105605.98269800516</v>
      </c>
      <c r="AM592" s="12">
        <f t="shared" si="148"/>
        <v>-53158.1376195798</v>
      </c>
      <c r="AN592" s="12"/>
      <c r="AO592" s="12"/>
    </row>
    <row r="593" spans="1:41" x14ac:dyDescent="0.25">
      <c r="A593" s="6">
        <v>586</v>
      </c>
      <c r="B593" s="1" t="str">
        <f t="shared" si="135"/>
        <v>Mumbai</v>
      </c>
      <c r="C593" s="1" t="s">
        <v>8</v>
      </c>
      <c r="D593" s="1" t="str">
        <f>IF(C593="Q1","non-peak",IF('Base Scenario'!C593="Q4","non-peak","peak"))</f>
        <v>non-peak</v>
      </c>
      <c r="E593" s="13">
        <f>IF(D593="non-peak",Parameters_Base!$B$4,Parameters_Base!$B$5)</f>
        <v>200000</v>
      </c>
      <c r="F593" s="13">
        <f>IF(D593="non-peak",Parameters_Base!$C$4,Parameters_Base!$C$5)</f>
        <v>50000</v>
      </c>
      <c r="G593" s="1"/>
      <c r="H593" s="1">
        <v>293</v>
      </c>
      <c r="I593" s="1">
        <v>24</v>
      </c>
      <c r="J593" s="1">
        <v>157</v>
      </c>
      <c r="K593" s="3">
        <v>1</v>
      </c>
      <c r="M593" s="15">
        <f t="shared" si="136"/>
        <v>4800000</v>
      </c>
      <c r="N593" s="15">
        <f t="shared" si="137"/>
        <v>7850000</v>
      </c>
      <c r="O593" s="15">
        <f t="shared" si="138"/>
        <v>12650000</v>
      </c>
      <c r="Q593">
        <f>Parameters_Base!$G$5</f>
        <v>13880</v>
      </c>
      <c r="R593">
        <f>Q593*(1+VLOOKUP(K593,Parameters_Base!$I$3:$J$7,2,FALSE))</f>
        <v>15961.999999999998</v>
      </c>
      <c r="S593" s="14">
        <f>R593*Parameters_Base!$G$2</f>
        <v>20750599.999999996</v>
      </c>
      <c r="T593" s="14">
        <f>Parameters_Base!$O$6</f>
        <v>300000</v>
      </c>
      <c r="U593" s="14">
        <f t="shared" si="139"/>
        <v>1500000</v>
      </c>
      <c r="V593" s="14">
        <f>Parameters_Base!$R$10</f>
        <v>3754098.2698005121</v>
      </c>
      <c r="W593" s="14">
        <f>Parameters_Base!$G$7*'Base Scenario'!O593</f>
        <v>3162500</v>
      </c>
      <c r="X593" s="14">
        <f>Parameters_Base!$G$8</f>
        <v>2000000</v>
      </c>
      <c r="Y593" s="15">
        <f t="shared" si="140"/>
        <v>31467198.269800507</v>
      </c>
      <c r="Z593" s="29">
        <f t="shared" si="141"/>
        <v>6293439.6539601013</v>
      </c>
      <c r="AA593" s="29">
        <f t="shared" si="142"/>
        <v>25173758.615840405</v>
      </c>
      <c r="AC593" s="29">
        <f t="shared" si="149"/>
        <v>-1493439.6539601013</v>
      </c>
      <c r="AD593" s="29">
        <f t="shared" si="143"/>
        <v>-17323758.615840405</v>
      </c>
      <c r="AE593" s="29">
        <f t="shared" si="144"/>
        <v>-18817198.269800507</v>
      </c>
      <c r="AF593" s="29"/>
      <c r="AG593" s="29" t="str">
        <f t="shared" si="145"/>
        <v>Loss</v>
      </c>
      <c r="AH593" s="29"/>
      <c r="AI593" s="29" t="str">
        <f t="shared" si="146"/>
        <v>Loss</v>
      </c>
      <c r="AJ593" s="29"/>
      <c r="AL593" s="12">
        <f t="shared" si="147"/>
        <v>-62226.652248337552</v>
      </c>
      <c r="AM593" s="12">
        <f t="shared" si="148"/>
        <v>-110342.41156586245</v>
      </c>
      <c r="AN593" s="12"/>
      <c r="AO593" s="12"/>
    </row>
    <row r="594" spans="1:41" x14ac:dyDescent="0.25">
      <c r="A594" s="6">
        <v>587</v>
      </c>
      <c r="B594" s="1" t="str">
        <f t="shared" si="135"/>
        <v>New York</v>
      </c>
      <c r="C594" s="1" t="s">
        <v>8</v>
      </c>
      <c r="D594" s="1" t="str">
        <f>IF(C594="Q1","non-peak",IF('Base Scenario'!C594="Q4","non-peak","peak"))</f>
        <v>non-peak</v>
      </c>
      <c r="E594" s="13">
        <f>IF(D594="non-peak",Parameters_Base!$B$4,Parameters_Base!$B$5)</f>
        <v>200000</v>
      </c>
      <c r="F594" s="13">
        <f>IF(D594="non-peak",Parameters_Base!$C$4,Parameters_Base!$C$5)</f>
        <v>50000</v>
      </c>
      <c r="G594" s="1"/>
      <c r="H594" s="1">
        <v>294</v>
      </c>
      <c r="I594" s="1">
        <v>23</v>
      </c>
      <c r="J594" s="1">
        <v>146</v>
      </c>
      <c r="K594" s="3">
        <v>0</v>
      </c>
      <c r="M594" s="15">
        <f t="shared" si="136"/>
        <v>4600000</v>
      </c>
      <c r="N594" s="15">
        <f t="shared" si="137"/>
        <v>7300000</v>
      </c>
      <c r="O594" s="15">
        <f t="shared" si="138"/>
        <v>11900000</v>
      </c>
      <c r="Q594">
        <f>Parameters_Base!$G$5</f>
        <v>13880</v>
      </c>
      <c r="R594">
        <f>Q594*(1+VLOOKUP(K594,Parameters_Base!$I$3:$J$7,2,FALSE))</f>
        <v>13880</v>
      </c>
      <c r="S594" s="14">
        <f>R594*Parameters_Base!$G$2</f>
        <v>18044000</v>
      </c>
      <c r="T594" s="14">
        <f>Parameters_Base!$O$6</f>
        <v>300000</v>
      </c>
      <c r="U594" s="14">
        <f t="shared" si="139"/>
        <v>2500000</v>
      </c>
      <c r="V594" s="14">
        <f>Parameters_Base!$R$10</f>
        <v>3754098.2698005121</v>
      </c>
      <c r="W594" s="14">
        <f>Parameters_Base!$G$7*'Base Scenario'!O594</f>
        <v>2975000</v>
      </c>
      <c r="X594" s="14">
        <f>Parameters_Base!$G$8</f>
        <v>2000000</v>
      </c>
      <c r="Y594" s="15">
        <f t="shared" si="140"/>
        <v>29573098.269800514</v>
      </c>
      <c r="Z594" s="29">
        <f t="shared" si="141"/>
        <v>5914619.6539601032</v>
      </c>
      <c r="AA594" s="29">
        <f t="shared" si="142"/>
        <v>23658478.615840413</v>
      </c>
      <c r="AC594" s="29">
        <f t="shared" si="149"/>
        <v>-1314619.6539601032</v>
      </c>
      <c r="AD594" s="29">
        <f t="shared" si="143"/>
        <v>-16358478.615840413</v>
      </c>
      <c r="AE594" s="29">
        <f t="shared" si="144"/>
        <v>-17673098.269800514</v>
      </c>
      <c r="AF594" s="29"/>
      <c r="AG594" s="29" t="str">
        <f t="shared" si="145"/>
        <v>Loss</v>
      </c>
      <c r="AH594" s="29"/>
      <c r="AI594" s="29" t="str">
        <f t="shared" si="146"/>
        <v>Loss</v>
      </c>
      <c r="AJ594" s="29"/>
      <c r="AL594" s="12">
        <f t="shared" si="147"/>
        <v>-57157.376259134922</v>
      </c>
      <c r="AM594" s="12">
        <f t="shared" si="148"/>
        <v>-112044.37408109872</v>
      </c>
      <c r="AN594" s="12"/>
      <c r="AO594" s="12"/>
    </row>
    <row r="595" spans="1:41" x14ac:dyDescent="0.25">
      <c r="A595" s="6">
        <v>588</v>
      </c>
      <c r="B595" s="1" t="str">
        <f t="shared" si="135"/>
        <v>Mumbai</v>
      </c>
      <c r="C595" s="1" t="s">
        <v>8</v>
      </c>
      <c r="D595" s="1" t="str">
        <f>IF(C595="Q1","non-peak",IF('Base Scenario'!C595="Q4","non-peak","peak"))</f>
        <v>non-peak</v>
      </c>
      <c r="E595" s="13">
        <f>IF(D595="non-peak",Parameters_Base!$B$4,Parameters_Base!$B$5)</f>
        <v>200000</v>
      </c>
      <c r="F595" s="13">
        <f>IF(D595="non-peak",Parameters_Base!$C$4,Parameters_Base!$C$5)</f>
        <v>50000</v>
      </c>
      <c r="G595" s="1"/>
      <c r="H595" s="1">
        <v>294</v>
      </c>
      <c r="I595" s="1">
        <v>13</v>
      </c>
      <c r="J595" s="1">
        <v>141</v>
      </c>
      <c r="K595" s="3">
        <v>2</v>
      </c>
      <c r="M595" s="15">
        <f t="shared" si="136"/>
        <v>2600000</v>
      </c>
      <c r="N595" s="15">
        <f t="shared" si="137"/>
        <v>7050000</v>
      </c>
      <c r="O595" s="15">
        <f t="shared" si="138"/>
        <v>9650000</v>
      </c>
      <c r="Q595">
        <f>Parameters_Base!$G$5</f>
        <v>13880</v>
      </c>
      <c r="R595">
        <f>Q595*(1+VLOOKUP(K595,Parameters_Base!$I$3:$J$7,2,FALSE))</f>
        <v>18044</v>
      </c>
      <c r="S595" s="14">
        <f>R595*Parameters_Base!$G$2</f>
        <v>23457200</v>
      </c>
      <c r="T595" s="14">
        <f>Parameters_Base!$O$6</f>
        <v>300000</v>
      </c>
      <c r="U595" s="14">
        <f t="shared" si="139"/>
        <v>1500000</v>
      </c>
      <c r="V595" s="14">
        <f>Parameters_Base!$R$10</f>
        <v>3754098.2698005121</v>
      </c>
      <c r="W595" s="14">
        <f>Parameters_Base!$G$7*'Base Scenario'!O595</f>
        <v>2412500</v>
      </c>
      <c r="X595" s="14">
        <f>Parameters_Base!$G$8</f>
        <v>2000000</v>
      </c>
      <c r="Y595" s="15">
        <f t="shared" si="140"/>
        <v>33423798.269800514</v>
      </c>
      <c r="Z595" s="29">
        <f t="shared" si="141"/>
        <v>6684759.6539601032</v>
      </c>
      <c r="AA595" s="29">
        <f t="shared" si="142"/>
        <v>26739038.615840413</v>
      </c>
      <c r="AC595" s="29">
        <f t="shared" si="149"/>
        <v>-4084759.6539601032</v>
      </c>
      <c r="AD595" s="29">
        <f t="shared" si="143"/>
        <v>-19689038.615840413</v>
      </c>
      <c r="AE595" s="29">
        <f t="shared" si="144"/>
        <v>-23773798.269800514</v>
      </c>
      <c r="AF595" s="29"/>
      <c r="AG595" s="29" t="str">
        <f t="shared" si="145"/>
        <v>Loss</v>
      </c>
      <c r="AH595" s="29"/>
      <c r="AI595" s="29" t="str">
        <f t="shared" si="146"/>
        <v>Loss</v>
      </c>
      <c r="AJ595" s="29"/>
      <c r="AL595" s="12">
        <f t="shared" si="147"/>
        <v>-314212.28107385407</v>
      </c>
      <c r="AM595" s="12">
        <f t="shared" si="148"/>
        <v>-139638.57174354902</v>
      </c>
      <c r="AN595" s="12"/>
      <c r="AO595" s="12"/>
    </row>
    <row r="596" spans="1:41" x14ac:dyDescent="0.25">
      <c r="A596" s="6">
        <v>589</v>
      </c>
      <c r="B596" s="1" t="str">
        <f t="shared" si="135"/>
        <v>New York</v>
      </c>
      <c r="C596" s="1" t="s">
        <v>8</v>
      </c>
      <c r="D596" s="1" t="str">
        <f>IF(C596="Q1","non-peak",IF('Base Scenario'!C596="Q4","non-peak","peak"))</f>
        <v>non-peak</v>
      </c>
      <c r="E596" s="13">
        <f>IF(D596="non-peak",Parameters_Base!$B$4,Parameters_Base!$B$5)</f>
        <v>200000</v>
      </c>
      <c r="F596" s="13">
        <f>IF(D596="non-peak",Parameters_Base!$C$4,Parameters_Base!$C$5)</f>
        <v>50000</v>
      </c>
      <c r="G596" s="1"/>
      <c r="H596" s="1">
        <v>295</v>
      </c>
      <c r="I596" s="1">
        <v>19</v>
      </c>
      <c r="J596" s="1">
        <v>155</v>
      </c>
      <c r="K596" s="3">
        <v>-1</v>
      </c>
      <c r="M596" s="15">
        <f t="shared" si="136"/>
        <v>3800000</v>
      </c>
      <c r="N596" s="15">
        <f t="shared" si="137"/>
        <v>7750000</v>
      </c>
      <c r="O596" s="15">
        <f t="shared" si="138"/>
        <v>11550000</v>
      </c>
      <c r="Q596">
        <f>Parameters_Base!$G$5</f>
        <v>13880</v>
      </c>
      <c r="R596">
        <f>Q596*(1+VLOOKUP(K596,Parameters_Base!$I$3:$J$7,2,FALSE))</f>
        <v>11798</v>
      </c>
      <c r="S596" s="14">
        <f>R596*Parameters_Base!$G$2</f>
        <v>15337400</v>
      </c>
      <c r="T596" s="14">
        <f>Parameters_Base!$O$6</f>
        <v>300000</v>
      </c>
      <c r="U596" s="14">
        <f t="shared" si="139"/>
        <v>2500000</v>
      </c>
      <c r="V596" s="14">
        <f>Parameters_Base!$R$10</f>
        <v>3754098.2698005121</v>
      </c>
      <c r="W596" s="14">
        <f>Parameters_Base!$G$7*'Base Scenario'!O596</f>
        <v>2887500</v>
      </c>
      <c r="X596" s="14">
        <f>Parameters_Base!$G$8</f>
        <v>2000000</v>
      </c>
      <c r="Y596" s="15">
        <f t="shared" si="140"/>
        <v>26778998.269800514</v>
      </c>
      <c r="Z596" s="29">
        <f t="shared" si="141"/>
        <v>5355799.6539601032</v>
      </c>
      <c r="AA596" s="29">
        <f t="shared" si="142"/>
        <v>21423198.615840413</v>
      </c>
      <c r="AC596" s="29">
        <f t="shared" si="149"/>
        <v>-1555799.6539601032</v>
      </c>
      <c r="AD596" s="29">
        <f t="shared" si="143"/>
        <v>-13673198.615840413</v>
      </c>
      <c r="AE596" s="29">
        <f t="shared" si="144"/>
        <v>-15228998.269800514</v>
      </c>
      <c r="AF596" s="29"/>
      <c r="AG596" s="29" t="str">
        <f t="shared" si="145"/>
        <v>Loss</v>
      </c>
      <c r="AH596" s="29"/>
      <c r="AI596" s="29" t="str">
        <f t="shared" si="146"/>
        <v>Loss</v>
      </c>
      <c r="AJ596" s="29"/>
      <c r="AL596" s="12">
        <f t="shared" si="147"/>
        <v>-81884.192313689637</v>
      </c>
      <c r="AM596" s="12">
        <f t="shared" si="148"/>
        <v>-88214.184618325249</v>
      </c>
      <c r="AN596" s="12"/>
      <c r="AO596" s="12"/>
    </row>
    <row r="597" spans="1:41" x14ac:dyDescent="0.25">
      <c r="A597" s="6">
        <v>590</v>
      </c>
      <c r="B597" s="1" t="str">
        <f t="shared" si="135"/>
        <v>Mumbai</v>
      </c>
      <c r="C597" s="1" t="s">
        <v>8</v>
      </c>
      <c r="D597" s="1" t="str">
        <f>IF(C597="Q1","non-peak",IF('Base Scenario'!C597="Q4","non-peak","peak"))</f>
        <v>non-peak</v>
      </c>
      <c r="E597" s="13">
        <f>IF(D597="non-peak",Parameters_Base!$B$4,Parameters_Base!$B$5)</f>
        <v>200000</v>
      </c>
      <c r="F597" s="13">
        <f>IF(D597="non-peak",Parameters_Base!$C$4,Parameters_Base!$C$5)</f>
        <v>50000</v>
      </c>
      <c r="G597" s="1"/>
      <c r="H597" s="1">
        <v>295</v>
      </c>
      <c r="I597" s="1">
        <v>14</v>
      </c>
      <c r="J597" s="1">
        <v>125</v>
      </c>
      <c r="K597" s="3">
        <v>0</v>
      </c>
      <c r="M597" s="15">
        <f t="shared" si="136"/>
        <v>2800000</v>
      </c>
      <c r="N597" s="15">
        <f t="shared" si="137"/>
        <v>6250000</v>
      </c>
      <c r="O597" s="15">
        <f t="shared" si="138"/>
        <v>9050000</v>
      </c>
      <c r="Q597">
        <f>Parameters_Base!$G$5</f>
        <v>13880</v>
      </c>
      <c r="R597">
        <f>Q597*(1+VLOOKUP(K597,Parameters_Base!$I$3:$J$7,2,FALSE))</f>
        <v>13880</v>
      </c>
      <c r="S597" s="14">
        <f>R597*Parameters_Base!$G$2</f>
        <v>18044000</v>
      </c>
      <c r="T597" s="14">
        <f>Parameters_Base!$O$6</f>
        <v>300000</v>
      </c>
      <c r="U597" s="14">
        <f t="shared" si="139"/>
        <v>1500000</v>
      </c>
      <c r="V597" s="14">
        <f>Parameters_Base!$R$10</f>
        <v>3754098.2698005121</v>
      </c>
      <c r="W597" s="14">
        <f>Parameters_Base!$G$7*'Base Scenario'!O597</f>
        <v>2262500</v>
      </c>
      <c r="X597" s="14">
        <f>Parameters_Base!$G$8</f>
        <v>2000000</v>
      </c>
      <c r="Y597" s="15">
        <f t="shared" si="140"/>
        <v>27860598.269800514</v>
      </c>
      <c r="Z597" s="29">
        <f t="shared" si="141"/>
        <v>5572119.6539601032</v>
      </c>
      <c r="AA597" s="29">
        <f t="shared" si="142"/>
        <v>22288478.615840413</v>
      </c>
      <c r="AC597" s="29">
        <f t="shared" si="149"/>
        <v>-2772119.6539601032</v>
      </c>
      <c r="AD597" s="29">
        <f t="shared" si="143"/>
        <v>-16038478.615840413</v>
      </c>
      <c r="AE597" s="29">
        <f t="shared" si="144"/>
        <v>-18810598.269800514</v>
      </c>
      <c r="AF597" s="29"/>
      <c r="AG597" s="29" t="str">
        <f t="shared" si="145"/>
        <v>Loss</v>
      </c>
      <c r="AH597" s="29"/>
      <c r="AI597" s="29" t="str">
        <f t="shared" si="146"/>
        <v>Loss</v>
      </c>
      <c r="AJ597" s="29"/>
      <c r="AL597" s="12">
        <f t="shared" si="147"/>
        <v>-198008.54671143595</v>
      </c>
      <c r="AM597" s="12">
        <f t="shared" si="148"/>
        <v>-128307.8289267233</v>
      </c>
      <c r="AN597" s="12"/>
      <c r="AO597" s="12"/>
    </row>
    <row r="598" spans="1:41" x14ac:dyDescent="0.25">
      <c r="A598" s="6">
        <v>591</v>
      </c>
      <c r="B598" s="1" t="str">
        <f t="shared" si="135"/>
        <v>New York</v>
      </c>
      <c r="C598" s="1" t="s">
        <v>8</v>
      </c>
      <c r="D598" s="1" t="str">
        <f>IF(C598="Q1","non-peak",IF('Base Scenario'!C598="Q4","non-peak","peak"))</f>
        <v>non-peak</v>
      </c>
      <c r="E598" s="13">
        <f>IF(D598="non-peak",Parameters_Base!$B$4,Parameters_Base!$B$5)</f>
        <v>200000</v>
      </c>
      <c r="F598" s="13">
        <f>IF(D598="non-peak",Parameters_Base!$C$4,Parameters_Base!$C$5)</f>
        <v>50000</v>
      </c>
      <c r="G598" s="1"/>
      <c r="H598" s="1">
        <v>296</v>
      </c>
      <c r="I598" s="1">
        <v>22</v>
      </c>
      <c r="J598" s="1">
        <v>213</v>
      </c>
      <c r="K598" s="3">
        <v>-1</v>
      </c>
      <c r="M598" s="15">
        <f t="shared" si="136"/>
        <v>4400000</v>
      </c>
      <c r="N598" s="15">
        <f t="shared" si="137"/>
        <v>10650000</v>
      </c>
      <c r="O598" s="15">
        <f t="shared" si="138"/>
        <v>15050000</v>
      </c>
      <c r="Q598">
        <f>Parameters_Base!$G$5</f>
        <v>13880</v>
      </c>
      <c r="R598">
        <f>Q598*(1+VLOOKUP(K598,Parameters_Base!$I$3:$J$7,2,FALSE))</f>
        <v>11798</v>
      </c>
      <c r="S598" s="14">
        <f>R598*Parameters_Base!$G$2</f>
        <v>15337400</v>
      </c>
      <c r="T598" s="14">
        <f>Parameters_Base!$O$6</f>
        <v>300000</v>
      </c>
      <c r="U598" s="14">
        <f t="shared" si="139"/>
        <v>2500000</v>
      </c>
      <c r="V598" s="14">
        <f>Parameters_Base!$R$10</f>
        <v>3754098.2698005121</v>
      </c>
      <c r="W598" s="14">
        <f>Parameters_Base!$G$7*'Base Scenario'!O598</f>
        <v>3762500</v>
      </c>
      <c r="X598" s="14">
        <f>Parameters_Base!$G$8</f>
        <v>2000000</v>
      </c>
      <c r="Y598" s="15">
        <f t="shared" si="140"/>
        <v>27653998.269800514</v>
      </c>
      <c r="Z598" s="29">
        <f t="shared" si="141"/>
        <v>5530799.6539601032</v>
      </c>
      <c r="AA598" s="29">
        <f t="shared" si="142"/>
        <v>22123198.615840413</v>
      </c>
      <c r="AC598" s="29">
        <f t="shared" si="149"/>
        <v>-1130799.6539601032</v>
      </c>
      <c r="AD598" s="29">
        <f t="shared" si="143"/>
        <v>-11473198.615840413</v>
      </c>
      <c r="AE598" s="29">
        <f t="shared" si="144"/>
        <v>-12603998.269800514</v>
      </c>
      <c r="AF598" s="29"/>
      <c r="AG598" s="29" t="str">
        <f t="shared" si="145"/>
        <v>Loss</v>
      </c>
      <c r="AH598" s="29"/>
      <c r="AI598" s="29" t="str">
        <f t="shared" si="146"/>
        <v>Loss</v>
      </c>
      <c r="AJ598" s="29"/>
      <c r="AL598" s="12">
        <f t="shared" si="147"/>
        <v>-51399.984270913781</v>
      </c>
      <c r="AM598" s="12">
        <f t="shared" si="148"/>
        <v>-53864.782233992548</v>
      </c>
      <c r="AN598" s="12"/>
      <c r="AO598" s="12"/>
    </row>
    <row r="599" spans="1:41" x14ac:dyDescent="0.25">
      <c r="A599" s="6">
        <v>592</v>
      </c>
      <c r="B599" s="1" t="str">
        <f t="shared" si="135"/>
        <v>Mumbai</v>
      </c>
      <c r="C599" s="1" t="s">
        <v>8</v>
      </c>
      <c r="D599" s="1" t="str">
        <f>IF(C599="Q1","non-peak",IF('Base Scenario'!C599="Q4","non-peak","peak"))</f>
        <v>non-peak</v>
      </c>
      <c r="E599" s="13">
        <f>IF(D599="non-peak",Parameters_Base!$B$4,Parameters_Base!$B$5)</f>
        <v>200000</v>
      </c>
      <c r="F599" s="13">
        <f>IF(D599="non-peak",Parameters_Base!$C$4,Parameters_Base!$C$5)</f>
        <v>50000</v>
      </c>
      <c r="G599" s="1"/>
      <c r="H599" s="1">
        <v>296</v>
      </c>
      <c r="I599" s="1">
        <v>23</v>
      </c>
      <c r="J599" s="1">
        <v>204</v>
      </c>
      <c r="K599" s="3">
        <v>1</v>
      </c>
      <c r="M599" s="15">
        <f t="shared" si="136"/>
        <v>4600000</v>
      </c>
      <c r="N599" s="15">
        <f t="shared" si="137"/>
        <v>10200000</v>
      </c>
      <c r="O599" s="15">
        <f t="shared" si="138"/>
        <v>14800000</v>
      </c>
      <c r="Q599">
        <f>Parameters_Base!$G$5</f>
        <v>13880</v>
      </c>
      <c r="R599">
        <f>Q599*(1+VLOOKUP(K599,Parameters_Base!$I$3:$J$7,2,FALSE))</f>
        <v>15961.999999999998</v>
      </c>
      <c r="S599" s="14">
        <f>R599*Parameters_Base!$G$2</f>
        <v>20750599.999999996</v>
      </c>
      <c r="T599" s="14">
        <f>Parameters_Base!$O$6</f>
        <v>300000</v>
      </c>
      <c r="U599" s="14">
        <f t="shared" si="139"/>
        <v>1500000</v>
      </c>
      <c r="V599" s="14">
        <f>Parameters_Base!$R$10</f>
        <v>3754098.2698005121</v>
      </c>
      <c r="W599" s="14">
        <f>Parameters_Base!$G$7*'Base Scenario'!O599</f>
        <v>3700000</v>
      </c>
      <c r="X599" s="14">
        <f>Parameters_Base!$G$8</f>
        <v>2000000</v>
      </c>
      <c r="Y599" s="15">
        <f t="shared" si="140"/>
        <v>32004698.269800507</v>
      </c>
      <c r="Z599" s="29">
        <f t="shared" si="141"/>
        <v>6400939.6539601013</v>
      </c>
      <c r="AA599" s="29">
        <f t="shared" si="142"/>
        <v>25603758.615840405</v>
      </c>
      <c r="AC599" s="29">
        <f t="shared" si="149"/>
        <v>-1800939.6539601013</v>
      </c>
      <c r="AD599" s="29">
        <f t="shared" si="143"/>
        <v>-15403758.615840405</v>
      </c>
      <c r="AE599" s="29">
        <f t="shared" si="144"/>
        <v>-17204698.269800507</v>
      </c>
      <c r="AF599" s="29"/>
      <c r="AG599" s="29" t="str">
        <f t="shared" si="145"/>
        <v>Loss</v>
      </c>
      <c r="AH599" s="29"/>
      <c r="AI599" s="29" t="str">
        <f t="shared" si="146"/>
        <v>Loss</v>
      </c>
      <c r="AJ599" s="29"/>
      <c r="AL599" s="12">
        <f t="shared" si="147"/>
        <v>-78301.724085221795</v>
      </c>
      <c r="AM599" s="12">
        <f t="shared" si="148"/>
        <v>-75508.620665884344</v>
      </c>
      <c r="AN599" s="12"/>
      <c r="AO599" s="12"/>
    </row>
    <row r="600" spans="1:41" x14ac:dyDescent="0.25">
      <c r="A600" s="6">
        <v>593</v>
      </c>
      <c r="B600" s="1" t="str">
        <f t="shared" si="135"/>
        <v>New York</v>
      </c>
      <c r="C600" s="1" t="s">
        <v>8</v>
      </c>
      <c r="D600" s="1" t="str">
        <f>IF(C600="Q1","non-peak",IF('Base Scenario'!C600="Q4","non-peak","peak"))</f>
        <v>non-peak</v>
      </c>
      <c r="E600" s="13">
        <f>IF(D600="non-peak",Parameters_Base!$B$4,Parameters_Base!$B$5)</f>
        <v>200000</v>
      </c>
      <c r="F600" s="13">
        <f>IF(D600="non-peak",Parameters_Base!$C$4,Parameters_Base!$C$5)</f>
        <v>50000</v>
      </c>
      <c r="G600" s="1"/>
      <c r="H600" s="1">
        <v>297</v>
      </c>
      <c r="I600" s="1">
        <v>23</v>
      </c>
      <c r="J600" s="1">
        <v>206</v>
      </c>
      <c r="K600" s="3">
        <v>-2</v>
      </c>
      <c r="M600" s="15">
        <f t="shared" si="136"/>
        <v>4600000</v>
      </c>
      <c r="N600" s="15">
        <f t="shared" si="137"/>
        <v>10300000</v>
      </c>
      <c r="O600" s="15">
        <f t="shared" si="138"/>
        <v>14900000</v>
      </c>
      <c r="Q600">
        <f>Parameters_Base!$G$5</f>
        <v>13880</v>
      </c>
      <c r="R600">
        <f>Q600*(1+VLOOKUP(K600,Parameters_Base!$I$3:$J$7,2,FALSE))</f>
        <v>9716</v>
      </c>
      <c r="S600" s="14">
        <f>R600*Parameters_Base!$G$2</f>
        <v>12630800</v>
      </c>
      <c r="T600" s="14">
        <f>Parameters_Base!$O$6</f>
        <v>300000</v>
      </c>
      <c r="U600" s="14">
        <f t="shared" si="139"/>
        <v>2500000</v>
      </c>
      <c r="V600" s="14">
        <f>Parameters_Base!$R$10</f>
        <v>3754098.2698005121</v>
      </c>
      <c r="W600" s="14">
        <f>Parameters_Base!$G$7*'Base Scenario'!O600</f>
        <v>3725000</v>
      </c>
      <c r="X600" s="14">
        <f>Parameters_Base!$G$8</f>
        <v>2000000</v>
      </c>
      <c r="Y600" s="15">
        <f t="shared" si="140"/>
        <v>24909898.269800514</v>
      </c>
      <c r="Z600" s="29">
        <f t="shared" si="141"/>
        <v>4981979.6539601032</v>
      </c>
      <c r="AA600" s="29">
        <f t="shared" si="142"/>
        <v>19927918.615840413</v>
      </c>
      <c r="AC600" s="29">
        <f t="shared" si="149"/>
        <v>-381979.65396010317</v>
      </c>
      <c r="AD600" s="29">
        <f t="shared" si="143"/>
        <v>-9627918.6158404127</v>
      </c>
      <c r="AE600" s="29">
        <f t="shared" si="144"/>
        <v>-10009898.269800514</v>
      </c>
      <c r="AF600" s="29"/>
      <c r="AG600" s="29" t="str">
        <f t="shared" si="145"/>
        <v>Loss</v>
      </c>
      <c r="AH600" s="29"/>
      <c r="AI600" s="29" t="str">
        <f t="shared" si="146"/>
        <v>Loss</v>
      </c>
      <c r="AJ600" s="29"/>
      <c r="AL600" s="12">
        <f t="shared" si="147"/>
        <v>-16607.811041743615</v>
      </c>
      <c r="AM600" s="12">
        <f t="shared" si="148"/>
        <v>-46737.469008934044</v>
      </c>
      <c r="AN600" s="12"/>
      <c r="AO600" s="12"/>
    </row>
    <row r="601" spans="1:41" x14ac:dyDescent="0.25">
      <c r="A601" s="6">
        <v>594</v>
      </c>
      <c r="B601" s="1" t="str">
        <f t="shared" si="135"/>
        <v>Mumbai</v>
      </c>
      <c r="C601" s="1" t="s">
        <v>8</v>
      </c>
      <c r="D601" s="1" t="str">
        <f>IF(C601="Q1","non-peak",IF('Base Scenario'!C601="Q4","non-peak","peak"))</f>
        <v>non-peak</v>
      </c>
      <c r="E601" s="13">
        <f>IF(D601="non-peak",Parameters_Base!$B$4,Parameters_Base!$B$5)</f>
        <v>200000</v>
      </c>
      <c r="F601" s="13">
        <f>IF(D601="non-peak",Parameters_Base!$C$4,Parameters_Base!$C$5)</f>
        <v>50000</v>
      </c>
      <c r="G601" s="1"/>
      <c r="H601" s="1">
        <v>297</v>
      </c>
      <c r="I601" s="1">
        <v>25</v>
      </c>
      <c r="J601" s="1">
        <v>167</v>
      </c>
      <c r="K601" s="3">
        <v>2</v>
      </c>
      <c r="M601" s="15">
        <f t="shared" si="136"/>
        <v>5000000</v>
      </c>
      <c r="N601" s="15">
        <f t="shared" si="137"/>
        <v>8350000</v>
      </c>
      <c r="O601" s="15">
        <f t="shared" si="138"/>
        <v>13350000</v>
      </c>
      <c r="Q601">
        <f>Parameters_Base!$G$5</f>
        <v>13880</v>
      </c>
      <c r="R601">
        <f>Q601*(1+VLOOKUP(K601,Parameters_Base!$I$3:$J$7,2,FALSE))</f>
        <v>18044</v>
      </c>
      <c r="S601" s="14">
        <f>R601*Parameters_Base!$G$2</f>
        <v>23457200</v>
      </c>
      <c r="T601" s="14">
        <f>Parameters_Base!$O$6</f>
        <v>300000</v>
      </c>
      <c r="U601" s="14">
        <f t="shared" si="139"/>
        <v>1500000</v>
      </c>
      <c r="V601" s="14">
        <f>Parameters_Base!$R$10</f>
        <v>3754098.2698005121</v>
      </c>
      <c r="W601" s="14">
        <f>Parameters_Base!$G$7*'Base Scenario'!O601</f>
        <v>3337500</v>
      </c>
      <c r="X601" s="14">
        <f>Parameters_Base!$G$8</f>
        <v>2000000</v>
      </c>
      <c r="Y601" s="15">
        <f t="shared" si="140"/>
        <v>34348798.269800514</v>
      </c>
      <c r="Z601" s="29">
        <f t="shared" si="141"/>
        <v>6869759.6539601032</v>
      </c>
      <c r="AA601" s="29">
        <f t="shared" si="142"/>
        <v>27479038.615840413</v>
      </c>
      <c r="AC601" s="29">
        <f t="shared" si="149"/>
        <v>-1869759.6539601032</v>
      </c>
      <c r="AD601" s="29">
        <f t="shared" si="143"/>
        <v>-19129038.615840413</v>
      </c>
      <c r="AE601" s="29">
        <f t="shared" si="144"/>
        <v>-20998798.269800514</v>
      </c>
      <c r="AF601" s="29"/>
      <c r="AG601" s="29" t="str">
        <f t="shared" si="145"/>
        <v>Loss</v>
      </c>
      <c r="AH601" s="29"/>
      <c r="AI601" s="29" t="str">
        <f t="shared" si="146"/>
        <v>Loss</v>
      </c>
      <c r="AJ601" s="29"/>
      <c r="AL601" s="12">
        <f t="shared" si="147"/>
        <v>-74790.38615840413</v>
      </c>
      <c r="AM601" s="12">
        <f t="shared" si="148"/>
        <v>-114545.14141221804</v>
      </c>
      <c r="AN601" s="12"/>
      <c r="AO601" s="12"/>
    </row>
    <row r="602" spans="1:41" x14ac:dyDescent="0.25">
      <c r="A602" s="6">
        <v>595</v>
      </c>
      <c r="B602" s="1" t="str">
        <f t="shared" si="135"/>
        <v>New York</v>
      </c>
      <c r="C602" s="1" t="s">
        <v>8</v>
      </c>
      <c r="D602" s="1" t="str">
        <f>IF(C602="Q1","non-peak",IF('Base Scenario'!C602="Q4","non-peak","peak"))</f>
        <v>non-peak</v>
      </c>
      <c r="E602" s="13">
        <f>IF(D602="non-peak",Parameters_Base!$B$4,Parameters_Base!$B$5)</f>
        <v>200000</v>
      </c>
      <c r="F602" s="13">
        <f>IF(D602="non-peak",Parameters_Base!$C$4,Parameters_Base!$C$5)</f>
        <v>50000</v>
      </c>
      <c r="G602" s="1"/>
      <c r="H602" s="1">
        <v>298</v>
      </c>
      <c r="I602" s="1">
        <v>26</v>
      </c>
      <c r="J602" s="1">
        <v>185</v>
      </c>
      <c r="K602" s="3">
        <v>-2</v>
      </c>
      <c r="M602" s="15">
        <f t="shared" si="136"/>
        <v>5200000</v>
      </c>
      <c r="N602" s="15">
        <f t="shared" si="137"/>
        <v>9250000</v>
      </c>
      <c r="O602" s="15">
        <f t="shared" si="138"/>
        <v>14450000</v>
      </c>
      <c r="Q602">
        <f>Parameters_Base!$G$5</f>
        <v>13880</v>
      </c>
      <c r="R602">
        <f>Q602*(1+VLOOKUP(K602,Parameters_Base!$I$3:$J$7,2,FALSE))</f>
        <v>9716</v>
      </c>
      <c r="S602" s="14">
        <f>R602*Parameters_Base!$G$2</f>
        <v>12630800</v>
      </c>
      <c r="T602" s="14">
        <f>Parameters_Base!$O$6</f>
        <v>300000</v>
      </c>
      <c r="U602" s="14">
        <f t="shared" si="139"/>
        <v>2500000</v>
      </c>
      <c r="V602" s="14">
        <f>Parameters_Base!$R$10</f>
        <v>3754098.2698005121</v>
      </c>
      <c r="W602" s="14">
        <f>Parameters_Base!$G$7*'Base Scenario'!O602</f>
        <v>3612500</v>
      </c>
      <c r="X602" s="14">
        <f>Parameters_Base!$G$8</f>
        <v>2000000</v>
      </c>
      <c r="Y602" s="15">
        <f t="shared" si="140"/>
        <v>24797398.269800514</v>
      </c>
      <c r="Z602" s="29">
        <f t="shared" si="141"/>
        <v>4959479.6539601032</v>
      </c>
      <c r="AA602" s="29">
        <f t="shared" si="142"/>
        <v>19837918.615840413</v>
      </c>
      <c r="AC602" s="29">
        <f t="shared" si="149"/>
        <v>240520.34603989683</v>
      </c>
      <c r="AD602" s="29">
        <f t="shared" si="143"/>
        <v>-10587918.615840413</v>
      </c>
      <c r="AE602" s="29">
        <f t="shared" si="144"/>
        <v>-10347398.269800514</v>
      </c>
      <c r="AF602" s="29"/>
      <c r="AG602" s="29" t="str">
        <f t="shared" si="145"/>
        <v>Profit</v>
      </c>
      <c r="AH602" s="29"/>
      <c r="AI602" s="29" t="str">
        <f t="shared" si="146"/>
        <v>Loss</v>
      </c>
      <c r="AJ602" s="29"/>
      <c r="AL602" s="12">
        <f t="shared" si="147"/>
        <v>9250.7825399960311</v>
      </c>
      <c r="AM602" s="12">
        <f t="shared" si="148"/>
        <v>-57231.992518056286</v>
      </c>
      <c r="AN602" s="12"/>
      <c r="AO602" s="12"/>
    </row>
    <row r="603" spans="1:41" x14ac:dyDescent="0.25">
      <c r="A603" s="6">
        <v>596</v>
      </c>
      <c r="B603" s="1" t="str">
        <f t="shared" si="135"/>
        <v>Mumbai</v>
      </c>
      <c r="C603" s="1" t="s">
        <v>8</v>
      </c>
      <c r="D603" s="1" t="str">
        <f>IF(C603="Q1","non-peak",IF('Base Scenario'!C603="Q4","non-peak","peak"))</f>
        <v>non-peak</v>
      </c>
      <c r="E603" s="13">
        <f>IF(D603="non-peak",Parameters_Base!$B$4,Parameters_Base!$B$5)</f>
        <v>200000</v>
      </c>
      <c r="F603" s="13">
        <f>IF(D603="non-peak",Parameters_Base!$C$4,Parameters_Base!$C$5)</f>
        <v>50000</v>
      </c>
      <c r="G603" s="1"/>
      <c r="H603" s="1">
        <v>298</v>
      </c>
      <c r="I603" s="1">
        <v>19</v>
      </c>
      <c r="J603" s="1">
        <v>171</v>
      </c>
      <c r="K603" s="3">
        <v>2</v>
      </c>
      <c r="M603" s="15">
        <f t="shared" si="136"/>
        <v>3800000</v>
      </c>
      <c r="N603" s="15">
        <f t="shared" si="137"/>
        <v>8550000</v>
      </c>
      <c r="O603" s="15">
        <f t="shared" si="138"/>
        <v>12350000</v>
      </c>
      <c r="Q603">
        <f>Parameters_Base!$G$5</f>
        <v>13880</v>
      </c>
      <c r="R603">
        <f>Q603*(1+VLOOKUP(K603,Parameters_Base!$I$3:$J$7,2,FALSE))</f>
        <v>18044</v>
      </c>
      <c r="S603" s="14">
        <f>R603*Parameters_Base!$G$2</f>
        <v>23457200</v>
      </c>
      <c r="T603" s="14">
        <f>Parameters_Base!$O$6</f>
        <v>300000</v>
      </c>
      <c r="U603" s="14">
        <f t="shared" si="139"/>
        <v>1500000</v>
      </c>
      <c r="V603" s="14">
        <f>Parameters_Base!$R$10</f>
        <v>3754098.2698005121</v>
      </c>
      <c r="W603" s="14">
        <f>Parameters_Base!$G$7*'Base Scenario'!O603</f>
        <v>3087500</v>
      </c>
      <c r="X603" s="14">
        <f>Parameters_Base!$G$8</f>
        <v>2000000</v>
      </c>
      <c r="Y603" s="15">
        <f t="shared" si="140"/>
        <v>34098798.269800514</v>
      </c>
      <c r="Z603" s="29">
        <f t="shared" si="141"/>
        <v>6819759.6539601032</v>
      </c>
      <c r="AA603" s="29">
        <f t="shared" si="142"/>
        <v>27279038.615840413</v>
      </c>
      <c r="AC603" s="29">
        <f t="shared" si="149"/>
        <v>-3019759.6539601032</v>
      </c>
      <c r="AD603" s="29">
        <f t="shared" si="143"/>
        <v>-18729038.615840413</v>
      </c>
      <c r="AE603" s="29">
        <f t="shared" si="144"/>
        <v>-21748798.269800514</v>
      </c>
      <c r="AF603" s="29"/>
      <c r="AG603" s="29" t="str">
        <f t="shared" si="145"/>
        <v>Loss</v>
      </c>
      <c r="AH603" s="29"/>
      <c r="AI603" s="29" t="str">
        <f t="shared" si="146"/>
        <v>Loss</v>
      </c>
      <c r="AJ603" s="29"/>
      <c r="AL603" s="12">
        <f t="shared" si="147"/>
        <v>-158934.71862947912</v>
      </c>
      <c r="AM603" s="12">
        <f t="shared" si="148"/>
        <v>-109526.54161310183</v>
      </c>
      <c r="AN603" s="12"/>
      <c r="AO603" s="12"/>
    </row>
    <row r="604" spans="1:41" x14ac:dyDescent="0.25">
      <c r="A604" s="6">
        <v>597</v>
      </c>
      <c r="B604" s="1" t="str">
        <f t="shared" si="135"/>
        <v>New York</v>
      </c>
      <c r="C604" s="1" t="s">
        <v>8</v>
      </c>
      <c r="D604" s="1" t="str">
        <f>IF(C604="Q1","non-peak",IF('Base Scenario'!C604="Q4","non-peak","peak"))</f>
        <v>non-peak</v>
      </c>
      <c r="E604" s="13">
        <f>IF(D604="non-peak",Parameters_Base!$B$4,Parameters_Base!$B$5)</f>
        <v>200000</v>
      </c>
      <c r="F604" s="13">
        <f>IF(D604="non-peak",Parameters_Base!$C$4,Parameters_Base!$C$5)</f>
        <v>50000</v>
      </c>
      <c r="G604" s="1"/>
      <c r="H604" s="1">
        <v>299</v>
      </c>
      <c r="I604" s="1">
        <v>28</v>
      </c>
      <c r="J604" s="1">
        <v>191</v>
      </c>
      <c r="K604" s="3">
        <v>-1</v>
      </c>
      <c r="M604" s="15">
        <f t="shared" si="136"/>
        <v>5600000</v>
      </c>
      <c r="N604" s="15">
        <f t="shared" si="137"/>
        <v>9550000</v>
      </c>
      <c r="O604" s="15">
        <f t="shared" si="138"/>
        <v>15150000</v>
      </c>
      <c r="Q604">
        <f>Parameters_Base!$G$5</f>
        <v>13880</v>
      </c>
      <c r="R604">
        <f>Q604*(1+VLOOKUP(K604,Parameters_Base!$I$3:$J$7,2,FALSE))</f>
        <v>11798</v>
      </c>
      <c r="S604" s="14">
        <f>R604*Parameters_Base!$G$2</f>
        <v>15337400</v>
      </c>
      <c r="T604" s="14">
        <f>Parameters_Base!$O$6</f>
        <v>300000</v>
      </c>
      <c r="U604" s="14">
        <f t="shared" si="139"/>
        <v>2500000</v>
      </c>
      <c r="V604" s="14">
        <f>Parameters_Base!$R$10</f>
        <v>3754098.2698005121</v>
      </c>
      <c r="W604" s="14">
        <f>Parameters_Base!$G$7*'Base Scenario'!O604</f>
        <v>3787500</v>
      </c>
      <c r="X604" s="14">
        <f>Parameters_Base!$G$8</f>
        <v>2000000</v>
      </c>
      <c r="Y604" s="15">
        <f t="shared" si="140"/>
        <v>27678998.269800514</v>
      </c>
      <c r="Z604" s="29">
        <f t="shared" si="141"/>
        <v>5535799.6539601032</v>
      </c>
      <c r="AA604" s="29">
        <f t="shared" si="142"/>
        <v>22143198.615840413</v>
      </c>
      <c r="AC604" s="29">
        <f t="shared" si="149"/>
        <v>64200.346039896831</v>
      </c>
      <c r="AD604" s="29">
        <f t="shared" si="143"/>
        <v>-12593198.615840413</v>
      </c>
      <c r="AE604" s="29">
        <f t="shared" si="144"/>
        <v>-12528998.269800514</v>
      </c>
      <c r="AF604" s="29"/>
      <c r="AG604" s="29" t="str">
        <f t="shared" si="145"/>
        <v>Profit</v>
      </c>
      <c r="AH604" s="29"/>
      <c r="AI604" s="29" t="str">
        <f t="shared" si="146"/>
        <v>Loss</v>
      </c>
      <c r="AJ604" s="29"/>
      <c r="AL604" s="12">
        <f t="shared" si="147"/>
        <v>2292.8695014248869</v>
      </c>
      <c r="AM604" s="12">
        <f t="shared" si="148"/>
        <v>-65932.977046284883</v>
      </c>
      <c r="AN604" s="12"/>
      <c r="AO604" s="12"/>
    </row>
    <row r="605" spans="1:41" x14ac:dyDescent="0.25">
      <c r="A605" s="6">
        <v>598</v>
      </c>
      <c r="B605" s="1" t="str">
        <f t="shared" si="135"/>
        <v>Mumbai</v>
      </c>
      <c r="C605" s="1" t="s">
        <v>8</v>
      </c>
      <c r="D605" s="1" t="str">
        <f>IF(C605="Q1","non-peak",IF('Base Scenario'!C605="Q4","non-peak","peak"))</f>
        <v>non-peak</v>
      </c>
      <c r="E605" s="13">
        <f>IF(D605="non-peak",Parameters_Base!$B$4,Parameters_Base!$B$5)</f>
        <v>200000</v>
      </c>
      <c r="F605" s="13">
        <f>IF(D605="non-peak",Parameters_Base!$C$4,Parameters_Base!$C$5)</f>
        <v>50000</v>
      </c>
      <c r="G605" s="1"/>
      <c r="H605" s="1">
        <v>299</v>
      </c>
      <c r="I605" s="1">
        <v>28</v>
      </c>
      <c r="J605" s="1">
        <v>170</v>
      </c>
      <c r="K605" s="3">
        <v>2</v>
      </c>
      <c r="M605" s="15">
        <f t="shared" si="136"/>
        <v>5600000</v>
      </c>
      <c r="N605" s="15">
        <f t="shared" si="137"/>
        <v>8500000</v>
      </c>
      <c r="O605" s="15">
        <f t="shared" si="138"/>
        <v>14100000</v>
      </c>
      <c r="Q605">
        <f>Parameters_Base!$G$5</f>
        <v>13880</v>
      </c>
      <c r="R605">
        <f>Q605*(1+VLOOKUP(K605,Parameters_Base!$I$3:$J$7,2,FALSE))</f>
        <v>18044</v>
      </c>
      <c r="S605" s="14">
        <f>R605*Parameters_Base!$G$2</f>
        <v>23457200</v>
      </c>
      <c r="T605" s="14">
        <f>Parameters_Base!$O$6</f>
        <v>300000</v>
      </c>
      <c r="U605" s="14">
        <f t="shared" si="139"/>
        <v>1500000</v>
      </c>
      <c r="V605" s="14">
        <f>Parameters_Base!$R$10</f>
        <v>3754098.2698005121</v>
      </c>
      <c r="W605" s="14">
        <f>Parameters_Base!$G$7*'Base Scenario'!O605</f>
        <v>3525000</v>
      </c>
      <c r="X605" s="14">
        <f>Parameters_Base!$G$8</f>
        <v>2000000</v>
      </c>
      <c r="Y605" s="15">
        <f t="shared" si="140"/>
        <v>34536298.269800514</v>
      </c>
      <c r="Z605" s="29">
        <f t="shared" si="141"/>
        <v>6907259.6539601032</v>
      </c>
      <c r="AA605" s="29">
        <f t="shared" si="142"/>
        <v>27629038.615840413</v>
      </c>
      <c r="AC605" s="29">
        <f t="shared" si="149"/>
        <v>-1307259.6539601032</v>
      </c>
      <c r="AD605" s="29">
        <f t="shared" si="143"/>
        <v>-19129038.615840413</v>
      </c>
      <c r="AE605" s="29">
        <f t="shared" si="144"/>
        <v>-20436298.269800514</v>
      </c>
      <c r="AF605" s="29"/>
      <c r="AG605" s="29" t="str">
        <f t="shared" si="145"/>
        <v>Loss</v>
      </c>
      <c r="AH605" s="29"/>
      <c r="AI605" s="29" t="str">
        <f t="shared" si="146"/>
        <v>Loss</v>
      </c>
      <c r="AJ605" s="29"/>
      <c r="AL605" s="12">
        <f t="shared" si="147"/>
        <v>-46687.844784289402</v>
      </c>
      <c r="AM605" s="12">
        <f t="shared" si="148"/>
        <v>-112523.75656376714</v>
      </c>
      <c r="AN605" s="12"/>
      <c r="AO605" s="12"/>
    </row>
    <row r="606" spans="1:41" x14ac:dyDescent="0.25">
      <c r="A606" s="6">
        <v>599</v>
      </c>
      <c r="B606" s="1" t="str">
        <f t="shared" si="135"/>
        <v>New York</v>
      </c>
      <c r="C606" s="1" t="s">
        <v>8</v>
      </c>
      <c r="D606" s="1" t="str">
        <f>IF(C606="Q1","non-peak",IF('Base Scenario'!C606="Q4","non-peak","peak"))</f>
        <v>non-peak</v>
      </c>
      <c r="E606" s="13">
        <f>IF(D606="non-peak",Parameters_Base!$B$4,Parameters_Base!$B$5)</f>
        <v>200000</v>
      </c>
      <c r="F606" s="13">
        <f>IF(D606="non-peak",Parameters_Base!$C$4,Parameters_Base!$C$5)</f>
        <v>50000</v>
      </c>
      <c r="G606" s="1"/>
      <c r="H606" s="1">
        <v>300</v>
      </c>
      <c r="I606" s="1">
        <v>11</v>
      </c>
      <c r="J606" s="1">
        <v>120</v>
      </c>
      <c r="K606" s="3">
        <v>0</v>
      </c>
      <c r="M606" s="15">
        <f t="shared" si="136"/>
        <v>2200000</v>
      </c>
      <c r="N606" s="15">
        <f t="shared" si="137"/>
        <v>6000000</v>
      </c>
      <c r="O606" s="15">
        <f t="shared" si="138"/>
        <v>8200000</v>
      </c>
      <c r="Q606">
        <f>Parameters_Base!$G$5</f>
        <v>13880</v>
      </c>
      <c r="R606">
        <f>Q606*(1+VLOOKUP(K606,Parameters_Base!$I$3:$J$7,2,FALSE))</f>
        <v>13880</v>
      </c>
      <c r="S606" s="14">
        <f>R606*Parameters_Base!$G$2</f>
        <v>18044000</v>
      </c>
      <c r="T606" s="14">
        <f>Parameters_Base!$O$6</f>
        <v>300000</v>
      </c>
      <c r="U606" s="14">
        <f t="shared" si="139"/>
        <v>2500000</v>
      </c>
      <c r="V606" s="14">
        <f>Parameters_Base!$R$10</f>
        <v>3754098.2698005121</v>
      </c>
      <c r="W606" s="14">
        <f>Parameters_Base!$G$7*'Base Scenario'!O606</f>
        <v>2050000</v>
      </c>
      <c r="X606" s="14">
        <f>Parameters_Base!$G$8</f>
        <v>2000000</v>
      </c>
      <c r="Y606" s="15">
        <f t="shared" si="140"/>
        <v>28648098.269800514</v>
      </c>
      <c r="Z606" s="29">
        <f t="shared" si="141"/>
        <v>5729619.6539601032</v>
      </c>
      <c r="AA606" s="29">
        <f t="shared" si="142"/>
        <v>22918478.615840413</v>
      </c>
      <c r="AC606" s="29">
        <f t="shared" si="149"/>
        <v>-3529619.6539601032</v>
      </c>
      <c r="AD606" s="29">
        <f t="shared" si="143"/>
        <v>-16918478.615840413</v>
      </c>
      <c r="AE606" s="29">
        <f t="shared" si="144"/>
        <v>-20448098.269800514</v>
      </c>
      <c r="AF606" s="29"/>
      <c r="AG606" s="29" t="str">
        <f t="shared" si="145"/>
        <v>Loss</v>
      </c>
      <c r="AH606" s="29"/>
      <c r="AI606" s="29" t="str">
        <f t="shared" si="146"/>
        <v>Loss</v>
      </c>
      <c r="AJ606" s="29"/>
      <c r="AL606" s="12">
        <f t="shared" si="147"/>
        <v>-320874.51399637299</v>
      </c>
      <c r="AM606" s="12">
        <f t="shared" si="148"/>
        <v>-140987.32179867011</v>
      </c>
      <c r="AN606" s="12"/>
      <c r="AO606" s="12"/>
    </row>
    <row r="607" spans="1:41" x14ac:dyDescent="0.25">
      <c r="A607" s="6">
        <v>600</v>
      </c>
      <c r="B607" s="1" t="str">
        <f t="shared" si="135"/>
        <v>Mumbai</v>
      </c>
      <c r="C607" s="1" t="s">
        <v>8</v>
      </c>
      <c r="D607" s="1" t="str">
        <f>IF(C607="Q1","non-peak",IF('Base Scenario'!C607="Q4","non-peak","peak"))</f>
        <v>non-peak</v>
      </c>
      <c r="E607" s="13">
        <f>IF(D607="non-peak",Parameters_Base!$B$4,Parameters_Base!$B$5)</f>
        <v>200000</v>
      </c>
      <c r="F607" s="13">
        <f>IF(D607="non-peak",Parameters_Base!$C$4,Parameters_Base!$C$5)</f>
        <v>50000</v>
      </c>
      <c r="G607" s="1"/>
      <c r="H607" s="1">
        <v>300</v>
      </c>
      <c r="I607" s="1">
        <v>20</v>
      </c>
      <c r="J607" s="1">
        <v>173</v>
      </c>
      <c r="K607" s="3">
        <v>1</v>
      </c>
      <c r="M607" s="15">
        <f t="shared" si="136"/>
        <v>4000000</v>
      </c>
      <c r="N607" s="15">
        <f t="shared" si="137"/>
        <v>8650000</v>
      </c>
      <c r="O607" s="15">
        <f t="shared" si="138"/>
        <v>12650000</v>
      </c>
      <c r="Q607">
        <f>Parameters_Base!$G$5</f>
        <v>13880</v>
      </c>
      <c r="R607">
        <f>Q607*(1+VLOOKUP(K607,Parameters_Base!$I$3:$J$7,2,FALSE))</f>
        <v>15961.999999999998</v>
      </c>
      <c r="S607" s="14">
        <f>R607*Parameters_Base!$G$2</f>
        <v>20750599.999999996</v>
      </c>
      <c r="T607" s="14">
        <f>Parameters_Base!$O$6</f>
        <v>300000</v>
      </c>
      <c r="U607" s="14">
        <f t="shared" si="139"/>
        <v>1500000</v>
      </c>
      <c r="V607" s="14">
        <f>Parameters_Base!$R$10</f>
        <v>3754098.2698005121</v>
      </c>
      <c r="W607" s="14">
        <f>Parameters_Base!$G$7*'Base Scenario'!O607</f>
        <v>3162500</v>
      </c>
      <c r="X607" s="14">
        <f>Parameters_Base!$G$8</f>
        <v>2000000</v>
      </c>
      <c r="Y607" s="15">
        <f t="shared" si="140"/>
        <v>31467198.269800507</v>
      </c>
      <c r="Z607" s="29">
        <f t="shared" si="141"/>
        <v>6293439.6539601013</v>
      </c>
      <c r="AA607" s="29">
        <f t="shared" si="142"/>
        <v>25173758.615840405</v>
      </c>
      <c r="AC607" s="29">
        <f t="shared" si="149"/>
        <v>-2293439.6539601013</v>
      </c>
      <c r="AD607" s="29">
        <f t="shared" si="143"/>
        <v>-16523758.615840405</v>
      </c>
      <c r="AE607" s="29">
        <f t="shared" si="144"/>
        <v>-18817198.269800507</v>
      </c>
      <c r="AF607" s="29"/>
      <c r="AG607" s="29" t="str">
        <f t="shared" si="145"/>
        <v>Loss</v>
      </c>
      <c r="AH607" s="29"/>
      <c r="AI607" s="29" t="str">
        <f t="shared" si="146"/>
        <v>Loss</v>
      </c>
      <c r="AJ607" s="29"/>
      <c r="AL607" s="12">
        <f t="shared" si="147"/>
        <v>-114671.98269800507</v>
      </c>
      <c r="AM607" s="12">
        <f t="shared" si="148"/>
        <v>-95513.055582892513</v>
      </c>
      <c r="AN607" s="12"/>
      <c r="AO607" s="12"/>
    </row>
    <row r="608" spans="1:41" x14ac:dyDescent="0.25">
      <c r="A608" s="6">
        <v>601</v>
      </c>
      <c r="B608" s="1" t="str">
        <f t="shared" si="135"/>
        <v>New York</v>
      </c>
      <c r="C608" s="1" t="s">
        <v>8</v>
      </c>
      <c r="D608" s="1" t="str">
        <f>IF(C608="Q1","non-peak",IF('Base Scenario'!C608="Q4","non-peak","peak"))</f>
        <v>non-peak</v>
      </c>
      <c r="E608" s="13">
        <f>IF(D608="non-peak",Parameters_Base!$B$4,Parameters_Base!$B$5)</f>
        <v>200000</v>
      </c>
      <c r="F608" s="13">
        <f>IF(D608="non-peak",Parameters_Base!$C$4,Parameters_Base!$C$5)</f>
        <v>50000</v>
      </c>
      <c r="G608" s="1"/>
      <c r="H608" s="1">
        <v>301</v>
      </c>
      <c r="I608" s="1">
        <v>14</v>
      </c>
      <c r="J608" s="1">
        <v>215</v>
      </c>
      <c r="K608" s="3">
        <v>-2</v>
      </c>
      <c r="M608" s="15">
        <f t="shared" si="136"/>
        <v>2800000</v>
      </c>
      <c r="N608" s="15">
        <f t="shared" si="137"/>
        <v>10750000</v>
      </c>
      <c r="O608" s="15">
        <f t="shared" si="138"/>
        <v>13550000</v>
      </c>
      <c r="Q608">
        <f>Parameters_Base!$G$5</f>
        <v>13880</v>
      </c>
      <c r="R608">
        <f>Q608*(1+VLOOKUP(K608,Parameters_Base!$I$3:$J$7,2,FALSE))</f>
        <v>9716</v>
      </c>
      <c r="S608" s="14">
        <f>R608*Parameters_Base!$G$2</f>
        <v>12630800</v>
      </c>
      <c r="T608" s="14">
        <f>Parameters_Base!$O$6</f>
        <v>300000</v>
      </c>
      <c r="U608" s="14">
        <f t="shared" si="139"/>
        <v>2500000</v>
      </c>
      <c r="V608" s="14">
        <f>Parameters_Base!$R$10</f>
        <v>3754098.2698005121</v>
      </c>
      <c r="W608" s="14">
        <f>Parameters_Base!$G$7*'Base Scenario'!O608</f>
        <v>3387500</v>
      </c>
      <c r="X608" s="14">
        <f>Parameters_Base!$G$8</f>
        <v>2000000</v>
      </c>
      <c r="Y608" s="15">
        <f t="shared" si="140"/>
        <v>24572398.269800514</v>
      </c>
      <c r="Z608" s="29">
        <f t="shared" si="141"/>
        <v>4914479.6539601032</v>
      </c>
      <c r="AA608" s="29">
        <f t="shared" si="142"/>
        <v>19657918.615840413</v>
      </c>
      <c r="AC608" s="29">
        <f t="shared" si="149"/>
        <v>-2114479.6539601032</v>
      </c>
      <c r="AD608" s="29">
        <f t="shared" si="143"/>
        <v>-8907918.6158404127</v>
      </c>
      <c r="AE608" s="29">
        <f t="shared" si="144"/>
        <v>-11022398.269800514</v>
      </c>
      <c r="AF608" s="29"/>
      <c r="AG608" s="29" t="str">
        <f t="shared" si="145"/>
        <v>Loss</v>
      </c>
      <c r="AH608" s="29"/>
      <c r="AI608" s="29" t="str">
        <f t="shared" si="146"/>
        <v>Loss</v>
      </c>
      <c r="AJ608" s="29"/>
      <c r="AL608" s="12">
        <f t="shared" si="147"/>
        <v>-151034.26099715024</v>
      </c>
      <c r="AM608" s="12">
        <f t="shared" si="148"/>
        <v>-41432.179608560058</v>
      </c>
      <c r="AN608" s="12"/>
      <c r="AO608" s="12"/>
    </row>
    <row r="609" spans="1:41" x14ac:dyDescent="0.25">
      <c r="A609" s="6">
        <v>602</v>
      </c>
      <c r="B609" s="1" t="str">
        <f t="shared" si="135"/>
        <v>Mumbai</v>
      </c>
      <c r="C609" s="1" t="s">
        <v>8</v>
      </c>
      <c r="D609" s="1" t="str">
        <f>IF(C609="Q1","non-peak",IF('Base Scenario'!C609="Q4","non-peak","peak"))</f>
        <v>non-peak</v>
      </c>
      <c r="E609" s="13">
        <f>IF(D609="non-peak",Parameters_Base!$B$4,Parameters_Base!$B$5)</f>
        <v>200000</v>
      </c>
      <c r="F609" s="13">
        <f>IF(D609="non-peak",Parameters_Base!$C$4,Parameters_Base!$C$5)</f>
        <v>50000</v>
      </c>
      <c r="G609" s="1"/>
      <c r="H609" s="1">
        <v>301</v>
      </c>
      <c r="I609" s="1">
        <v>19</v>
      </c>
      <c r="J609" s="1">
        <v>237</v>
      </c>
      <c r="K609" s="3">
        <v>2</v>
      </c>
      <c r="M609" s="15">
        <f t="shared" si="136"/>
        <v>3800000</v>
      </c>
      <c r="N609" s="15">
        <f t="shared" si="137"/>
        <v>11850000</v>
      </c>
      <c r="O609" s="15">
        <f t="shared" si="138"/>
        <v>15650000</v>
      </c>
      <c r="Q609">
        <f>Parameters_Base!$G$5</f>
        <v>13880</v>
      </c>
      <c r="R609">
        <f>Q609*(1+VLOOKUP(K609,Parameters_Base!$I$3:$J$7,2,FALSE))</f>
        <v>18044</v>
      </c>
      <c r="S609" s="14">
        <f>R609*Parameters_Base!$G$2</f>
        <v>23457200</v>
      </c>
      <c r="T609" s="14">
        <f>Parameters_Base!$O$6</f>
        <v>300000</v>
      </c>
      <c r="U609" s="14">
        <f t="shared" si="139"/>
        <v>1500000</v>
      </c>
      <c r="V609" s="14">
        <f>Parameters_Base!$R$10</f>
        <v>3754098.2698005121</v>
      </c>
      <c r="W609" s="14">
        <f>Parameters_Base!$G$7*'Base Scenario'!O609</f>
        <v>3912500</v>
      </c>
      <c r="X609" s="14">
        <f>Parameters_Base!$G$8</f>
        <v>2000000</v>
      </c>
      <c r="Y609" s="15">
        <f t="shared" si="140"/>
        <v>34923798.269800514</v>
      </c>
      <c r="Z609" s="29">
        <f t="shared" si="141"/>
        <v>6984759.6539601032</v>
      </c>
      <c r="AA609" s="29">
        <f t="shared" si="142"/>
        <v>27939038.615840413</v>
      </c>
      <c r="AC609" s="29">
        <f t="shared" si="149"/>
        <v>-3184759.6539601032</v>
      </c>
      <c r="AD609" s="29">
        <f t="shared" si="143"/>
        <v>-16089038.615840413</v>
      </c>
      <c r="AE609" s="29">
        <f t="shared" si="144"/>
        <v>-19273798.269800514</v>
      </c>
      <c r="AF609" s="29"/>
      <c r="AG609" s="29" t="str">
        <f t="shared" si="145"/>
        <v>Loss</v>
      </c>
      <c r="AH609" s="29"/>
      <c r="AI609" s="29" t="str">
        <f t="shared" si="146"/>
        <v>Loss</v>
      </c>
      <c r="AJ609" s="29"/>
      <c r="AL609" s="12">
        <f t="shared" si="147"/>
        <v>-167618.9291557949</v>
      </c>
      <c r="AM609" s="12">
        <f t="shared" si="148"/>
        <v>-67886.238885402592</v>
      </c>
      <c r="AN609" s="12"/>
      <c r="AO609" s="12"/>
    </row>
    <row r="610" spans="1:41" x14ac:dyDescent="0.25">
      <c r="A610" s="6">
        <v>603</v>
      </c>
      <c r="B610" s="1" t="str">
        <f t="shared" si="135"/>
        <v>New York</v>
      </c>
      <c r="C610" s="1" t="s">
        <v>8</v>
      </c>
      <c r="D610" s="1" t="str">
        <f>IF(C610="Q1","non-peak",IF('Base Scenario'!C610="Q4","non-peak","peak"))</f>
        <v>non-peak</v>
      </c>
      <c r="E610" s="13">
        <f>IF(D610="non-peak",Parameters_Base!$B$4,Parameters_Base!$B$5)</f>
        <v>200000</v>
      </c>
      <c r="F610" s="13">
        <f>IF(D610="non-peak",Parameters_Base!$C$4,Parameters_Base!$C$5)</f>
        <v>50000</v>
      </c>
      <c r="G610" s="1"/>
      <c r="H610" s="1">
        <v>302</v>
      </c>
      <c r="I610" s="1">
        <v>25</v>
      </c>
      <c r="J610" s="1">
        <v>213</v>
      </c>
      <c r="K610" s="3">
        <v>-1</v>
      </c>
      <c r="M610" s="15">
        <f t="shared" si="136"/>
        <v>5000000</v>
      </c>
      <c r="N610" s="15">
        <f t="shared" si="137"/>
        <v>10650000</v>
      </c>
      <c r="O610" s="15">
        <f t="shared" si="138"/>
        <v>15650000</v>
      </c>
      <c r="Q610">
        <f>Parameters_Base!$G$5</f>
        <v>13880</v>
      </c>
      <c r="R610">
        <f>Q610*(1+VLOOKUP(K610,Parameters_Base!$I$3:$J$7,2,FALSE))</f>
        <v>11798</v>
      </c>
      <c r="S610" s="14">
        <f>R610*Parameters_Base!$G$2</f>
        <v>15337400</v>
      </c>
      <c r="T610" s="14">
        <f>Parameters_Base!$O$6</f>
        <v>300000</v>
      </c>
      <c r="U610" s="14">
        <f t="shared" si="139"/>
        <v>2500000</v>
      </c>
      <c r="V610" s="14">
        <f>Parameters_Base!$R$10</f>
        <v>3754098.2698005121</v>
      </c>
      <c r="W610" s="14">
        <f>Parameters_Base!$G$7*'Base Scenario'!O610</f>
        <v>3912500</v>
      </c>
      <c r="X610" s="14">
        <f>Parameters_Base!$G$8</f>
        <v>2000000</v>
      </c>
      <c r="Y610" s="15">
        <f t="shared" si="140"/>
        <v>27803998.269800514</v>
      </c>
      <c r="Z610" s="29">
        <f t="shared" si="141"/>
        <v>5560799.6539601032</v>
      </c>
      <c r="AA610" s="29">
        <f t="shared" si="142"/>
        <v>22243198.615840413</v>
      </c>
      <c r="AC610" s="29">
        <f t="shared" si="149"/>
        <v>-560799.65396010317</v>
      </c>
      <c r="AD610" s="29">
        <f t="shared" si="143"/>
        <v>-11593198.615840413</v>
      </c>
      <c r="AE610" s="29">
        <f t="shared" si="144"/>
        <v>-12153998.269800514</v>
      </c>
      <c r="AF610" s="29"/>
      <c r="AG610" s="29" t="str">
        <f t="shared" si="145"/>
        <v>Loss</v>
      </c>
      <c r="AH610" s="29"/>
      <c r="AI610" s="29" t="str">
        <f t="shared" si="146"/>
        <v>Loss</v>
      </c>
      <c r="AJ610" s="29"/>
      <c r="AL610" s="12">
        <f t="shared" si="147"/>
        <v>-22431.986158404128</v>
      </c>
      <c r="AM610" s="12">
        <f t="shared" si="148"/>
        <v>-54428.162515682692</v>
      </c>
      <c r="AN610" s="12"/>
      <c r="AO610" s="12"/>
    </row>
    <row r="611" spans="1:41" x14ac:dyDescent="0.25">
      <c r="A611" s="6">
        <v>604</v>
      </c>
      <c r="B611" s="1" t="str">
        <f t="shared" si="135"/>
        <v>Mumbai</v>
      </c>
      <c r="C611" s="1" t="s">
        <v>8</v>
      </c>
      <c r="D611" s="1" t="str">
        <f>IF(C611="Q1","non-peak",IF('Base Scenario'!C611="Q4","non-peak","peak"))</f>
        <v>non-peak</v>
      </c>
      <c r="E611" s="13">
        <f>IF(D611="non-peak",Parameters_Base!$B$4,Parameters_Base!$B$5)</f>
        <v>200000</v>
      </c>
      <c r="F611" s="13">
        <f>IF(D611="non-peak",Parameters_Base!$C$4,Parameters_Base!$C$5)</f>
        <v>50000</v>
      </c>
      <c r="G611" s="1"/>
      <c r="H611" s="1">
        <v>302</v>
      </c>
      <c r="I611" s="1">
        <v>18</v>
      </c>
      <c r="J611" s="1">
        <v>153</v>
      </c>
      <c r="K611" s="3">
        <v>1</v>
      </c>
      <c r="M611" s="15">
        <f t="shared" si="136"/>
        <v>3600000</v>
      </c>
      <c r="N611" s="15">
        <f t="shared" si="137"/>
        <v>7650000</v>
      </c>
      <c r="O611" s="15">
        <f t="shared" si="138"/>
        <v>11250000</v>
      </c>
      <c r="Q611">
        <f>Parameters_Base!$G$5</f>
        <v>13880</v>
      </c>
      <c r="R611">
        <f>Q611*(1+VLOOKUP(K611,Parameters_Base!$I$3:$J$7,2,FALSE))</f>
        <v>15961.999999999998</v>
      </c>
      <c r="S611" s="14">
        <f>R611*Parameters_Base!$G$2</f>
        <v>20750599.999999996</v>
      </c>
      <c r="T611" s="14">
        <f>Parameters_Base!$O$6</f>
        <v>300000</v>
      </c>
      <c r="U611" s="14">
        <f t="shared" si="139"/>
        <v>1500000</v>
      </c>
      <c r="V611" s="14">
        <f>Parameters_Base!$R$10</f>
        <v>3754098.2698005121</v>
      </c>
      <c r="W611" s="14">
        <f>Parameters_Base!$G$7*'Base Scenario'!O611</f>
        <v>2812500</v>
      </c>
      <c r="X611" s="14">
        <f>Parameters_Base!$G$8</f>
        <v>2000000</v>
      </c>
      <c r="Y611" s="15">
        <f t="shared" si="140"/>
        <v>31117198.269800507</v>
      </c>
      <c r="Z611" s="29">
        <f t="shared" si="141"/>
        <v>6223439.6539601013</v>
      </c>
      <c r="AA611" s="29">
        <f t="shared" si="142"/>
        <v>24893758.615840405</v>
      </c>
      <c r="AC611" s="29">
        <f t="shared" si="149"/>
        <v>-2623439.6539601013</v>
      </c>
      <c r="AD611" s="29">
        <f t="shared" si="143"/>
        <v>-17243758.615840405</v>
      </c>
      <c r="AE611" s="29">
        <f t="shared" si="144"/>
        <v>-19867198.269800507</v>
      </c>
      <c r="AF611" s="29"/>
      <c r="AG611" s="29" t="str">
        <f t="shared" si="145"/>
        <v>Loss</v>
      </c>
      <c r="AH611" s="29"/>
      <c r="AI611" s="29" t="str">
        <f t="shared" si="146"/>
        <v>Loss</v>
      </c>
      <c r="AJ611" s="29"/>
      <c r="AL611" s="12">
        <f t="shared" si="147"/>
        <v>-145746.64744222784</v>
      </c>
      <c r="AM611" s="12">
        <f t="shared" si="148"/>
        <v>-112704.30467869547</v>
      </c>
      <c r="AN611" s="12"/>
      <c r="AO611" s="12"/>
    </row>
    <row r="612" spans="1:41" x14ac:dyDescent="0.25">
      <c r="A612" s="6">
        <v>605</v>
      </c>
      <c r="B612" s="1" t="str">
        <f t="shared" si="135"/>
        <v>New York</v>
      </c>
      <c r="C612" s="1" t="s">
        <v>8</v>
      </c>
      <c r="D612" s="1" t="str">
        <f>IF(C612="Q1","non-peak",IF('Base Scenario'!C612="Q4","non-peak","peak"))</f>
        <v>non-peak</v>
      </c>
      <c r="E612" s="13">
        <f>IF(D612="non-peak",Parameters_Base!$B$4,Parameters_Base!$B$5)</f>
        <v>200000</v>
      </c>
      <c r="F612" s="13">
        <f>IF(D612="non-peak",Parameters_Base!$C$4,Parameters_Base!$C$5)</f>
        <v>50000</v>
      </c>
      <c r="G612" s="1"/>
      <c r="H612" s="1">
        <v>303</v>
      </c>
      <c r="I612" s="1">
        <v>18</v>
      </c>
      <c r="J612" s="1">
        <v>134</v>
      </c>
      <c r="K612" s="3">
        <v>-1</v>
      </c>
      <c r="M612" s="15">
        <f t="shared" si="136"/>
        <v>3600000</v>
      </c>
      <c r="N612" s="15">
        <f t="shared" si="137"/>
        <v>6700000</v>
      </c>
      <c r="O612" s="15">
        <f t="shared" si="138"/>
        <v>10300000</v>
      </c>
      <c r="Q612">
        <f>Parameters_Base!$G$5</f>
        <v>13880</v>
      </c>
      <c r="R612">
        <f>Q612*(1+VLOOKUP(K612,Parameters_Base!$I$3:$J$7,2,FALSE))</f>
        <v>11798</v>
      </c>
      <c r="S612" s="14">
        <f>R612*Parameters_Base!$G$2</f>
        <v>15337400</v>
      </c>
      <c r="T612" s="14">
        <f>Parameters_Base!$O$6</f>
        <v>300000</v>
      </c>
      <c r="U612" s="14">
        <f t="shared" si="139"/>
        <v>2500000</v>
      </c>
      <c r="V612" s="14">
        <f>Parameters_Base!$R$10</f>
        <v>3754098.2698005121</v>
      </c>
      <c r="W612" s="14">
        <f>Parameters_Base!$G$7*'Base Scenario'!O612</f>
        <v>2575000</v>
      </c>
      <c r="X612" s="14">
        <f>Parameters_Base!$G$8</f>
        <v>2000000</v>
      </c>
      <c r="Y612" s="15">
        <f t="shared" si="140"/>
        <v>26466498.269800514</v>
      </c>
      <c r="Z612" s="29">
        <f t="shared" si="141"/>
        <v>5293299.6539601032</v>
      </c>
      <c r="AA612" s="29">
        <f t="shared" si="142"/>
        <v>21173198.615840413</v>
      </c>
      <c r="AC612" s="29">
        <f t="shared" si="149"/>
        <v>-1693299.6539601032</v>
      </c>
      <c r="AD612" s="29">
        <f t="shared" si="143"/>
        <v>-14473198.615840413</v>
      </c>
      <c r="AE612" s="29">
        <f t="shared" si="144"/>
        <v>-16166498.269800514</v>
      </c>
      <c r="AF612" s="29"/>
      <c r="AG612" s="29" t="str">
        <f t="shared" si="145"/>
        <v>Loss</v>
      </c>
      <c r="AH612" s="29"/>
      <c r="AI612" s="29" t="str">
        <f t="shared" si="146"/>
        <v>Loss</v>
      </c>
      <c r="AJ612" s="29"/>
      <c r="AL612" s="12">
        <f t="shared" si="147"/>
        <v>-94072.202997783505</v>
      </c>
      <c r="AM612" s="12">
        <f t="shared" si="148"/>
        <v>-108008.94489433143</v>
      </c>
      <c r="AN612" s="12"/>
      <c r="AO612" s="12"/>
    </row>
    <row r="613" spans="1:41" x14ac:dyDescent="0.25">
      <c r="A613" s="6">
        <v>606</v>
      </c>
      <c r="B613" s="1" t="str">
        <f t="shared" si="135"/>
        <v>Mumbai</v>
      </c>
      <c r="C613" s="1" t="s">
        <v>8</v>
      </c>
      <c r="D613" s="1" t="str">
        <f>IF(C613="Q1","non-peak",IF('Base Scenario'!C613="Q4","non-peak","peak"))</f>
        <v>non-peak</v>
      </c>
      <c r="E613" s="13">
        <f>IF(D613="non-peak",Parameters_Base!$B$4,Parameters_Base!$B$5)</f>
        <v>200000</v>
      </c>
      <c r="F613" s="13">
        <f>IF(D613="non-peak",Parameters_Base!$C$4,Parameters_Base!$C$5)</f>
        <v>50000</v>
      </c>
      <c r="G613" s="1"/>
      <c r="H613" s="1">
        <v>303</v>
      </c>
      <c r="I613" s="1">
        <v>27</v>
      </c>
      <c r="J613" s="1">
        <v>194</v>
      </c>
      <c r="K613" s="3">
        <v>1</v>
      </c>
      <c r="M613" s="15">
        <f t="shared" si="136"/>
        <v>5400000</v>
      </c>
      <c r="N613" s="15">
        <f t="shared" si="137"/>
        <v>9700000</v>
      </c>
      <c r="O613" s="15">
        <f t="shared" si="138"/>
        <v>15100000</v>
      </c>
      <c r="Q613">
        <f>Parameters_Base!$G$5</f>
        <v>13880</v>
      </c>
      <c r="R613">
        <f>Q613*(1+VLOOKUP(K613,Parameters_Base!$I$3:$J$7,2,FALSE))</f>
        <v>15961.999999999998</v>
      </c>
      <c r="S613" s="14">
        <f>R613*Parameters_Base!$G$2</f>
        <v>20750599.999999996</v>
      </c>
      <c r="T613" s="14">
        <f>Parameters_Base!$O$6</f>
        <v>300000</v>
      </c>
      <c r="U613" s="14">
        <f t="shared" si="139"/>
        <v>1500000</v>
      </c>
      <c r="V613" s="14">
        <f>Parameters_Base!$R$10</f>
        <v>3754098.2698005121</v>
      </c>
      <c r="W613" s="14">
        <f>Parameters_Base!$G$7*'Base Scenario'!O613</f>
        <v>3775000</v>
      </c>
      <c r="X613" s="14">
        <f>Parameters_Base!$G$8</f>
        <v>2000000</v>
      </c>
      <c r="Y613" s="15">
        <f t="shared" si="140"/>
        <v>32079698.269800507</v>
      </c>
      <c r="Z613" s="29">
        <f t="shared" si="141"/>
        <v>6415939.6539601013</v>
      </c>
      <c r="AA613" s="29">
        <f t="shared" si="142"/>
        <v>25663758.615840405</v>
      </c>
      <c r="AC613" s="29">
        <f t="shared" si="149"/>
        <v>-1015939.6539601013</v>
      </c>
      <c r="AD613" s="29">
        <f t="shared" si="143"/>
        <v>-15963758.615840405</v>
      </c>
      <c r="AE613" s="29">
        <f t="shared" si="144"/>
        <v>-16979698.269800507</v>
      </c>
      <c r="AF613" s="29"/>
      <c r="AG613" s="29" t="str">
        <f t="shared" si="145"/>
        <v>Loss</v>
      </c>
      <c r="AH613" s="29"/>
      <c r="AI613" s="29" t="str">
        <f t="shared" si="146"/>
        <v>Loss</v>
      </c>
      <c r="AJ613" s="29"/>
      <c r="AL613" s="12">
        <f t="shared" si="147"/>
        <v>-37627.394591114862</v>
      </c>
      <c r="AM613" s="12">
        <f t="shared" si="148"/>
        <v>-82287.415545569093</v>
      </c>
      <c r="AN613" s="12"/>
      <c r="AO613" s="12"/>
    </row>
    <row r="614" spans="1:41" x14ac:dyDescent="0.25">
      <c r="A614" s="6">
        <v>607</v>
      </c>
      <c r="B614" s="1" t="str">
        <f t="shared" si="135"/>
        <v>New York</v>
      </c>
      <c r="C614" s="1" t="s">
        <v>8</v>
      </c>
      <c r="D614" s="1" t="str">
        <f>IF(C614="Q1","non-peak",IF('Base Scenario'!C614="Q4","non-peak","peak"))</f>
        <v>non-peak</v>
      </c>
      <c r="E614" s="13">
        <f>IF(D614="non-peak",Parameters_Base!$B$4,Parameters_Base!$B$5)</f>
        <v>200000</v>
      </c>
      <c r="F614" s="13">
        <f>IF(D614="non-peak",Parameters_Base!$C$4,Parameters_Base!$C$5)</f>
        <v>50000</v>
      </c>
      <c r="G614" s="1"/>
      <c r="H614" s="1">
        <v>304</v>
      </c>
      <c r="I614" s="1">
        <v>16</v>
      </c>
      <c r="J614" s="1">
        <v>145</v>
      </c>
      <c r="K614" s="3">
        <v>-2</v>
      </c>
      <c r="M614" s="15">
        <f t="shared" si="136"/>
        <v>3200000</v>
      </c>
      <c r="N614" s="15">
        <f t="shared" si="137"/>
        <v>7250000</v>
      </c>
      <c r="O614" s="15">
        <f t="shared" si="138"/>
        <v>10450000</v>
      </c>
      <c r="Q614">
        <f>Parameters_Base!$G$5</f>
        <v>13880</v>
      </c>
      <c r="R614">
        <f>Q614*(1+VLOOKUP(K614,Parameters_Base!$I$3:$J$7,2,FALSE))</f>
        <v>9716</v>
      </c>
      <c r="S614" s="14">
        <f>R614*Parameters_Base!$G$2</f>
        <v>12630800</v>
      </c>
      <c r="T614" s="14">
        <f>Parameters_Base!$O$6</f>
        <v>300000</v>
      </c>
      <c r="U614" s="14">
        <f t="shared" si="139"/>
        <v>2500000</v>
      </c>
      <c r="V614" s="14">
        <f>Parameters_Base!$R$10</f>
        <v>3754098.2698005121</v>
      </c>
      <c r="W614" s="14">
        <f>Parameters_Base!$G$7*'Base Scenario'!O614</f>
        <v>2612500</v>
      </c>
      <c r="X614" s="14">
        <f>Parameters_Base!$G$8</f>
        <v>2000000</v>
      </c>
      <c r="Y614" s="15">
        <f t="shared" si="140"/>
        <v>23797398.269800514</v>
      </c>
      <c r="Z614" s="29">
        <f t="shared" si="141"/>
        <v>4759479.6539601032</v>
      </c>
      <c r="AA614" s="29">
        <f t="shared" si="142"/>
        <v>19037918.615840413</v>
      </c>
      <c r="AC614" s="29">
        <f t="shared" si="149"/>
        <v>-1559479.6539601032</v>
      </c>
      <c r="AD614" s="29">
        <f t="shared" si="143"/>
        <v>-11787918.615840413</v>
      </c>
      <c r="AE614" s="29">
        <f t="shared" si="144"/>
        <v>-13347398.269800514</v>
      </c>
      <c r="AF614" s="29"/>
      <c r="AG614" s="29" t="str">
        <f t="shared" si="145"/>
        <v>Loss</v>
      </c>
      <c r="AH614" s="29"/>
      <c r="AI614" s="29" t="str">
        <f t="shared" si="146"/>
        <v>Loss</v>
      </c>
      <c r="AJ614" s="29"/>
      <c r="AL614" s="12">
        <f t="shared" si="147"/>
        <v>-97467.478372506448</v>
      </c>
      <c r="AM614" s="12">
        <f t="shared" si="148"/>
        <v>-81295.990454071813</v>
      </c>
      <c r="AN614" s="12"/>
      <c r="AO614" s="12"/>
    </row>
    <row r="615" spans="1:41" x14ac:dyDescent="0.25">
      <c r="A615" s="6">
        <v>608</v>
      </c>
      <c r="B615" s="1" t="str">
        <f t="shared" si="135"/>
        <v>Mumbai</v>
      </c>
      <c r="C615" s="1" t="s">
        <v>8</v>
      </c>
      <c r="D615" s="1" t="str">
        <f>IF(C615="Q1","non-peak",IF('Base Scenario'!C615="Q4","non-peak","peak"))</f>
        <v>non-peak</v>
      </c>
      <c r="E615" s="13">
        <f>IF(D615="non-peak",Parameters_Base!$B$4,Parameters_Base!$B$5)</f>
        <v>200000</v>
      </c>
      <c r="F615" s="13">
        <f>IF(D615="non-peak",Parameters_Base!$C$4,Parameters_Base!$C$5)</f>
        <v>50000</v>
      </c>
      <c r="G615" s="1"/>
      <c r="H615" s="1">
        <v>304</v>
      </c>
      <c r="I615" s="1">
        <v>25</v>
      </c>
      <c r="J615" s="1">
        <v>216</v>
      </c>
      <c r="K615" s="3">
        <v>2</v>
      </c>
      <c r="M615" s="15">
        <f t="shared" si="136"/>
        <v>5000000</v>
      </c>
      <c r="N615" s="15">
        <f t="shared" si="137"/>
        <v>10800000</v>
      </c>
      <c r="O615" s="15">
        <f t="shared" si="138"/>
        <v>15800000</v>
      </c>
      <c r="Q615">
        <f>Parameters_Base!$G$5</f>
        <v>13880</v>
      </c>
      <c r="R615">
        <f>Q615*(1+VLOOKUP(K615,Parameters_Base!$I$3:$J$7,2,FALSE))</f>
        <v>18044</v>
      </c>
      <c r="S615" s="14">
        <f>R615*Parameters_Base!$G$2</f>
        <v>23457200</v>
      </c>
      <c r="T615" s="14">
        <f>Parameters_Base!$O$6</f>
        <v>300000</v>
      </c>
      <c r="U615" s="14">
        <f t="shared" si="139"/>
        <v>1500000</v>
      </c>
      <c r="V615" s="14">
        <f>Parameters_Base!$R$10</f>
        <v>3754098.2698005121</v>
      </c>
      <c r="W615" s="14">
        <f>Parameters_Base!$G$7*'Base Scenario'!O615</f>
        <v>3950000</v>
      </c>
      <c r="X615" s="14">
        <f>Parameters_Base!$G$8</f>
        <v>2000000</v>
      </c>
      <c r="Y615" s="15">
        <f t="shared" si="140"/>
        <v>34961298.269800514</v>
      </c>
      <c r="Z615" s="29">
        <f t="shared" si="141"/>
        <v>6992259.6539601032</v>
      </c>
      <c r="AA615" s="29">
        <f t="shared" si="142"/>
        <v>27969038.615840413</v>
      </c>
      <c r="AC615" s="29">
        <f t="shared" si="149"/>
        <v>-1992259.6539601032</v>
      </c>
      <c r="AD615" s="29">
        <f t="shared" si="143"/>
        <v>-17169038.615840413</v>
      </c>
      <c r="AE615" s="29">
        <f t="shared" si="144"/>
        <v>-19161298.269800514</v>
      </c>
      <c r="AF615" s="29"/>
      <c r="AG615" s="29" t="str">
        <f t="shared" si="145"/>
        <v>Loss</v>
      </c>
      <c r="AH615" s="29"/>
      <c r="AI615" s="29" t="str">
        <f t="shared" si="146"/>
        <v>Loss</v>
      </c>
      <c r="AJ615" s="29"/>
      <c r="AL615" s="12">
        <f t="shared" si="147"/>
        <v>-79690.38615840413</v>
      </c>
      <c r="AM615" s="12">
        <f t="shared" si="148"/>
        <v>-79486.289888150059</v>
      </c>
      <c r="AN615" s="12"/>
      <c r="AO615" s="12"/>
    </row>
    <row r="616" spans="1:41" x14ac:dyDescent="0.25">
      <c r="A616" s="6">
        <v>609</v>
      </c>
      <c r="B616" s="1" t="str">
        <f t="shared" si="135"/>
        <v>New York</v>
      </c>
      <c r="C616" s="1" t="s">
        <v>8</v>
      </c>
      <c r="D616" s="1" t="str">
        <f>IF(C616="Q1","non-peak",IF('Base Scenario'!C616="Q4","non-peak","peak"))</f>
        <v>non-peak</v>
      </c>
      <c r="E616" s="13">
        <f>IF(D616="non-peak",Parameters_Base!$B$4,Parameters_Base!$B$5)</f>
        <v>200000</v>
      </c>
      <c r="F616" s="13">
        <f>IF(D616="non-peak",Parameters_Base!$C$4,Parameters_Base!$C$5)</f>
        <v>50000</v>
      </c>
      <c r="G616" s="1"/>
      <c r="H616" s="1">
        <v>305</v>
      </c>
      <c r="I616" s="1">
        <v>10</v>
      </c>
      <c r="J616" s="1">
        <v>206</v>
      </c>
      <c r="K616" s="3">
        <v>0</v>
      </c>
      <c r="M616" s="15">
        <f t="shared" si="136"/>
        <v>2000000</v>
      </c>
      <c r="N616" s="15">
        <f t="shared" si="137"/>
        <v>10300000</v>
      </c>
      <c r="O616" s="15">
        <f t="shared" si="138"/>
        <v>12300000</v>
      </c>
      <c r="Q616">
        <f>Parameters_Base!$G$5</f>
        <v>13880</v>
      </c>
      <c r="R616">
        <f>Q616*(1+VLOOKUP(K616,Parameters_Base!$I$3:$J$7,2,FALSE))</f>
        <v>13880</v>
      </c>
      <c r="S616" s="14">
        <f>R616*Parameters_Base!$G$2</f>
        <v>18044000</v>
      </c>
      <c r="T616" s="14">
        <f>Parameters_Base!$O$6</f>
        <v>300000</v>
      </c>
      <c r="U616" s="14">
        <f t="shared" si="139"/>
        <v>2500000</v>
      </c>
      <c r="V616" s="14">
        <f>Parameters_Base!$R$10</f>
        <v>3754098.2698005121</v>
      </c>
      <c r="W616" s="14">
        <f>Parameters_Base!$G$7*'Base Scenario'!O616</f>
        <v>3075000</v>
      </c>
      <c r="X616" s="14">
        <f>Parameters_Base!$G$8</f>
        <v>2000000</v>
      </c>
      <c r="Y616" s="15">
        <f t="shared" si="140"/>
        <v>29673098.269800514</v>
      </c>
      <c r="Z616" s="29">
        <f t="shared" si="141"/>
        <v>5934619.6539601032</v>
      </c>
      <c r="AA616" s="29">
        <f t="shared" si="142"/>
        <v>23738478.615840413</v>
      </c>
      <c r="AC616" s="29">
        <f t="shared" si="149"/>
        <v>-3934619.6539601032</v>
      </c>
      <c r="AD616" s="29">
        <f t="shared" si="143"/>
        <v>-13438478.615840413</v>
      </c>
      <c r="AE616" s="29">
        <f t="shared" si="144"/>
        <v>-17373098.269800514</v>
      </c>
      <c r="AF616" s="29"/>
      <c r="AG616" s="29" t="str">
        <f t="shared" si="145"/>
        <v>Loss</v>
      </c>
      <c r="AH616" s="29"/>
      <c r="AI616" s="29" t="str">
        <f t="shared" si="146"/>
        <v>Loss</v>
      </c>
      <c r="AJ616" s="29"/>
      <c r="AL616" s="12">
        <f t="shared" si="147"/>
        <v>-393461.96539601032</v>
      </c>
      <c r="AM616" s="12">
        <f t="shared" si="148"/>
        <v>-65235.333086603947</v>
      </c>
      <c r="AN616" s="12"/>
      <c r="AO616" s="12"/>
    </row>
    <row r="617" spans="1:41" x14ac:dyDescent="0.25">
      <c r="A617" s="6">
        <v>610</v>
      </c>
      <c r="B617" s="1" t="str">
        <f t="shared" si="135"/>
        <v>Mumbai</v>
      </c>
      <c r="C617" s="1" t="s">
        <v>8</v>
      </c>
      <c r="D617" s="1" t="str">
        <f>IF(C617="Q1","non-peak",IF('Base Scenario'!C617="Q4","non-peak","peak"))</f>
        <v>non-peak</v>
      </c>
      <c r="E617" s="13">
        <f>IF(D617="non-peak",Parameters_Base!$B$4,Parameters_Base!$B$5)</f>
        <v>200000</v>
      </c>
      <c r="F617" s="13">
        <f>IF(D617="non-peak",Parameters_Base!$C$4,Parameters_Base!$C$5)</f>
        <v>50000</v>
      </c>
      <c r="G617" s="1"/>
      <c r="H617" s="1">
        <v>305</v>
      </c>
      <c r="I617" s="1">
        <v>28</v>
      </c>
      <c r="J617" s="1">
        <v>136</v>
      </c>
      <c r="K617" s="3">
        <v>1</v>
      </c>
      <c r="M617" s="15">
        <f t="shared" si="136"/>
        <v>5600000</v>
      </c>
      <c r="N617" s="15">
        <f t="shared" si="137"/>
        <v>6800000</v>
      </c>
      <c r="O617" s="15">
        <f t="shared" si="138"/>
        <v>12400000</v>
      </c>
      <c r="Q617">
        <f>Parameters_Base!$G$5</f>
        <v>13880</v>
      </c>
      <c r="R617">
        <f>Q617*(1+VLOOKUP(K617,Parameters_Base!$I$3:$J$7,2,FALSE))</f>
        <v>15961.999999999998</v>
      </c>
      <c r="S617" s="14">
        <f>R617*Parameters_Base!$G$2</f>
        <v>20750599.999999996</v>
      </c>
      <c r="T617" s="14">
        <f>Parameters_Base!$O$6</f>
        <v>300000</v>
      </c>
      <c r="U617" s="14">
        <f t="shared" si="139"/>
        <v>1500000</v>
      </c>
      <c r="V617" s="14">
        <f>Parameters_Base!$R$10</f>
        <v>3754098.2698005121</v>
      </c>
      <c r="W617" s="14">
        <f>Parameters_Base!$G$7*'Base Scenario'!O617</f>
        <v>3100000</v>
      </c>
      <c r="X617" s="14">
        <f>Parameters_Base!$G$8</f>
        <v>2000000</v>
      </c>
      <c r="Y617" s="15">
        <f t="shared" si="140"/>
        <v>31404698.269800507</v>
      </c>
      <c r="Z617" s="29">
        <f t="shared" si="141"/>
        <v>6280939.6539601013</v>
      </c>
      <c r="AA617" s="29">
        <f t="shared" si="142"/>
        <v>25123758.615840405</v>
      </c>
      <c r="AC617" s="29">
        <f t="shared" si="149"/>
        <v>-680939.65396010131</v>
      </c>
      <c r="AD617" s="29">
        <f t="shared" si="143"/>
        <v>-18323758.615840405</v>
      </c>
      <c r="AE617" s="29">
        <f t="shared" si="144"/>
        <v>-19004698.269800507</v>
      </c>
      <c r="AF617" s="29"/>
      <c r="AG617" s="29" t="str">
        <f t="shared" si="145"/>
        <v>Loss</v>
      </c>
      <c r="AH617" s="29"/>
      <c r="AI617" s="29" t="str">
        <f t="shared" si="146"/>
        <v>Loss</v>
      </c>
      <c r="AJ617" s="29"/>
      <c r="AL617" s="12">
        <f t="shared" si="147"/>
        <v>-24319.273355717905</v>
      </c>
      <c r="AM617" s="12">
        <f t="shared" si="148"/>
        <v>-134733.51923412061</v>
      </c>
      <c r="AN617" s="12"/>
      <c r="AO617" s="12"/>
    </row>
    <row r="618" spans="1:41" x14ac:dyDescent="0.25">
      <c r="A618" s="6">
        <v>611</v>
      </c>
      <c r="B618" s="1" t="str">
        <f t="shared" si="135"/>
        <v>New York</v>
      </c>
      <c r="C618" s="1" t="s">
        <v>8</v>
      </c>
      <c r="D618" s="1" t="str">
        <f>IF(C618="Q1","non-peak",IF('Base Scenario'!C618="Q4","non-peak","peak"))</f>
        <v>non-peak</v>
      </c>
      <c r="E618" s="13">
        <f>IF(D618="non-peak",Parameters_Base!$B$4,Parameters_Base!$B$5)</f>
        <v>200000</v>
      </c>
      <c r="F618" s="13">
        <f>IF(D618="non-peak",Parameters_Base!$C$4,Parameters_Base!$C$5)</f>
        <v>50000</v>
      </c>
      <c r="G618" s="1"/>
      <c r="H618" s="1">
        <v>306</v>
      </c>
      <c r="I618" s="1">
        <v>28</v>
      </c>
      <c r="J618" s="1">
        <v>222</v>
      </c>
      <c r="K618" s="3">
        <v>0</v>
      </c>
      <c r="M618" s="15">
        <f t="shared" si="136"/>
        <v>5600000</v>
      </c>
      <c r="N618" s="15">
        <f t="shared" si="137"/>
        <v>11100000</v>
      </c>
      <c r="O618" s="15">
        <f t="shared" si="138"/>
        <v>16700000</v>
      </c>
      <c r="Q618">
        <f>Parameters_Base!$G$5</f>
        <v>13880</v>
      </c>
      <c r="R618">
        <f>Q618*(1+VLOOKUP(K618,Parameters_Base!$I$3:$J$7,2,FALSE))</f>
        <v>13880</v>
      </c>
      <c r="S618" s="14">
        <f>R618*Parameters_Base!$G$2</f>
        <v>18044000</v>
      </c>
      <c r="T618" s="14">
        <f>Parameters_Base!$O$6</f>
        <v>300000</v>
      </c>
      <c r="U618" s="14">
        <f t="shared" si="139"/>
        <v>2500000</v>
      </c>
      <c r="V618" s="14">
        <f>Parameters_Base!$R$10</f>
        <v>3754098.2698005121</v>
      </c>
      <c r="W618" s="14">
        <f>Parameters_Base!$G$7*'Base Scenario'!O618</f>
        <v>4175000</v>
      </c>
      <c r="X618" s="14">
        <f>Parameters_Base!$G$8</f>
        <v>2000000</v>
      </c>
      <c r="Y618" s="15">
        <f t="shared" si="140"/>
        <v>30773098.269800514</v>
      </c>
      <c r="Z618" s="29">
        <f t="shared" si="141"/>
        <v>6154619.6539601032</v>
      </c>
      <c r="AA618" s="29">
        <f t="shared" si="142"/>
        <v>24618478.615840413</v>
      </c>
      <c r="AC618" s="29">
        <f t="shared" si="149"/>
        <v>-554619.65396010317</v>
      </c>
      <c r="AD618" s="29">
        <f t="shared" si="143"/>
        <v>-13518478.615840413</v>
      </c>
      <c r="AE618" s="29">
        <f t="shared" si="144"/>
        <v>-14073098.269800514</v>
      </c>
      <c r="AF618" s="29"/>
      <c r="AG618" s="29" t="str">
        <f t="shared" si="145"/>
        <v>Loss</v>
      </c>
      <c r="AH618" s="29"/>
      <c r="AI618" s="29" t="str">
        <f t="shared" si="146"/>
        <v>Loss</v>
      </c>
      <c r="AJ618" s="29"/>
      <c r="AL618" s="12">
        <f t="shared" si="147"/>
        <v>-19807.844784289398</v>
      </c>
      <c r="AM618" s="12">
        <f t="shared" si="148"/>
        <v>-60894.047819100961</v>
      </c>
      <c r="AN618" s="12"/>
      <c r="AO618" s="12"/>
    </row>
    <row r="619" spans="1:41" x14ac:dyDescent="0.25">
      <c r="A619" s="6">
        <v>612</v>
      </c>
      <c r="B619" s="1" t="str">
        <f t="shared" si="135"/>
        <v>Mumbai</v>
      </c>
      <c r="C619" s="1" t="s">
        <v>8</v>
      </c>
      <c r="D619" s="1" t="str">
        <f>IF(C619="Q1","non-peak",IF('Base Scenario'!C619="Q4","non-peak","peak"))</f>
        <v>non-peak</v>
      </c>
      <c r="E619" s="13">
        <f>IF(D619="non-peak",Parameters_Base!$B$4,Parameters_Base!$B$5)</f>
        <v>200000</v>
      </c>
      <c r="F619" s="13">
        <f>IF(D619="non-peak",Parameters_Base!$C$4,Parameters_Base!$C$5)</f>
        <v>50000</v>
      </c>
      <c r="G619" s="1"/>
      <c r="H619" s="1">
        <v>306</v>
      </c>
      <c r="I619" s="1">
        <v>17</v>
      </c>
      <c r="J619" s="1">
        <v>144</v>
      </c>
      <c r="K619" s="3">
        <v>2</v>
      </c>
      <c r="M619" s="15">
        <f t="shared" si="136"/>
        <v>3400000</v>
      </c>
      <c r="N619" s="15">
        <f t="shared" si="137"/>
        <v>7200000</v>
      </c>
      <c r="O619" s="15">
        <f t="shared" si="138"/>
        <v>10600000</v>
      </c>
      <c r="Q619">
        <f>Parameters_Base!$G$5</f>
        <v>13880</v>
      </c>
      <c r="R619">
        <f>Q619*(1+VLOOKUP(K619,Parameters_Base!$I$3:$J$7,2,FALSE))</f>
        <v>18044</v>
      </c>
      <c r="S619" s="14">
        <f>R619*Parameters_Base!$G$2</f>
        <v>23457200</v>
      </c>
      <c r="T619" s="14">
        <f>Parameters_Base!$O$6</f>
        <v>300000</v>
      </c>
      <c r="U619" s="14">
        <f t="shared" si="139"/>
        <v>1500000</v>
      </c>
      <c r="V619" s="14">
        <f>Parameters_Base!$R$10</f>
        <v>3754098.2698005121</v>
      </c>
      <c r="W619" s="14">
        <f>Parameters_Base!$G$7*'Base Scenario'!O619</f>
        <v>2650000</v>
      </c>
      <c r="X619" s="14">
        <f>Parameters_Base!$G$8</f>
        <v>2000000</v>
      </c>
      <c r="Y619" s="15">
        <f t="shared" si="140"/>
        <v>33661298.269800514</v>
      </c>
      <c r="Z619" s="29">
        <f t="shared" si="141"/>
        <v>6732259.6539601032</v>
      </c>
      <c r="AA619" s="29">
        <f t="shared" si="142"/>
        <v>26929038.615840413</v>
      </c>
      <c r="AC619" s="29">
        <f t="shared" si="149"/>
        <v>-3332259.6539601032</v>
      </c>
      <c r="AD619" s="29">
        <f t="shared" si="143"/>
        <v>-19729038.615840413</v>
      </c>
      <c r="AE619" s="29">
        <f t="shared" si="144"/>
        <v>-23061298.269800514</v>
      </c>
      <c r="AF619" s="29"/>
      <c r="AG619" s="29" t="str">
        <f t="shared" si="145"/>
        <v>Loss</v>
      </c>
      <c r="AH619" s="29"/>
      <c r="AI619" s="29" t="str">
        <f t="shared" si="146"/>
        <v>Loss</v>
      </c>
      <c r="AJ619" s="29"/>
      <c r="AL619" s="12">
        <f t="shared" si="147"/>
        <v>-196015.27376235902</v>
      </c>
      <c r="AM619" s="12">
        <f t="shared" si="148"/>
        <v>-137007.21261000287</v>
      </c>
      <c r="AN619" s="12"/>
      <c r="AO619" s="12"/>
    </row>
    <row r="620" spans="1:41" x14ac:dyDescent="0.25">
      <c r="A620" s="6">
        <v>613</v>
      </c>
      <c r="B620" s="1" t="str">
        <f t="shared" si="135"/>
        <v>New York</v>
      </c>
      <c r="C620" s="1" t="s">
        <v>8</v>
      </c>
      <c r="D620" s="1" t="str">
        <f>IF(C620="Q1","non-peak",IF('Base Scenario'!C620="Q4","non-peak","peak"))</f>
        <v>non-peak</v>
      </c>
      <c r="E620" s="13">
        <f>IF(D620="non-peak",Parameters_Base!$B$4,Parameters_Base!$B$5)</f>
        <v>200000</v>
      </c>
      <c r="F620" s="13">
        <f>IF(D620="non-peak",Parameters_Base!$C$4,Parameters_Base!$C$5)</f>
        <v>50000</v>
      </c>
      <c r="G620" s="1"/>
      <c r="H620" s="1">
        <v>307</v>
      </c>
      <c r="I620" s="1">
        <v>18</v>
      </c>
      <c r="J620" s="1">
        <v>186</v>
      </c>
      <c r="K620" s="3">
        <v>-2</v>
      </c>
      <c r="M620" s="15">
        <f t="shared" si="136"/>
        <v>3600000</v>
      </c>
      <c r="N620" s="15">
        <f t="shared" si="137"/>
        <v>9300000</v>
      </c>
      <c r="O620" s="15">
        <f t="shared" si="138"/>
        <v>12900000</v>
      </c>
      <c r="Q620">
        <f>Parameters_Base!$G$5</f>
        <v>13880</v>
      </c>
      <c r="R620">
        <f>Q620*(1+VLOOKUP(K620,Parameters_Base!$I$3:$J$7,2,FALSE))</f>
        <v>9716</v>
      </c>
      <c r="S620" s="14">
        <f>R620*Parameters_Base!$G$2</f>
        <v>12630800</v>
      </c>
      <c r="T620" s="14">
        <f>Parameters_Base!$O$6</f>
        <v>300000</v>
      </c>
      <c r="U620" s="14">
        <f t="shared" si="139"/>
        <v>2500000</v>
      </c>
      <c r="V620" s="14">
        <f>Parameters_Base!$R$10</f>
        <v>3754098.2698005121</v>
      </c>
      <c r="W620" s="14">
        <f>Parameters_Base!$G$7*'Base Scenario'!O620</f>
        <v>3225000</v>
      </c>
      <c r="X620" s="14">
        <f>Parameters_Base!$G$8</f>
        <v>2000000</v>
      </c>
      <c r="Y620" s="15">
        <f t="shared" si="140"/>
        <v>24409898.269800514</v>
      </c>
      <c r="Z620" s="29">
        <f t="shared" si="141"/>
        <v>4881979.6539601032</v>
      </c>
      <c r="AA620" s="29">
        <f t="shared" si="142"/>
        <v>19527918.615840413</v>
      </c>
      <c r="AC620" s="29">
        <f t="shared" si="149"/>
        <v>-1281979.6539601032</v>
      </c>
      <c r="AD620" s="29">
        <f t="shared" si="143"/>
        <v>-10227918.615840413</v>
      </c>
      <c r="AE620" s="29">
        <f t="shared" si="144"/>
        <v>-11509898.269800514</v>
      </c>
      <c r="AF620" s="29"/>
      <c r="AG620" s="29" t="str">
        <f t="shared" si="145"/>
        <v>Loss</v>
      </c>
      <c r="AH620" s="29"/>
      <c r="AI620" s="29" t="str">
        <f t="shared" si="146"/>
        <v>Loss</v>
      </c>
      <c r="AJ620" s="29"/>
      <c r="AL620" s="12">
        <f t="shared" si="147"/>
        <v>-71221.091886672395</v>
      </c>
      <c r="AM620" s="12">
        <f t="shared" si="148"/>
        <v>-54988.809762582867</v>
      </c>
      <c r="AN620" s="12"/>
      <c r="AO620" s="12"/>
    </row>
    <row r="621" spans="1:41" x14ac:dyDescent="0.25">
      <c r="A621" s="6">
        <v>614</v>
      </c>
      <c r="B621" s="1" t="str">
        <f t="shared" si="135"/>
        <v>Mumbai</v>
      </c>
      <c r="C621" s="1" t="s">
        <v>8</v>
      </c>
      <c r="D621" s="1" t="str">
        <f>IF(C621="Q1","non-peak",IF('Base Scenario'!C621="Q4","non-peak","peak"))</f>
        <v>non-peak</v>
      </c>
      <c r="E621" s="13">
        <f>IF(D621="non-peak",Parameters_Base!$B$4,Parameters_Base!$B$5)</f>
        <v>200000</v>
      </c>
      <c r="F621" s="13">
        <f>IF(D621="non-peak",Parameters_Base!$C$4,Parameters_Base!$C$5)</f>
        <v>50000</v>
      </c>
      <c r="G621" s="1"/>
      <c r="H621" s="1">
        <v>307</v>
      </c>
      <c r="I621" s="1">
        <v>22</v>
      </c>
      <c r="J621" s="1">
        <v>164</v>
      </c>
      <c r="K621" s="3">
        <v>1</v>
      </c>
      <c r="M621" s="15">
        <f t="shared" si="136"/>
        <v>4400000</v>
      </c>
      <c r="N621" s="15">
        <f t="shared" si="137"/>
        <v>8200000</v>
      </c>
      <c r="O621" s="15">
        <f t="shared" si="138"/>
        <v>12600000</v>
      </c>
      <c r="Q621">
        <f>Parameters_Base!$G$5</f>
        <v>13880</v>
      </c>
      <c r="R621">
        <f>Q621*(1+VLOOKUP(K621,Parameters_Base!$I$3:$J$7,2,FALSE))</f>
        <v>15961.999999999998</v>
      </c>
      <c r="S621" s="14">
        <f>R621*Parameters_Base!$G$2</f>
        <v>20750599.999999996</v>
      </c>
      <c r="T621" s="14">
        <f>Parameters_Base!$O$6</f>
        <v>300000</v>
      </c>
      <c r="U621" s="14">
        <f t="shared" si="139"/>
        <v>1500000</v>
      </c>
      <c r="V621" s="14">
        <f>Parameters_Base!$R$10</f>
        <v>3754098.2698005121</v>
      </c>
      <c r="W621" s="14">
        <f>Parameters_Base!$G$7*'Base Scenario'!O621</f>
        <v>3150000</v>
      </c>
      <c r="X621" s="14">
        <f>Parameters_Base!$G$8</f>
        <v>2000000</v>
      </c>
      <c r="Y621" s="15">
        <f t="shared" si="140"/>
        <v>31454698.269800507</v>
      </c>
      <c r="Z621" s="29">
        <f t="shared" si="141"/>
        <v>6290939.6539601013</v>
      </c>
      <c r="AA621" s="29">
        <f t="shared" si="142"/>
        <v>25163758.615840405</v>
      </c>
      <c r="AC621" s="29">
        <f t="shared" si="149"/>
        <v>-1890939.6539601013</v>
      </c>
      <c r="AD621" s="29">
        <f t="shared" si="143"/>
        <v>-16963758.615840405</v>
      </c>
      <c r="AE621" s="29">
        <f t="shared" si="144"/>
        <v>-18854698.269800507</v>
      </c>
      <c r="AF621" s="29"/>
      <c r="AG621" s="29" t="str">
        <f t="shared" si="145"/>
        <v>Loss</v>
      </c>
      <c r="AH621" s="29"/>
      <c r="AI621" s="29" t="str">
        <f t="shared" si="146"/>
        <v>Loss</v>
      </c>
      <c r="AJ621" s="29"/>
      <c r="AL621" s="12">
        <f t="shared" si="147"/>
        <v>-85951.802452731878</v>
      </c>
      <c r="AM621" s="12">
        <f t="shared" si="148"/>
        <v>-103437.55253561222</v>
      </c>
      <c r="AN621" s="12"/>
      <c r="AO621" s="12"/>
    </row>
    <row r="622" spans="1:41" x14ac:dyDescent="0.25">
      <c r="A622" s="6">
        <v>615</v>
      </c>
      <c r="B622" s="1" t="str">
        <f t="shared" si="135"/>
        <v>New York</v>
      </c>
      <c r="C622" s="1" t="s">
        <v>8</v>
      </c>
      <c r="D622" s="1" t="str">
        <f>IF(C622="Q1","non-peak",IF('Base Scenario'!C622="Q4","non-peak","peak"))</f>
        <v>non-peak</v>
      </c>
      <c r="E622" s="13">
        <f>IF(D622="non-peak",Parameters_Base!$B$4,Parameters_Base!$B$5)</f>
        <v>200000</v>
      </c>
      <c r="F622" s="13">
        <f>IF(D622="non-peak",Parameters_Base!$C$4,Parameters_Base!$C$5)</f>
        <v>50000</v>
      </c>
      <c r="G622" s="1"/>
      <c r="H622" s="1">
        <v>308</v>
      </c>
      <c r="I622" s="1">
        <v>24</v>
      </c>
      <c r="J622" s="1">
        <v>167</v>
      </c>
      <c r="K622" s="3">
        <v>-1</v>
      </c>
      <c r="M622" s="15">
        <f t="shared" si="136"/>
        <v>4800000</v>
      </c>
      <c r="N622" s="15">
        <f t="shared" si="137"/>
        <v>8350000</v>
      </c>
      <c r="O622" s="15">
        <f t="shared" si="138"/>
        <v>13150000</v>
      </c>
      <c r="Q622">
        <f>Parameters_Base!$G$5</f>
        <v>13880</v>
      </c>
      <c r="R622">
        <f>Q622*(1+VLOOKUP(K622,Parameters_Base!$I$3:$J$7,2,FALSE))</f>
        <v>11798</v>
      </c>
      <c r="S622" s="14">
        <f>R622*Parameters_Base!$G$2</f>
        <v>15337400</v>
      </c>
      <c r="T622" s="14">
        <f>Parameters_Base!$O$6</f>
        <v>300000</v>
      </c>
      <c r="U622" s="14">
        <f t="shared" si="139"/>
        <v>2500000</v>
      </c>
      <c r="V622" s="14">
        <f>Parameters_Base!$R$10</f>
        <v>3754098.2698005121</v>
      </c>
      <c r="W622" s="14">
        <f>Parameters_Base!$G$7*'Base Scenario'!O622</f>
        <v>3287500</v>
      </c>
      <c r="X622" s="14">
        <f>Parameters_Base!$G$8</f>
        <v>2000000</v>
      </c>
      <c r="Y622" s="15">
        <f t="shared" si="140"/>
        <v>27178998.269800514</v>
      </c>
      <c r="Z622" s="29">
        <f t="shared" si="141"/>
        <v>5435799.6539601032</v>
      </c>
      <c r="AA622" s="29">
        <f t="shared" si="142"/>
        <v>21743198.615840413</v>
      </c>
      <c r="AC622" s="29">
        <f t="shared" si="149"/>
        <v>-635799.65396010317</v>
      </c>
      <c r="AD622" s="29">
        <f t="shared" si="143"/>
        <v>-13393198.615840413</v>
      </c>
      <c r="AE622" s="29">
        <f t="shared" si="144"/>
        <v>-14028998.269800514</v>
      </c>
      <c r="AF622" s="29"/>
      <c r="AG622" s="29" t="str">
        <f t="shared" si="145"/>
        <v>Loss</v>
      </c>
      <c r="AH622" s="29"/>
      <c r="AI622" s="29" t="str">
        <f t="shared" si="146"/>
        <v>Loss</v>
      </c>
      <c r="AJ622" s="29"/>
      <c r="AL622" s="12">
        <f t="shared" si="147"/>
        <v>-26491.652248337632</v>
      </c>
      <c r="AM622" s="12">
        <f t="shared" si="148"/>
        <v>-80198.79410682882</v>
      </c>
      <c r="AN622" s="12"/>
      <c r="AO622" s="12"/>
    </row>
    <row r="623" spans="1:41" x14ac:dyDescent="0.25">
      <c r="A623" s="6">
        <v>616</v>
      </c>
      <c r="B623" s="1" t="str">
        <f t="shared" si="135"/>
        <v>Mumbai</v>
      </c>
      <c r="C623" s="1" t="s">
        <v>8</v>
      </c>
      <c r="D623" s="1" t="str">
        <f>IF(C623="Q1","non-peak",IF('Base Scenario'!C623="Q4","non-peak","peak"))</f>
        <v>non-peak</v>
      </c>
      <c r="E623" s="13">
        <f>IF(D623="non-peak",Parameters_Base!$B$4,Parameters_Base!$B$5)</f>
        <v>200000</v>
      </c>
      <c r="F623" s="13">
        <f>IF(D623="non-peak",Parameters_Base!$C$4,Parameters_Base!$C$5)</f>
        <v>50000</v>
      </c>
      <c r="G623" s="1"/>
      <c r="H623" s="1">
        <v>308</v>
      </c>
      <c r="I623" s="1">
        <v>24</v>
      </c>
      <c r="J623" s="1">
        <v>206</v>
      </c>
      <c r="K623" s="3">
        <v>0</v>
      </c>
      <c r="M623" s="15">
        <f t="shared" si="136"/>
        <v>4800000</v>
      </c>
      <c r="N623" s="15">
        <f t="shared" si="137"/>
        <v>10300000</v>
      </c>
      <c r="O623" s="15">
        <f t="shared" si="138"/>
        <v>15100000</v>
      </c>
      <c r="Q623">
        <f>Parameters_Base!$G$5</f>
        <v>13880</v>
      </c>
      <c r="R623">
        <f>Q623*(1+VLOOKUP(K623,Parameters_Base!$I$3:$J$7,2,FALSE))</f>
        <v>13880</v>
      </c>
      <c r="S623" s="14">
        <f>R623*Parameters_Base!$G$2</f>
        <v>18044000</v>
      </c>
      <c r="T623" s="14">
        <f>Parameters_Base!$O$6</f>
        <v>300000</v>
      </c>
      <c r="U623" s="14">
        <f t="shared" si="139"/>
        <v>1500000</v>
      </c>
      <c r="V623" s="14">
        <f>Parameters_Base!$R$10</f>
        <v>3754098.2698005121</v>
      </c>
      <c r="W623" s="14">
        <f>Parameters_Base!$G$7*'Base Scenario'!O623</f>
        <v>3775000</v>
      </c>
      <c r="X623" s="14">
        <f>Parameters_Base!$G$8</f>
        <v>2000000</v>
      </c>
      <c r="Y623" s="15">
        <f t="shared" si="140"/>
        <v>29373098.269800514</v>
      </c>
      <c r="Z623" s="29">
        <f t="shared" si="141"/>
        <v>5874619.6539601032</v>
      </c>
      <c r="AA623" s="29">
        <f t="shared" si="142"/>
        <v>23498478.615840413</v>
      </c>
      <c r="AC623" s="29">
        <f t="shared" si="149"/>
        <v>-1074619.6539601032</v>
      </c>
      <c r="AD623" s="29">
        <f t="shared" si="143"/>
        <v>-13198478.615840413</v>
      </c>
      <c r="AE623" s="29">
        <f t="shared" si="144"/>
        <v>-14273098.269800514</v>
      </c>
      <c r="AF623" s="29"/>
      <c r="AG623" s="29" t="str">
        <f t="shared" si="145"/>
        <v>Loss</v>
      </c>
      <c r="AH623" s="29"/>
      <c r="AI623" s="29" t="str">
        <f t="shared" si="146"/>
        <v>Loss</v>
      </c>
      <c r="AJ623" s="29"/>
      <c r="AL623" s="12">
        <f t="shared" si="147"/>
        <v>-44775.818915004296</v>
      </c>
      <c r="AM623" s="12">
        <f t="shared" si="148"/>
        <v>-64070.284542914625</v>
      </c>
      <c r="AN623" s="12"/>
      <c r="AO623" s="12"/>
    </row>
    <row r="624" spans="1:41" x14ac:dyDescent="0.25">
      <c r="A624" s="6">
        <v>617</v>
      </c>
      <c r="B624" s="1" t="str">
        <f t="shared" si="135"/>
        <v>New York</v>
      </c>
      <c r="C624" s="1" t="s">
        <v>8</v>
      </c>
      <c r="D624" s="1" t="str">
        <f>IF(C624="Q1","non-peak",IF('Base Scenario'!C624="Q4","non-peak","peak"))</f>
        <v>non-peak</v>
      </c>
      <c r="E624" s="13">
        <f>IF(D624="non-peak",Parameters_Base!$B$4,Parameters_Base!$B$5)</f>
        <v>200000</v>
      </c>
      <c r="F624" s="13">
        <f>IF(D624="non-peak",Parameters_Base!$C$4,Parameters_Base!$C$5)</f>
        <v>50000</v>
      </c>
      <c r="G624" s="1"/>
      <c r="H624" s="1">
        <v>309</v>
      </c>
      <c r="I624" s="1">
        <v>22</v>
      </c>
      <c r="J624" s="1">
        <v>191</v>
      </c>
      <c r="K624" s="3">
        <v>-2</v>
      </c>
      <c r="M624" s="15">
        <f t="shared" si="136"/>
        <v>4400000</v>
      </c>
      <c r="N624" s="15">
        <f t="shared" si="137"/>
        <v>9550000</v>
      </c>
      <c r="O624" s="15">
        <f t="shared" si="138"/>
        <v>13950000</v>
      </c>
      <c r="Q624">
        <f>Parameters_Base!$G$5</f>
        <v>13880</v>
      </c>
      <c r="R624">
        <f>Q624*(1+VLOOKUP(K624,Parameters_Base!$I$3:$J$7,2,FALSE))</f>
        <v>9716</v>
      </c>
      <c r="S624" s="14">
        <f>R624*Parameters_Base!$G$2</f>
        <v>12630800</v>
      </c>
      <c r="T624" s="14">
        <f>Parameters_Base!$O$6</f>
        <v>300000</v>
      </c>
      <c r="U624" s="14">
        <f t="shared" si="139"/>
        <v>2500000</v>
      </c>
      <c r="V624" s="14">
        <f>Parameters_Base!$R$10</f>
        <v>3754098.2698005121</v>
      </c>
      <c r="W624" s="14">
        <f>Parameters_Base!$G$7*'Base Scenario'!O624</f>
        <v>3487500</v>
      </c>
      <c r="X624" s="14">
        <f>Parameters_Base!$G$8</f>
        <v>2000000</v>
      </c>
      <c r="Y624" s="15">
        <f t="shared" si="140"/>
        <v>24672398.269800514</v>
      </c>
      <c r="Z624" s="29">
        <f t="shared" si="141"/>
        <v>4934479.6539601032</v>
      </c>
      <c r="AA624" s="29">
        <f t="shared" si="142"/>
        <v>19737918.615840413</v>
      </c>
      <c r="AC624" s="29">
        <f t="shared" si="149"/>
        <v>-534479.65396010317</v>
      </c>
      <c r="AD624" s="29">
        <f t="shared" si="143"/>
        <v>-10187918.615840413</v>
      </c>
      <c r="AE624" s="29">
        <f t="shared" si="144"/>
        <v>-10722398.269800514</v>
      </c>
      <c r="AF624" s="29"/>
      <c r="AG624" s="29" t="str">
        <f t="shared" si="145"/>
        <v>Loss</v>
      </c>
      <c r="AH624" s="29"/>
      <c r="AI624" s="29" t="str">
        <f t="shared" si="146"/>
        <v>Loss</v>
      </c>
      <c r="AJ624" s="29"/>
      <c r="AL624" s="12">
        <f t="shared" si="147"/>
        <v>-24294.529725459233</v>
      </c>
      <c r="AM624" s="12">
        <f t="shared" si="148"/>
        <v>-53339.888041049278</v>
      </c>
      <c r="AN624" s="12"/>
      <c r="AO624" s="12"/>
    </row>
    <row r="625" spans="1:41" x14ac:dyDescent="0.25">
      <c r="A625" s="6">
        <v>618</v>
      </c>
      <c r="B625" s="1" t="str">
        <f t="shared" si="135"/>
        <v>Mumbai</v>
      </c>
      <c r="C625" s="1" t="s">
        <v>8</v>
      </c>
      <c r="D625" s="1" t="str">
        <f>IF(C625="Q1","non-peak",IF('Base Scenario'!C625="Q4","non-peak","peak"))</f>
        <v>non-peak</v>
      </c>
      <c r="E625" s="13">
        <f>IF(D625="non-peak",Parameters_Base!$B$4,Parameters_Base!$B$5)</f>
        <v>200000</v>
      </c>
      <c r="F625" s="13">
        <f>IF(D625="non-peak",Parameters_Base!$C$4,Parameters_Base!$C$5)</f>
        <v>50000</v>
      </c>
      <c r="G625" s="1"/>
      <c r="H625" s="1">
        <v>309</v>
      </c>
      <c r="I625" s="1">
        <v>15</v>
      </c>
      <c r="J625" s="1">
        <v>182</v>
      </c>
      <c r="K625" s="3">
        <v>0</v>
      </c>
      <c r="M625" s="15">
        <f t="shared" si="136"/>
        <v>3000000</v>
      </c>
      <c r="N625" s="15">
        <f t="shared" si="137"/>
        <v>9100000</v>
      </c>
      <c r="O625" s="15">
        <f t="shared" si="138"/>
        <v>12100000</v>
      </c>
      <c r="Q625">
        <f>Parameters_Base!$G$5</f>
        <v>13880</v>
      </c>
      <c r="R625">
        <f>Q625*(1+VLOOKUP(K625,Parameters_Base!$I$3:$J$7,2,FALSE))</f>
        <v>13880</v>
      </c>
      <c r="S625" s="14">
        <f>R625*Parameters_Base!$G$2</f>
        <v>18044000</v>
      </c>
      <c r="T625" s="14">
        <f>Parameters_Base!$O$6</f>
        <v>300000</v>
      </c>
      <c r="U625" s="14">
        <f t="shared" si="139"/>
        <v>1500000</v>
      </c>
      <c r="V625" s="14">
        <f>Parameters_Base!$R$10</f>
        <v>3754098.2698005121</v>
      </c>
      <c r="W625" s="14">
        <f>Parameters_Base!$G$7*'Base Scenario'!O625</f>
        <v>3025000</v>
      </c>
      <c r="X625" s="14">
        <f>Parameters_Base!$G$8</f>
        <v>2000000</v>
      </c>
      <c r="Y625" s="15">
        <f t="shared" si="140"/>
        <v>28623098.269800514</v>
      </c>
      <c r="Z625" s="29">
        <f t="shared" si="141"/>
        <v>5724619.6539601032</v>
      </c>
      <c r="AA625" s="29">
        <f t="shared" si="142"/>
        <v>22898478.615840413</v>
      </c>
      <c r="AC625" s="29">
        <f t="shared" si="149"/>
        <v>-2724619.6539601032</v>
      </c>
      <c r="AD625" s="29">
        <f t="shared" si="143"/>
        <v>-13798478.615840413</v>
      </c>
      <c r="AE625" s="29">
        <f t="shared" si="144"/>
        <v>-16523098.269800514</v>
      </c>
      <c r="AF625" s="29"/>
      <c r="AG625" s="29" t="str">
        <f t="shared" si="145"/>
        <v>Loss</v>
      </c>
      <c r="AH625" s="29"/>
      <c r="AI625" s="29" t="str">
        <f t="shared" si="146"/>
        <v>Loss</v>
      </c>
      <c r="AJ625" s="29"/>
      <c r="AL625" s="12">
        <f t="shared" si="147"/>
        <v>-181641.31026400687</v>
      </c>
      <c r="AM625" s="12">
        <f t="shared" si="148"/>
        <v>-75815.816570551717</v>
      </c>
      <c r="AN625" s="12"/>
      <c r="AO625" s="12"/>
    </row>
    <row r="626" spans="1:41" x14ac:dyDescent="0.25">
      <c r="A626" s="6">
        <v>619</v>
      </c>
      <c r="B626" s="1" t="str">
        <f t="shared" si="135"/>
        <v>New York</v>
      </c>
      <c r="C626" s="1" t="s">
        <v>8</v>
      </c>
      <c r="D626" s="1" t="str">
        <f>IF(C626="Q1","non-peak",IF('Base Scenario'!C626="Q4","non-peak","peak"))</f>
        <v>non-peak</v>
      </c>
      <c r="E626" s="13">
        <f>IF(D626="non-peak",Parameters_Base!$B$4,Parameters_Base!$B$5)</f>
        <v>200000</v>
      </c>
      <c r="F626" s="13">
        <f>IF(D626="non-peak",Parameters_Base!$C$4,Parameters_Base!$C$5)</f>
        <v>50000</v>
      </c>
      <c r="G626" s="1"/>
      <c r="H626" s="1">
        <v>310</v>
      </c>
      <c r="I626" s="1">
        <v>11</v>
      </c>
      <c r="J626" s="1">
        <v>216</v>
      </c>
      <c r="K626" s="3">
        <v>-2</v>
      </c>
      <c r="M626" s="15">
        <f t="shared" si="136"/>
        <v>2200000</v>
      </c>
      <c r="N626" s="15">
        <f t="shared" si="137"/>
        <v>10800000</v>
      </c>
      <c r="O626" s="15">
        <f t="shared" si="138"/>
        <v>13000000</v>
      </c>
      <c r="Q626">
        <f>Parameters_Base!$G$5</f>
        <v>13880</v>
      </c>
      <c r="R626">
        <f>Q626*(1+VLOOKUP(K626,Parameters_Base!$I$3:$J$7,2,FALSE))</f>
        <v>9716</v>
      </c>
      <c r="S626" s="14">
        <f>R626*Parameters_Base!$G$2</f>
        <v>12630800</v>
      </c>
      <c r="T626" s="14">
        <f>Parameters_Base!$O$6</f>
        <v>300000</v>
      </c>
      <c r="U626" s="14">
        <f t="shared" si="139"/>
        <v>2500000</v>
      </c>
      <c r="V626" s="14">
        <f>Parameters_Base!$R$10</f>
        <v>3754098.2698005121</v>
      </c>
      <c r="W626" s="14">
        <f>Parameters_Base!$G$7*'Base Scenario'!O626</f>
        <v>3250000</v>
      </c>
      <c r="X626" s="14">
        <f>Parameters_Base!$G$8</f>
        <v>2000000</v>
      </c>
      <c r="Y626" s="15">
        <f t="shared" si="140"/>
        <v>24434898.269800514</v>
      </c>
      <c r="Z626" s="29">
        <f t="shared" si="141"/>
        <v>4886979.6539601032</v>
      </c>
      <c r="AA626" s="29">
        <f t="shared" si="142"/>
        <v>19547918.615840413</v>
      </c>
      <c r="AC626" s="29">
        <f t="shared" si="149"/>
        <v>-2686979.6539601032</v>
      </c>
      <c r="AD626" s="29">
        <f t="shared" si="143"/>
        <v>-8747918.6158404127</v>
      </c>
      <c r="AE626" s="29">
        <f t="shared" si="144"/>
        <v>-11434898.269800514</v>
      </c>
      <c r="AF626" s="29"/>
      <c r="AG626" s="29" t="str">
        <f t="shared" si="145"/>
        <v>Loss</v>
      </c>
      <c r="AH626" s="29"/>
      <c r="AI626" s="29" t="str">
        <f t="shared" si="146"/>
        <v>Loss</v>
      </c>
      <c r="AJ626" s="29"/>
      <c r="AL626" s="12">
        <f t="shared" si="147"/>
        <v>-244270.87763273666</v>
      </c>
      <c r="AM626" s="12">
        <f t="shared" si="148"/>
        <v>-40499.623221483394</v>
      </c>
      <c r="AN626" s="12"/>
      <c r="AO626" s="12"/>
    </row>
    <row r="627" spans="1:41" x14ac:dyDescent="0.25">
      <c r="A627" s="6">
        <v>620</v>
      </c>
      <c r="B627" s="1" t="str">
        <f t="shared" si="135"/>
        <v>Mumbai</v>
      </c>
      <c r="C627" s="1" t="s">
        <v>8</v>
      </c>
      <c r="D627" s="1" t="str">
        <f>IF(C627="Q1","non-peak",IF('Base Scenario'!C627="Q4","non-peak","peak"))</f>
        <v>non-peak</v>
      </c>
      <c r="E627" s="13">
        <f>IF(D627="non-peak",Parameters_Base!$B$4,Parameters_Base!$B$5)</f>
        <v>200000</v>
      </c>
      <c r="F627" s="13">
        <f>IF(D627="non-peak",Parameters_Base!$C$4,Parameters_Base!$C$5)</f>
        <v>50000</v>
      </c>
      <c r="G627" s="1"/>
      <c r="H627" s="1">
        <v>310</v>
      </c>
      <c r="I627" s="1">
        <v>16</v>
      </c>
      <c r="J627" s="1">
        <v>185</v>
      </c>
      <c r="K627" s="3">
        <v>2</v>
      </c>
      <c r="M627" s="15">
        <f t="shared" si="136"/>
        <v>3200000</v>
      </c>
      <c r="N627" s="15">
        <f t="shared" si="137"/>
        <v>9250000</v>
      </c>
      <c r="O627" s="15">
        <f t="shared" si="138"/>
        <v>12450000</v>
      </c>
      <c r="Q627">
        <f>Parameters_Base!$G$5</f>
        <v>13880</v>
      </c>
      <c r="R627">
        <f>Q627*(1+VLOOKUP(K627,Parameters_Base!$I$3:$J$7,2,FALSE))</f>
        <v>18044</v>
      </c>
      <c r="S627" s="14">
        <f>R627*Parameters_Base!$G$2</f>
        <v>23457200</v>
      </c>
      <c r="T627" s="14">
        <f>Parameters_Base!$O$6</f>
        <v>300000</v>
      </c>
      <c r="U627" s="14">
        <f t="shared" si="139"/>
        <v>1500000</v>
      </c>
      <c r="V627" s="14">
        <f>Parameters_Base!$R$10</f>
        <v>3754098.2698005121</v>
      </c>
      <c r="W627" s="14">
        <f>Parameters_Base!$G$7*'Base Scenario'!O627</f>
        <v>3112500</v>
      </c>
      <c r="X627" s="14">
        <f>Parameters_Base!$G$8</f>
        <v>2000000</v>
      </c>
      <c r="Y627" s="15">
        <f t="shared" si="140"/>
        <v>34123798.269800514</v>
      </c>
      <c r="Z627" s="29">
        <f t="shared" si="141"/>
        <v>6824759.6539601032</v>
      </c>
      <c r="AA627" s="29">
        <f t="shared" si="142"/>
        <v>27299038.615840413</v>
      </c>
      <c r="AC627" s="29">
        <f t="shared" si="149"/>
        <v>-3624759.6539601032</v>
      </c>
      <c r="AD627" s="29">
        <f t="shared" si="143"/>
        <v>-18049038.615840413</v>
      </c>
      <c r="AE627" s="29">
        <f t="shared" si="144"/>
        <v>-21673798.269800514</v>
      </c>
      <c r="AF627" s="29"/>
      <c r="AG627" s="29" t="str">
        <f t="shared" si="145"/>
        <v>Loss</v>
      </c>
      <c r="AH627" s="29"/>
      <c r="AI627" s="29" t="str">
        <f t="shared" si="146"/>
        <v>Loss</v>
      </c>
      <c r="AJ627" s="29"/>
      <c r="AL627" s="12">
        <f t="shared" si="147"/>
        <v>-226547.47837250645</v>
      </c>
      <c r="AM627" s="12">
        <f t="shared" si="148"/>
        <v>-97562.370896434659</v>
      </c>
      <c r="AN627" s="12"/>
      <c r="AO627" s="12"/>
    </row>
    <row r="628" spans="1:41" x14ac:dyDescent="0.25">
      <c r="A628" s="6">
        <v>621</v>
      </c>
      <c r="B628" s="1" t="str">
        <f t="shared" si="135"/>
        <v>New York</v>
      </c>
      <c r="C628" s="1" t="s">
        <v>8</v>
      </c>
      <c r="D628" s="1" t="str">
        <f>IF(C628="Q1","non-peak",IF('Base Scenario'!C628="Q4","non-peak","peak"))</f>
        <v>non-peak</v>
      </c>
      <c r="E628" s="13">
        <f>IF(D628="non-peak",Parameters_Base!$B$4,Parameters_Base!$B$5)</f>
        <v>200000</v>
      </c>
      <c r="F628" s="13">
        <f>IF(D628="non-peak",Parameters_Base!$C$4,Parameters_Base!$C$5)</f>
        <v>50000</v>
      </c>
      <c r="G628" s="1"/>
      <c r="H628" s="1">
        <v>311</v>
      </c>
      <c r="I628" s="1">
        <v>15</v>
      </c>
      <c r="J628" s="1">
        <v>187</v>
      </c>
      <c r="K628" s="3">
        <v>-1</v>
      </c>
      <c r="M628" s="15">
        <f t="shared" si="136"/>
        <v>3000000</v>
      </c>
      <c r="N628" s="15">
        <f t="shared" si="137"/>
        <v>9350000</v>
      </c>
      <c r="O628" s="15">
        <f t="shared" si="138"/>
        <v>12350000</v>
      </c>
      <c r="Q628">
        <f>Parameters_Base!$G$5</f>
        <v>13880</v>
      </c>
      <c r="R628">
        <f>Q628*(1+VLOOKUP(K628,Parameters_Base!$I$3:$J$7,2,FALSE))</f>
        <v>11798</v>
      </c>
      <c r="S628" s="14">
        <f>R628*Parameters_Base!$G$2</f>
        <v>15337400</v>
      </c>
      <c r="T628" s="14">
        <f>Parameters_Base!$O$6</f>
        <v>300000</v>
      </c>
      <c r="U628" s="14">
        <f t="shared" si="139"/>
        <v>2500000</v>
      </c>
      <c r="V628" s="14">
        <f>Parameters_Base!$R$10</f>
        <v>3754098.2698005121</v>
      </c>
      <c r="W628" s="14">
        <f>Parameters_Base!$G$7*'Base Scenario'!O628</f>
        <v>3087500</v>
      </c>
      <c r="X628" s="14">
        <f>Parameters_Base!$G$8</f>
        <v>2000000</v>
      </c>
      <c r="Y628" s="15">
        <f t="shared" si="140"/>
        <v>26978998.269800514</v>
      </c>
      <c r="Z628" s="29">
        <f t="shared" si="141"/>
        <v>5395799.6539601032</v>
      </c>
      <c r="AA628" s="29">
        <f t="shared" si="142"/>
        <v>21583198.615840413</v>
      </c>
      <c r="AC628" s="29">
        <f t="shared" si="149"/>
        <v>-2395799.6539601032</v>
      </c>
      <c r="AD628" s="29">
        <f t="shared" si="143"/>
        <v>-12233198.615840413</v>
      </c>
      <c r="AE628" s="29">
        <f t="shared" si="144"/>
        <v>-14628998.269800514</v>
      </c>
      <c r="AF628" s="29"/>
      <c r="AG628" s="29" t="str">
        <f t="shared" si="145"/>
        <v>Loss</v>
      </c>
      <c r="AH628" s="29"/>
      <c r="AI628" s="29" t="str">
        <f t="shared" si="146"/>
        <v>Loss</v>
      </c>
      <c r="AJ628" s="29"/>
      <c r="AL628" s="12">
        <f t="shared" si="147"/>
        <v>-159719.97693067355</v>
      </c>
      <c r="AM628" s="12">
        <f t="shared" si="148"/>
        <v>-65418.174416258895</v>
      </c>
      <c r="AN628" s="12"/>
      <c r="AO628" s="12"/>
    </row>
    <row r="629" spans="1:41" x14ac:dyDescent="0.25">
      <c r="A629" s="6">
        <v>622</v>
      </c>
      <c r="B629" s="1" t="str">
        <f t="shared" si="135"/>
        <v>Mumbai</v>
      </c>
      <c r="C629" s="1" t="s">
        <v>8</v>
      </c>
      <c r="D629" s="1" t="str">
        <f>IF(C629="Q1","non-peak",IF('Base Scenario'!C629="Q4","non-peak","peak"))</f>
        <v>non-peak</v>
      </c>
      <c r="E629" s="13">
        <f>IF(D629="non-peak",Parameters_Base!$B$4,Parameters_Base!$B$5)</f>
        <v>200000</v>
      </c>
      <c r="F629" s="13">
        <f>IF(D629="non-peak",Parameters_Base!$C$4,Parameters_Base!$C$5)</f>
        <v>50000</v>
      </c>
      <c r="G629" s="1"/>
      <c r="H629" s="1">
        <v>311</v>
      </c>
      <c r="I629" s="1">
        <v>14</v>
      </c>
      <c r="J629" s="1">
        <v>125</v>
      </c>
      <c r="K629" s="3">
        <v>1</v>
      </c>
      <c r="M629" s="15">
        <f t="shared" si="136"/>
        <v>2800000</v>
      </c>
      <c r="N629" s="15">
        <f t="shared" si="137"/>
        <v>6250000</v>
      </c>
      <c r="O629" s="15">
        <f t="shared" si="138"/>
        <v>9050000</v>
      </c>
      <c r="Q629">
        <f>Parameters_Base!$G$5</f>
        <v>13880</v>
      </c>
      <c r="R629">
        <f>Q629*(1+VLOOKUP(K629,Parameters_Base!$I$3:$J$7,2,FALSE))</f>
        <v>15961.999999999998</v>
      </c>
      <c r="S629" s="14">
        <f>R629*Parameters_Base!$G$2</f>
        <v>20750599.999999996</v>
      </c>
      <c r="T629" s="14">
        <f>Parameters_Base!$O$6</f>
        <v>300000</v>
      </c>
      <c r="U629" s="14">
        <f t="shared" si="139"/>
        <v>1500000</v>
      </c>
      <c r="V629" s="14">
        <f>Parameters_Base!$R$10</f>
        <v>3754098.2698005121</v>
      </c>
      <c r="W629" s="14">
        <f>Parameters_Base!$G$7*'Base Scenario'!O629</f>
        <v>2262500</v>
      </c>
      <c r="X629" s="14">
        <f>Parameters_Base!$G$8</f>
        <v>2000000</v>
      </c>
      <c r="Y629" s="15">
        <f t="shared" si="140"/>
        <v>30567198.269800507</v>
      </c>
      <c r="Z629" s="29">
        <f t="shared" si="141"/>
        <v>6113439.6539601013</v>
      </c>
      <c r="AA629" s="29">
        <f t="shared" si="142"/>
        <v>24453758.615840405</v>
      </c>
      <c r="AC629" s="29">
        <f t="shared" si="149"/>
        <v>-3313439.6539601013</v>
      </c>
      <c r="AD629" s="29">
        <f t="shared" si="143"/>
        <v>-18203758.615840405</v>
      </c>
      <c r="AE629" s="29">
        <f t="shared" si="144"/>
        <v>-21517198.269800507</v>
      </c>
      <c r="AF629" s="29"/>
      <c r="AG629" s="29" t="str">
        <f t="shared" si="145"/>
        <v>Loss</v>
      </c>
      <c r="AH629" s="29"/>
      <c r="AI629" s="29" t="str">
        <f t="shared" si="146"/>
        <v>Loss</v>
      </c>
      <c r="AJ629" s="29"/>
      <c r="AL629" s="12">
        <f t="shared" si="147"/>
        <v>-236674.26099715009</v>
      </c>
      <c r="AM629" s="12">
        <f t="shared" si="148"/>
        <v>-145630.06892672324</v>
      </c>
      <c r="AN629" s="12"/>
      <c r="AO629" s="12"/>
    </row>
    <row r="630" spans="1:41" x14ac:dyDescent="0.25">
      <c r="A630" s="6">
        <v>623</v>
      </c>
      <c r="B630" s="1" t="str">
        <f t="shared" si="135"/>
        <v>New York</v>
      </c>
      <c r="C630" s="1" t="s">
        <v>8</v>
      </c>
      <c r="D630" s="1" t="str">
        <f>IF(C630="Q1","non-peak",IF('Base Scenario'!C630="Q4","non-peak","peak"))</f>
        <v>non-peak</v>
      </c>
      <c r="E630" s="13">
        <f>IF(D630="non-peak",Parameters_Base!$B$4,Parameters_Base!$B$5)</f>
        <v>200000</v>
      </c>
      <c r="F630" s="13">
        <f>IF(D630="non-peak",Parameters_Base!$C$4,Parameters_Base!$C$5)</f>
        <v>50000</v>
      </c>
      <c r="G630" s="1"/>
      <c r="H630" s="1">
        <v>312</v>
      </c>
      <c r="I630" s="1">
        <v>23</v>
      </c>
      <c r="J630" s="1">
        <v>130</v>
      </c>
      <c r="K630" s="3">
        <v>0</v>
      </c>
      <c r="M630" s="15">
        <f t="shared" si="136"/>
        <v>4600000</v>
      </c>
      <c r="N630" s="15">
        <f t="shared" si="137"/>
        <v>6500000</v>
      </c>
      <c r="O630" s="15">
        <f t="shared" si="138"/>
        <v>11100000</v>
      </c>
      <c r="Q630">
        <f>Parameters_Base!$G$5</f>
        <v>13880</v>
      </c>
      <c r="R630">
        <f>Q630*(1+VLOOKUP(K630,Parameters_Base!$I$3:$J$7,2,FALSE))</f>
        <v>13880</v>
      </c>
      <c r="S630" s="14">
        <f>R630*Parameters_Base!$G$2</f>
        <v>18044000</v>
      </c>
      <c r="T630" s="14">
        <f>Parameters_Base!$O$6</f>
        <v>300000</v>
      </c>
      <c r="U630" s="14">
        <f t="shared" si="139"/>
        <v>2500000</v>
      </c>
      <c r="V630" s="14">
        <f>Parameters_Base!$R$10</f>
        <v>3754098.2698005121</v>
      </c>
      <c r="W630" s="14">
        <f>Parameters_Base!$G$7*'Base Scenario'!O630</f>
        <v>2775000</v>
      </c>
      <c r="X630" s="14">
        <f>Parameters_Base!$G$8</f>
        <v>2000000</v>
      </c>
      <c r="Y630" s="15">
        <f t="shared" si="140"/>
        <v>29373098.269800514</v>
      </c>
      <c r="Z630" s="29">
        <f t="shared" si="141"/>
        <v>5874619.6539601032</v>
      </c>
      <c r="AA630" s="29">
        <f t="shared" si="142"/>
        <v>23498478.615840413</v>
      </c>
      <c r="AC630" s="29">
        <f t="shared" si="149"/>
        <v>-1274619.6539601032</v>
      </c>
      <c r="AD630" s="29">
        <f t="shared" si="143"/>
        <v>-16998478.615840413</v>
      </c>
      <c r="AE630" s="29">
        <f t="shared" si="144"/>
        <v>-18273098.269800514</v>
      </c>
      <c r="AF630" s="29"/>
      <c r="AG630" s="29" t="str">
        <f t="shared" si="145"/>
        <v>Loss</v>
      </c>
      <c r="AH630" s="29"/>
      <c r="AI630" s="29" t="str">
        <f t="shared" si="146"/>
        <v>Loss</v>
      </c>
      <c r="AJ630" s="29"/>
      <c r="AL630" s="12">
        <f t="shared" si="147"/>
        <v>-55418.245824352314</v>
      </c>
      <c r="AM630" s="12">
        <f t="shared" si="148"/>
        <v>-130757.52781415702</v>
      </c>
      <c r="AN630" s="12"/>
      <c r="AO630" s="12"/>
    </row>
    <row r="631" spans="1:41" x14ac:dyDescent="0.25">
      <c r="A631" s="6">
        <v>624</v>
      </c>
      <c r="B631" s="1" t="str">
        <f t="shared" si="135"/>
        <v>Mumbai</v>
      </c>
      <c r="C631" s="1" t="s">
        <v>8</v>
      </c>
      <c r="D631" s="1" t="str">
        <f>IF(C631="Q1","non-peak",IF('Base Scenario'!C631="Q4","non-peak","peak"))</f>
        <v>non-peak</v>
      </c>
      <c r="E631" s="13">
        <f>IF(D631="non-peak",Parameters_Base!$B$4,Parameters_Base!$B$5)</f>
        <v>200000</v>
      </c>
      <c r="F631" s="13">
        <f>IF(D631="non-peak",Parameters_Base!$C$4,Parameters_Base!$C$5)</f>
        <v>50000</v>
      </c>
      <c r="G631" s="1"/>
      <c r="H631" s="1">
        <v>312</v>
      </c>
      <c r="I631" s="1">
        <v>19</v>
      </c>
      <c r="J631" s="1">
        <v>185</v>
      </c>
      <c r="K631" s="3">
        <v>2</v>
      </c>
      <c r="M631" s="15">
        <f t="shared" si="136"/>
        <v>3800000</v>
      </c>
      <c r="N631" s="15">
        <f t="shared" si="137"/>
        <v>9250000</v>
      </c>
      <c r="O631" s="15">
        <f t="shared" si="138"/>
        <v>13050000</v>
      </c>
      <c r="Q631">
        <f>Parameters_Base!$G$5</f>
        <v>13880</v>
      </c>
      <c r="R631">
        <f>Q631*(1+VLOOKUP(K631,Parameters_Base!$I$3:$J$7,2,FALSE))</f>
        <v>18044</v>
      </c>
      <c r="S631" s="14">
        <f>R631*Parameters_Base!$G$2</f>
        <v>23457200</v>
      </c>
      <c r="T631" s="14">
        <f>Parameters_Base!$O$6</f>
        <v>300000</v>
      </c>
      <c r="U631" s="14">
        <f t="shared" si="139"/>
        <v>1500000</v>
      </c>
      <c r="V631" s="14">
        <f>Parameters_Base!$R$10</f>
        <v>3754098.2698005121</v>
      </c>
      <c r="W631" s="14">
        <f>Parameters_Base!$G$7*'Base Scenario'!O631</f>
        <v>3262500</v>
      </c>
      <c r="X631" s="14">
        <f>Parameters_Base!$G$8</f>
        <v>2000000</v>
      </c>
      <c r="Y631" s="15">
        <f t="shared" si="140"/>
        <v>34273798.269800514</v>
      </c>
      <c r="Z631" s="29">
        <f t="shared" si="141"/>
        <v>6854759.6539601032</v>
      </c>
      <c r="AA631" s="29">
        <f t="shared" si="142"/>
        <v>27419038.615840413</v>
      </c>
      <c r="AC631" s="29">
        <f t="shared" si="149"/>
        <v>-3054759.6539601032</v>
      </c>
      <c r="AD631" s="29">
        <f t="shared" si="143"/>
        <v>-18169038.615840413</v>
      </c>
      <c r="AE631" s="29">
        <f t="shared" si="144"/>
        <v>-21223798.269800514</v>
      </c>
      <c r="AF631" s="29"/>
      <c r="AG631" s="29" t="str">
        <f t="shared" si="145"/>
        <v>Loss</v>
      </c>
      <c r="AH631" s="29"/>
      <c r="AI631" s="29" t="str">
        <f t="shared" si="146"/>
        <v>Loss</v>
      </c>
      <c r="AJ631" s="29"/>
      <c r="AL631" s="12">
        <f t="shared" si="147"/>
        <v>-160776.82389263701</v>
      </c>
      <c r="AM631" s="12">
        <f t="shared" si="148"/>
        <v>-98211.019545083313</v>
      </c>
      <c r="AN631" s="12"/>
      <c r="AO631" s="12"/>
    </row>
    <row r="632" spans="1:41" x14ac:dyDescent="0.25">
      <c r="A632" s="6">
        <v>625</v>
      </c>
      <c r="B632" s="1" t="str">
        <f t="shared" si="135"/>
        <v>New York</v>
      </c>
      <c r="C632" s="1" t="s">
        <v>8</v>
      </c>
      <c r="D632" s="1" t="str">
        <f>IF(C632="Q1","non-peak",IF('Base Scenario'!C632="Q4","non-peak","peak"))</f>
        <v>non-peak</v>
      </c>
      <c r="E632" s="13">
        <f>IF(D632="non-peak",Parameters_Base!$B$4,Parameters_Base!$B$5)</f>
        <v>200000</v>
      </c>
      <c r="F632" s="13">
        <f>IF(D632="non-peak",Parameters_Base!$C$4,Parameters_Base!$C$5)</f>
        <v>50000</v>
      </c>
      <c r="G632" s="1"/>
      <c r="H632" s="1">
        <v>313</v>
      </c>
      <c r="I632" s="1">
        <v>12</v>
      </c>
      <c r="J632" s="1">
        <v>140</v>
      </c>
      <c r="K632" s="3">
        <v>0</v>
      </c>
      <c r="M632" s="15">
        <f t="shared" si="136"/>
        <v>2400000</v>
      </c>
      <c r="N632" s="15">
        <f t="shared" si="137"/>
        <v>7000000</v>
      </c>
      <c r="O632" s="15">
        <f t="shared" si="138"/>
        <v>9400000</v>
      </c>
      <c r="Q632">
        <f>Parameters_Base!$G$5</f>
        <v>13880</v>
      </c>
      <c r="R632">
        <f>Q632*(1+VLOOKUP(K632,Parameters_Base!$I$3:$J$7,2,FALSE))</f>
        <v>13880</v>
      </c>
      <c r="S632" s="14">
        <f>R632*Parameters_Base!$G$2</f>
        <v>18044000</v>
      </c>
      <c r="T632" s="14">
        <f>Parameters_Base!$O$6</f>
        <v>300000</v>
      </c>
      <c r="U632" s="14">
        <f t="shared" si="139"/>
        <v>2500000</v>
      </c>
      <c r="V632" s="14">
        <f>Parameters_Base!$R$10</f>
        <v>3754098.2698005121</v>
      </c>
      <c r="W632" s="14">
        <f>Parameters_Base!$G$7*'Base Scenario'!O632</f>
        <v>2350000</v>
      </c>
      <c r="X632" s="14">
        <f>Parameters_Base!$G$8</f>
        <v>2000000</v>
      </c>
      <c r="Y632" s="15">
        <f t="shared" si="140"/>
        <v>28948098.269800514</v>
      </c>
      <c r="Z632" s="29">
        <f t="shared" si="141"/>
        <v>5789619.6539601032</v>
      </c>
      <c r="AA632" s="29">
        <f t="shared" si="142"/>
        <v>23158478.615840413</v>
      </c>
      <c r="AC632" s="29">
        <f t="shared" si="149"/>
        <v>-3389619.6539601032</v>
      </c>
      <c r="AD632" s="29">
        <f t="shared" si="143"/>
        <v>-16158478.615840413</v>
      </c>
      <c r="AE632" s="29">
        <f t="shared" si="144"/>
        <v>-19548098.269800514</v>
      </c>
      <c r="AF632" s="29"/>
      <c r="AG632" s="29" t="str">
        <f t="shared" si="145"/>
        <v>Loss</v>
      </c>
      <c r="AH632" s="29"/>
      <c r="AI632" s="29" t="str">
        <f t="shared" si="146"/>
        <v>Loss</v>
      </c>
      <c r="AJ632" s="29"/>
      <c r="AL632" s="12">
        <f t="shared" si="147"/>
        <v>-282468.30449667526</v>
      </c>
      <c r="AM632" s="12">
        <f t="shared" si="148"/>
        <v>-115417.70439886009</v>
      </c>
      <c r="AN632" s="12"/>
      <c r="AO632" s="12"/>
    </row>
    <row r="633" spans="1:41" x14ac:dyDescent="0.25">
      <c r="A633" s="6">
        <v>626</v>
      </c>
      <c r="B633" s="1" t="str">
        <f t="shared" si="135"/>
        <v>Mumbai</v>
      </c>
      <c r="C633" s="1" t="s">
        <v>8</v>
      </c>
      <c r="D633" s="1" t="str">
        <f>IF(C633="Q1","non-peak",IF('Base Scenario'!C633="Q4","non-peak","peak"))</f>
        <v>non-peak</v>
      </c>
      <c r="E633" s="13">
        <f>IF(D633="non-peak",Parameters_Base!$B$4,Parameters_Base!$B$5)</f>
        <v>200000</v>
      </c>
      <c r="F633" s="13">
        <f>IF(D633="non-peak",Parameters_Base!$C$4,Parameters_Base!$C$5)</f>
        <v>50000</v>
      </c>
      <c r="G633" s="1"/>
      <c r="H633" s="1">
        <v>313</v>
      </c>
      <c r="I633" s="1">
        <v>16</v>
      </c>
      <c r="J633" s="1">
        <v>216</v>
      </c>
      <c r="K633" s="3">
        <v>0</v>
      </c>
      <c r="M633" s="15">
        <f t="shared" si="136"/>
        <v>3200000</v>
      </c>
      <c r="N633" s="15">
        <f t="shared" si="137"/>
        <v>10800000</v>
      </c>
      <c r="O633" s="15">
        <f t="shared" si="138"/>
        <v>14000000</v>
      </c>
      <c r="Q633">
        <f>Parameters_Base!$G$5</f>
        <v>13880</v>
      </c>
      <c r="R633">
        <f>Q633*(1+VLOOKUP(K633,Parameters_Base!$I$3:$J$7,2,FALSE))</f>
        <v>13880</v>
      </c>
      <c r="S633" s="14">
        <f>R633*Parameters_Base!$G$2</f>
        <v>18044000</v>
      </c>
      <c r="T633" s="14">
        <f>Parameters_Base!$O$6</f>
        <v>300000</v>
      </c>
      <c r="U633" s="14">
        <f t="shared" si="139"/>
        <v>1500000</v>
      </c>
      <c r="V633" s="14">
        <f>Parameters_Base!$R$10</f>
        <v>3754098.2698005121</v>
      </c>
      <c r="W633" s="14">
        <f>Parameters_Base!$G$7*'Base Scenario'!O633</f>
        <v>3500000</v>
      </c>
      <c r="X633" s="14">
        <f>Parameters_Base!$G$8</f>
        <v>2000000</v>
      </c>
      <c r="Y633" s="15">
        <f t="shared" si="140"/>
        <v>29098098.269800514</v>
      </c>
      <c r="Z633" s="29">
        <f t="shared" si="141"/>
        <v>5819619.6539601032</v>
      </c>
      <c r="AA633" s="29">
        <f t="shared" si="142"/>
        <v>23278478.615840413</v>
      </c>
      <c r="AC633" s="29">
        <f t="shared" si="149"/>
        <v>-2619619.6539601032</v>
      </c>
      <c r="AD633" s="29">
        <f t="shared" si="143"/>
        <v>-12478478.615840413</v>
      </c>
      <c r="AE633" s="29">
        <f t="shared" si="144"/>
        <v>-15098098.269800514</v>
      </c>
      <c r="AF633" s="29"/>
      <c r="AG633" s="29" t="str">
        <f t="shared" si="145"/>
        <v>Loss</v>
      </c>
      <c r="AH633" s="29"/>
      <c r="AI633" s="29" t="str">
        <f t="shared" si="146"/>
        <v>Loss</v>
      </c>
      <c r="AJ633" s="29"/>
      <c r="AL633" s="12">
        <f t="shared" si="147"/>
        <v>-163726.22837250645</v>
      </c>
      <c r="AM633" s="12">
        <f t="shared" si="148"/>
        <v>-57770.734332594504</v>
      </c>
      <c r="AN633" s="12"/>
      <c r="AO633" s="12"/>
    </row>
    <row r="634" spans="1:41" x14ac:dyDescent="0.25">
      <c r="A634" s="6">
        <v>627</v>
      </c>
      <c r="B634" s="1" t="str">
        <f t="shared" si="135"/>
        <v>New York</v>
      </c>
      <c r="C634" s="1" t="s">
        <v>8</v>
      </c>
      <c r="D634" s="1" t="str">
        <f>IF(C634="Q1","non-peak",IF('Base Scenario'!C634="Q4","non-peak","peak"))</f>
        <v>non-peak</v>
      </c>
      <c r="E634" s="13">
        <f>IF(D634="non-peak",Parameters_Base!$B$4,Parameters_Base!$B$5)</f>
        <v>200000</v>
      </c>
      <c r="F634" s="13">
        <f>IF(D634="non-peak",Parameters_Base!$C$4,Parameters_Base!$C$5)</f>
        <v>50000</v>
      </c>
      <c r="G634" s="1"/>
      <c r="H634" s="1">
        <v>314</v>
      </c>
      <c r="I634" s="1">
        <v>21</v>
      </c>
      <c r="J634" s="1">
        <v>167</v>
      </c>
      <c r="K634" s="3">
        <v>0</v>
      </c>
      <c r="M634" s="15">
        <f t="shared" si="136"/>
        <v>4200000</v>
      </c>
      <c r="N634" s="15">
        <f t="shared" si="137"/>
        <v>8350000</v>
      </c>
      <c r="O634" s="15">
        <f t="shared" si="138"/>
        <v>12550000</v>
      </c>
      <c r="Q634">
        <f>Parameters_Base!$G$5</f>
        <v>13880</v>
      </c>
      <c r="R634">
        <f>Q634*(1+VLOOKUP(K634,Parameters_Base!$I$3:$J$7,2,FALSE))</f>
        <v>13880</v>
      </c>
      <c r="S634" s="14">
        <f>R634*Parameters_Base!$G$2</f>
        <v>18044000</v>
      </c>
      <c r="T634" s="14">
        <f>Parameters_Base!$O$6</f>
        <v>300000</v>
      </c>
      <c r="U634" s="14">
        <f t="shared" si="139"/>
        <v>2500000</v>
      </c>
      <c r="V634" s="14">
        <f>Parameters_Base!$R$10</f>
        <v>3754098.2698005121</v>
      </c>
      <c r="W634" s="14">
        <f>Parameters_Base!$G$7*'Base Scenario'!O634</f>
        <v>3137500</v>
      </c>
      <c r="X634" s="14">
        <f>Parameters_Base!$G$8</f>
        <v>2000000</v>
      </c>
      <c r="Y634" s="15">
        <f t="shared" si="140"/>
        <v>29735598.269800514</v>
      </c>
      <c r="Z634" s="29">
        <f t="shared" si="141"/>
        <v>5947119.6539601032</v>
      </c>
      <c r="AA634" s="29">
        <f t="shared" si="142"/>
        <v>23788478.615840413</v>
      </c>
      <c r="AC634" s="29">
        <f t="shared" si="149"/>
        <v>-1747119.6539601032</v>
      </c>
      <c r="AD634" s="29">
        <f t="shared" si="143"/>
        <v>-15438478.615840413</v>
      </c>
      <c r="AE634" s="29">
        <f t="shared" si="144"/>
        <v>-17185598.269800514</v>
      </c>
      <c r="AF634" s="29"/>
      <c r="AG634" s="29" t="str">
        <f t="shared" si="145"/>
        <v>Loss</v>
      </c>
      <c r="AH634" s="29"/>
      <c r="AI634" s="29" t="str">
        <f t="shared" si="146"/>
        <v>Loss</v>
      </c>
      <c r="AJ634" s="29"/>
      <c r="AL634" s="12">
        <f t="shared" si="147"/>
        <v>-83196.173998100145</v>
      </c>
      <c r="AM634" s="12">
        <f t="shared" si="148"/>
        <v>-92445.979735571338</v>
      </c>
      <c r="AN634" s="12"/>
      <c r="AO634" s="12"/>
    </row>
    <row r="635" spans="1:41" x14ac:dyDescent="0.25">
      <c r="A635" s="6">
        <v>628</v>
      </c>
      <c r="B635" s="1" t="str">
        <f t="shared" si="135"/>
        <v>Mumbai</v>
      </c>
      <c r="C635" s="1" t="s">
        <v>8</v>
      </c>
      <c r="D635" s="1" t="str">
        <f>IF(C635="Q1","non-peak",IF('Base Scenario'!C635="Q4","non-peak","peak"))</f>
        <v>non-peak</v>
      </c>
      <c r="E635" s="13">
        <f>IF(D635="non-peak",Parameters_Base!$B$4,Parameters_Base!$B$5)</f>
        <v>200000</v>
      </c>
      <c r="F635" s="13">
        <f>IF(D635="non-peak",Parameters_Base!$C$4,Parameters_Base!$C$5)</f>
        <v>50000</v>
      </c>
      <c r="G635" s="1"/>
      <c r="H635" s="1">
        <v>314</v>
      </c>
      <c r="I635" s="1">
        <v>18</v>
      </c>
      <c r="J635" s="1">
        <v>210</v>
      </c>
      <c r="K635" s="3">
        <v>1</v>
      </c>
      <c r="M635" s="15">
        <f t="shared" si="136"/>
        <v>3600000</v>
      </c>
      <c r="N635" s="15">
        <f t="shared" si="137"/>
        <v>10500000</v>
      </c>
      <c r="O635" s="15">
        <f t="shared" si="138"/>
        <v>14100000</v>
      </c>
      <c r="Q635">
        <f>Parameters_Base!$G$5</f>
        <v>13880</v>
      </c>
      <c r="R635">
        <f>Q635*(1+VLOOKUP(K635,Parameters_Base!$I$3:$J$7,2,FALSE))</f>
        <v>15961.999999999998</v>
      </c>
      <c r="S635" s="14">
        <f>R635*Parameters_Base!$G$2</f>
        <v>20750599.999999996</v>
      </c>
      <c r="T635" s="14">
        <f>Parameters_Base!$O$6</f>
        <v>300000</v>
      </c>
      <c r="U635" s="14">
        <f t="shared" si="139"/>
        <v>1500000</v>
      </c>
      <c r="V635" s="14">
        <f>Parameters_Base!$R$10</f>
        <v>3754098.2698005121</v>
      </c>
      <c r="W635" s="14">
        <f>Parameters_Base!$G$7*'Base Scenario'!O635</f>
        <v>3525000</v>
      </c>
      <c r="X635" s="14">
        <f>Parameters_Base!$G$8</f>
        <v>2000000</v>
      </c>
      <c r="Y635" s="15">
        <f t="shared" si="140"/>
        <v>31829698.269800507</v>
      </c>
      <c r="Z635" s="29">
        <f t="shared" si="141"/>
        <v>6365939.6539601013</v>
      </c>
      <c r="AA635" s="29">
        <f t="shared" si="142"/>
        <v>25463758.615840405</v>
      </c>
      <c r="AC635" s="29">
        <f t="shared" si="149"/>
        <v>-2765939.6539601013</v>
      </c>
      <c r="AD635" s="29">
        <f t="shared" si="143"/>
        <v>-14963758.615840405</v>
      </c>
      <c r="AE635" s="29">
        <f t="shared" si="144"/>
        <v>-17729698.269800507</v>
      </c>
      <c r="AF635" s="29"/>
      <c r="AG635" s="29" t="str">
        <f t="shared" si="145"/>
        <v>Loss</v>
      </c>
      <c r="AH635" s="29"/>
      <c r="AI635" s="29" t="str">
        <f t="shared" si="146"/>
        <v>Loss</v>
      </c>
      <c r="AJ635" s="29"/>
      <c r="AL635" s="12">
        <f t="shared" si="147"/>
        <v>-153663.31410889453</v>
      </c>
      <c r="AM635" s="12">
        <f t="shared" si="148"/>
        <v>-71255.993408763839</v>
      </c>
      <c r="AN635" s="12"/>
      <c r="AO635" s="12"/>
    </row>
    <row r="636" spans="1:41" x14ac:dyDescent="0.25">
      <c r="A636" s="6">
        <v>629</v>
      </c>
      <c r="B636" s="1" t="str">
        <f t="shared" si="135"/>
        <v>New York</v>
      </c>
      <c r="C636" s="1" t="s">
        <v>8</v>
      </c>
      <c r="D636" s="1" t="str">
        <f>IF(C636="Q1","non-peak",IF('Base Scenario'!C636="Q4","non-peak","peak"))</f>
        <v>non-peak</v>
      </c>
      <c r="E636" s="13">
        <f>IF(D636="non-peak",Parameters_Base!$B$4,Parameters_Base!$B$5)</f>
        <v>200000</v>
      </c>
      <c r="F636" s="13">
        <f>IF(D636="non-peak",Parameters_Base!$C$4,Parameters_Base!$C$5)</f>
        <v>50000</v>
      </c>
      <c r="G636" s="1"/>
      <c r="H636" s="1">
        <v>315</v>
      </c>
      <c r="I636" s="1">
        <v>15</v>
      </c>
      <c r="J636" s="1">
        <v>155</v>
      </c>
      <c r="K636" s="3">
        <v>-1</v>
      </c>
      <c r="M636" s="15">
        <f t="shared" si="136"/>
        <v>3000000</v>
      </c>
      <c r="N636" s="15">
        <f t="shared" si="137"/>
        <v>7750000</v>
      </c>
      <c r="O636" s="15">
        <f t="shared" si="138"/>
        <v>10750000</v>
      </c>
      <c r="Q636">
        <f>Parameters_Base!$G$5</f>
        <v>13880</v>
      </c>
      <c r="R636">
        <f>Q636*(1+VLOOKUP(K636,Parameters_Base!$I$3:$J$7,2,FALSE))</f>
        <v>11798</v>
      </c>
      <c r="S636" s="14">
        <f>R636*Parameters_Base!$G$2</f>
        <v>15337400</v>
      </c>
      <c r="T636" s="14">
        <f>Parameters_Base!$O$6</f>
        <v>300000</v>
      </c>
      <c r="U636" s="14">
        <f t="shared" si="139"/>
        <v>2500000</v>
      </c>
      <c r="V636" s="14">
        <f>Parameters_Base!$R$10</f>
        <v>3754098.2698005121</v>
      </c>
      <c r="W636" s="14">
        <f>Parameters_Base!$G$7*'Base Scenario'!O636</f>
        <v>2687500</v>
      </c>
      <c r="X636" s="14">
        <f>Parameters_Base!$G$8</f>
        <v>2000000</v>
      </c>
      <c r="Y636" s="15">
        <f t="shared" si="140"/>
        <v>26578998.269800514</v>
      </c>
      <c r="Z636" s="29">
        <f t="shared" si="141"/>
        <v>5315799.6539601032</v>
      </c>
      <c r="AA636" s="29">
        <f t="shared" si="142"/>
        <v>21263198.615840413</v>
      </c>
      <c r="AC636" s="29">
        <f t="shared" si="149"/>
        <v>-2315799.6539601032</v>
      </c>
      <c r="AD636" s="29">
        <f t="shared" si="143"/>
        <v>-13513198.615840413</v>
      </c>
      <c r="AE636" s="29">
        <f t="shared" si="144"/>
        <v>-15828998.269800514</v>
      </c>
      <c r="AF636" s="29"/>
      <c r="AG636" s="29" t="str">
        <f t="shared" si="145"/>
        <v>Loss</v>
      </c>
      <c r="AH636" s="29"/>
      <c r="AI636" s="29" t="str">
        <f t="shared" si="146"/>
        <v>Loss</v>
      </c>
      <c r="AJ636" s="29"/>
      <c r="AL636" s="12">
        <f t="shared" si="147"/>
        <v>-154386.64359734021</v>
      </c>
      <c r="AM636" s="12">
        <f t="shared" si="148"/>
        <v>-87181.926553809113</v>
      </c>
      <c r="AN636" s="12"/>
      <c r="AO636" s="12"/>
    </row>
    <row r="637" spans="1:41" x14ac:dyDescent="0.25">
      <c r="A637" s="6">
        <v>630</v>
      </c>
      <c r="B637" s="1" t="str">
        <f t="shared" si="135"/>
        <v>Mumbai</v>
      </c>
      <c r="C637" s="1" t="s">
        <v>8</v>
      </c>
      <c r="D637" s="1" t="str">
        <f>IF(C637="Q1","non-peak",IF('Base Scenario'!C637="Q4","non-peak","peak"))</f>
        <v>non-peak</v>
      </c>
      <c r="E637" s="13">
        <f>IF(D637="non-peak",Parameters_Base!$B$4,Parameters_Base!$B$5)</f>
        <v>200000</v>
      </c>
      <c r="F637" s="13">
        <f>IF(D637="non-peak",Parameters_Base!$C$4,Parameters_Base!$C$5)</f>
        <v>50000</v>
      </c>
      <c r="G637" s="1"/>
      <c r="H637" s="1">
        <v>315</v>
      </c>
      <c r="I637" s="1">
        <v>14</v>
      </c>
      <c r="J637" s="1">
        <v>153</v>
      </c>
      <c r="K637" s="3">
        <v>2</v>
      </c>
      <c r="M637" s="15">
        <f t="shared" si="136"/>
        <v>2800000</v>
      </c>
      <c r="N637" s="15">
        <f t="shared" si="137"/>
        <v>7650000</v>
      </c>
      <c r="O637" s="15">
        <f t="shared" si="138"/>
        <v>10450000</v>
      </c>
      <c r="Q637">
        <f>Parameters_Base!$G$5</f>
        <v>13880</v>
      </c>
      <c r="R637">
        <f>Q637*(1+VLOOKUP(K637,Parameters_Base!$I$3:$J$7,2,FALSE))</f>
        <v>18044</v>
      </c>
      <c r="S637" s="14">
        <f>R637*Parameters_Base!$G$2</f>
        <v>23457200</v>
      </c>
      <c r="T637" s="14">
        <f>Parameters_Base!$O$6</f>
        <v>300000</v>
      </c>
      <c r="U637" s="14">
        <f t="shared" si="139"/>
        <v>1500000</v>
      </c>
      <c r="V637" s="14">
        <f>Parameters_Base!$R$10</f>
        <v>3754098.2698005121</v>
      </c>
      <c r="W637" s="14">
        <f>Parameters_Base!$G$7*'Base Scenario'!O637</f>
        <v>2612500</v>
      </c>
      <c r="X637" s="14">
        <f>Parameters_Base!$G$8</f>
        <v>2000000</v>
      </c>
      <c r="Y637" s="15">
        <f t="shared" si="140"/>
        <v>33623798.269800514</v>
      </c>
      <c r="Z637" s="29">
        <f t="shared" si="141"/>
        <v>6724759.6539601032</v>
      </c>
      <c r="AA637" s="29">
        <f t="shared" si="142"/>
        <v>26899038.615840413</v>
      </c>
      <c r="AC637" s="29">
        <f t="shared" si="149"/>
        <v>-3924759.6539601032</v>
      </c>
      <c r="AD637" s="29">
        <f t="shared" si="143"/>
        <v>-19249038.615840413</v>
      </c>
      <c r="AE637" s="29">
        <f t="shared" si="144"/>
        <v>-23173798.269800514</v>
      </c>
      <c r="AF637" s="29"/>
      <c r="AG637" s="29" t="str">
        <f t="shared" si="145"/>
        <v>Loss</v>
      </c>
      <c r="AH637" s="29"/>
      <c r="AI637" s="29" t="str">
        <f t="shared" si="146"/>
        <v>Loss</v>
      </c>
      <c r="AJ637" s="29"/>
      <c r="AL637" s="12">
        <f t="shared" si="147"/>
        <v>-280339.97528286453</v>
      </c>
      <c r="AM637" s="12">
        <f t="shared" si="148"/>
        <v>-125810.70990745368</v>
      </c>
      <c r="AN637" s="12"/>
      <c r="AO637" s="12"/>
    </row>
    <row r="638" spans="1:41" x14ac:dyDescent="0.25">
      <c r="A638" s="6">
        <v>631</v>
      </c>
      <c r="B638" s="1" t="str">
        <f t="shared" si="135"/>
        <v>New York</v>
      </c>
      <c r="C638" s="1" t="s">
        <v>8</v>
      </c>
      <c r="D638" s="1" t="str">
        <f>IF(C638="Q1","non-peak",IF('Base Scenario'!C638="Q4","non-peak","peak"))</f>
        <v>non-peak</v>
      </c>
      <c r="E638" s="13">
        <f>IF(D638="non-peak",Parameters_Base!$B$4,Parameters_Base!$B$5)</f>
        <v>200000</v>
      </c>
      <c r="F638" s="13">
        <f>IF(D638="non-peak",Parameters_Base!$C$4,Parameters_Base!$C$5)</f>
        <v>50000</v>
      </c>
      <c r="G638" s="1"/>
      <c r="H638" s="1">
        <v>316</v>
      </c>
      <c r="I638" s="1">
        <v>15</v>
      </c>
      <c r="J638" s="1">
        <v>186</v>
      </c>
      <c r="K638" s="3">
        <v>-1</v>
      </c>
      <c r="M638" s="15">
        <f t="shared" si="136"/>
        <v>3000000</v>
      </c>
      <c r="N638" s="15">
        <f t="shared" si="137"/>
        <v>9300000</v>
      </c>
      <c r="O638" s="15">
        <f t="shared" si="138"/>
        <v>12300000</v>
      </c>
      <c r="Q638">
        <f>Parameters_Base!$G$5</f>
        <v>13880</v>
      </c>
      <c r="R638">
        <f>Q638*(1+VLOOKUP(K638,Parameters_Base!$I$3:$J$7,2,FALSE))</f>
        <v>11798</v>
      </c>
      <c r="S638" s="14">
        <f>R638*Parameters_Base!$G$2</f>
        <v>15337400</v>
      </c>
      <c r="T638" s="14">
        <f>Parameters_Base!$O$6</f>
        <v>300000</v>
      </c>
      <c r="U638" s="14">
        <f t="shared" si="139"/>
        <v>2500000</v>
      </c>
      <c r="V638" s="14">
        <f>Parameters_Base!$R$10</f>
        <v>3754098.2698005121</v>
      </c>
      <c r="W638" s="14">
        <f>Parameters_Base!$G$7*'Base Scenario'!O638</f>
        <v>3075000</v>
      </c>
      <c r="X638" s="14">
        <f>Parameters_Base!$G$8</f>
        <v>2000000</v>
      </c>
      <c r="Y638" s="15">
        <f t="shared" si="140"/>
        <v>26966498.269800514</v>
      </c>
      <c r="Z638" s="29">
        <f t="shared" si="141"/>
        <v>5393299.6539601032</v>
      </c>
      <c r="AA638" s="29">
        <f t="shared" si="142"/>
        <v>21573198.615840413</v>
      </c>
      <c r="AC638" s="29">
        <f t="shared" si="149"/>
        <v>-2393299.6539601032</v>
      </c>
      <c r="AD638" s="29">
        <f t="shared" si="143"/>
        <v>-12273198.615840413</v>
      </c>
      <c r="AE638" s="29">
        <f t="shared" si="144"/>
        <v>-14666498.269800514</v>
      </c>
      <c r="AF638" s="29"/>
      <c r="AG638" s="29" t="str">
        <f t="shared" si="145"/>
        <v>Loss</v>
      </c>
      <c r="AH638" s="29"/>
      <c r="AI638" s="29" t="str">
        <f t="shared" si="146"/>
        <v>Loss</v>
      </c>
      <c r="AJ638" s="29"/>
      <c r="AL638" s="12">
        <f t="shared" si="147"/>
        <v>-159553.31026400687</v>
      </c>
      <c r="AM638" s="12">
        <f t="shared" si="148"/>
        <v>-65984.938794840928</v>
      </c>
      <c r="AN638" s="12"/>
      <c r="AO638" s="12"/>
    </row>
    <row r="639" spans="1:41" x14ac:dyDescent="0.25">
      <c r="A639" s="6">
        <v>632</v>
      </c>
      <c r="B639" s="1" t="str">
        <f t="shared" si="135"/>
        <v>Mumbai</v>
      </c>
      <c r="C639" s="1" t="s">
        <v>8</v>
      </c>
      <c r="D639" s="1" t="str">
        <f>IF(C639="Q1","non-peak",IF('Base Scenario'!C639="Q4","non-peak","peak"))</f>
        <v>non-peak</v>
      </c>
      <c r="E639" s="13">
        <f>IF(D639="non-peak",Parameters_Base!$B$4,Parameters_Base!$B$5)</f>
        <v>200000</v>
      </c>
      <c r="F639" s="13">
        <f>IF(D639="non-peak",Parameters_Base!$C$4,Parameters_Base!$C$5)</f>
        <v>50000</v>
      </c>
      <c r="G639" s="1"/>
      <c r="H639" s="1">
        <v>316</v>
      </c>
      <c r="I639" s="1">
        <v>17</v>
      </c>
      <c r="J639" s="1">
        <v>200</v>
      </c>
      <c r="K639" s="3">
        <v>2</v>
      </c>
      <c r="M639" s="15">
        <f t="shared" si="136"/>
        <v>3400000</v>
      </c>
      <c r="N639" s="15">
        <f t="shared" si="137"/>
        <v>10000000</v>
      </c>
      <c r="O639" s="15">
        <f t="shared" si="138"/>
        <v>13400000</v>
      </c>
      <c r="Q639">
        <f>Parameters_Base!$G$5</f>
        <v>13880</v>
      </c>
      <c r="R639">
        <f>Q639*(1+VLOOKUP(K639,Parameters_Base!$I$3:$J$7,2,FALSE))</f>
        <v>18044</v>
      </c>
      <c r="S639" s="14">
        <f>R639*Parameters_Base!$G$2</f>
        <v>23457200</v>
      </c>
      <c r="T639" s="14">
        <f>Parameters_Base!$O$6</f>
        <v>300000</v>
      </c>
      <c r="U639" s="14">
        <f t="shared" si="139"/>
        <v>1500000</v>
      </c>
      <c r="V639" s="14">
        <f>Parameters_Base!$R$10</f>
        <v>3754098.2698005121</v>
      </c>
      <c r="W639" s="14">
        <f>Parameters_Base!$G$7*'Base Scenario'!O639</f>
        <v>3350000</v>
      </c>
      <c r="X639" s="14">
        <f>Parameters_Base!$G$8</f>
        <v>2000000</v>
      </c>
      <c r="Y639" s="15">
        <f t="shared" si="140"/>
        <v>34361298.269800514</v>
      </c>
      <c r="Z639" s="29">
        <f t="shared" si="141"/>
        <v>6872259.6539601032</v>
      </c>
      <c r="AA639" s="29">
        <f t="shared" si="142"/>
        <v>27489038.615840413</v>
      </c>
      <c r="AC639" s="29">
        <f t="shared" si="149"/>
        <v>-3472259.6539601032</v>
      </c>
      <c r="AD639" s="29">
        <f t="shared" si="143"/>
        <v>-17489038.615840413</v>
      </c>
      <c r="AE639" s="29">
        <f t="shared" si="144"/>
        <v>-20961298.269800514</v>
      </c>
      <c r="AF639" s="29"/>
      <c r="AG639" s="29" t="str">
        <f t="shared" si="145"/>
        <v>Loss</v>
      </c>
      <c r="AH639" s="29"/>
      <c r="AI639" s="29" t="str">
        <f t="shared" si="146"/>
        <v>Loss</v>
      </c>
      <c r="AJ639" s="29"/>
      <c r="AL639" s="12">
        <f t="shared" si="147"/>
        <v>-204250.56788000607</v>
      </c>
      <c r="AM639" s="12">
        <f t="shared" si="148"/>
        <v>-87445.193079202058</v>
      </c>
      <c r="AN639" s="12"/>
      <c r="AO639" s="12"/>
    </row>
    <row r="640" spans="1:41" x14ac:dyDescent="0.25">
      <c r="A640" s="6">
        <v>633</v>
      </c>
      <c r="B640" s="1" t="str">
        <f t="shared" si="135"/>
        <v>New York</v>
      </c>
      <c r="C640" s="1" t="s">
        <v>8</v>
      </c>
      <c r="D640" s="1" t="str">
        <f>IF(C640="Q1","non-peak",IF('Base Scenario'!C640="Q4","non-peak","peak"))</f>
        <v>non-peak</v>
      </c>
      <c r="E640" s="13">
        <f>IF(D640="non-peak",Parameters_Base!$B$4,Parameters_Base!$B$5)</f>
        <v>200000</v>
      </c>
      <c r="F640" s="13">
        <f>IF(D640="non-peak",Parameters_Base!$C$4,Parameters_Base!$C$5)</f>
        <v>50000</v>
      </c>
      <c r="G640" s="1"/>
      <c r="H640" s="1">
        <v>317</v>
      </c>
      <c r="I640" s="1">
        <v>12</v>
      </c>
      <c r="J640" s="1">
        <v>163</v>
      </c>
      <c r="K640" s="3">
        <v>-1</v>
      </c>
      <c r="M640" s="15">
        <f t="shared" si="136"/>
        <v>2400000</v>
      </c>
      <c r="N640" s="15">
        <f t="shared" si="137"/>
        <v>8150000</v>
      </c>
      <c r="O640" s="15">
        <f t="shared" si="138"/>
        <v>10550000</v>
      </c>
      <c r="Q640">
        <f>Parameters_Base!$G$5</f>
        <v>13880</v>
      </c>
      <c r="R640">
        <f>Q640*(1+VLOOKUP(K640,Parameters_Base!$I$3:$J$7,2,FALSE))</f>
        <v>11798</v>
      </c>
      <c r="S640" s="14">
        <f>R640*Parameters_Base!$G$2</f>
        <v>15337400</v>
      </c>
      <c r="T640" s="14">
        <f>Parameters_Base!$O$6</f>
        <v>300000</v>
      </c>
      <c r="U640" s="14">
        <f t="shared" si="139"/>
        <v>2500000</v>
      </c>
      <c r="V640" s="14">
        <f>Parameters_Base!$R$10</f>
        <v>3754098.2698005121</v>
      </c>
      <c r="W640" s="14">
        <f>Parameters_Base!$G$7*'Base Scenario'!O640</f>
        <v>2637500</v>
      </c>
      <c r="X640" s="14">
        <f>Parameters_Base!$G$8</f>
        <v>2000000</v>
      </c>
      <c r="Y640" s="15">
        <f t="shared" si="140"/>
        <v>26528998.269800514</v>
      </c>
      <c r="Z640" s="29">
        <f t="shared" si="141"/>
        <v>5305799.6539601032</v>
      </c>
      <c r="AA640" s="29">
        <f t="shared" si="142"/>
        <v>21223198.615840413</v>
      </c>
      <c r="AC640" s="29">
        <f t="shared" si="149"/>
        <v>-2905799.6539601032</v>
      </c>
      <c r="AD640" s="29">
        <f t="shared" si="143"/>
        <v>-13073198.615840413</v>
      </c>
      <c r="AE640" s="29">
        <f t="shared" si="144"/>
        <v>-15978998.269800514</v>
      </c>
      <c r="AF640" s="29"/>
      <c r="AG640" s="29" t="str">
        <f t="shared" si="145"/>
        <v>Loss</v>
      </c>
      <c r="AH640" s="29"/>
      <c r="AI640" s="29" t="str">
        <f t="shared" si="146"/>
        <v>Loss</v>
      </c>
      <c r="AJ640" s="29"/>
      <c r="AL640" s="12">
        <f t="shared" si="147"/>
        <v>-242149.97116334192</v>
      </c>
      <c r="AM640" s="12">
        <f t="shared" si="148"/>
        <v>-80203.672489818477</v>
      </c>
      <c r="AN640" s="12"/>
      <c r="AO640" s="12"/>
    </row>
    <row r="641" spans="1:41" x14ac:dyDescent="0.25">
      <c r="A641" s="6">
        <v>634</v>
      </c>
      <c r="B641" s="1" t="str">
        <f t="shared" si="135"/>
        <v>Mumbai</v>
      </c>
      <c r="C641" s="1" t="s">
        <v>8</v>
      </c>
      <c r="D641" s="1" t="str">
        <f>IF(C641="Q1","non-peak",IF('Base Scenario'!C641="Q4","non-peak","peak"))</f>
        <v>non-peak</v>
      </c>
      <c r="E641" s="13">
        <f>IF(D641="non-peak",Parameters_Base!$B$4,Parameters_Base!$B$5)</f>
        <v>200000</v>
      </c>
      <c r="F641" s="13">
        <f>IF(D641="non-peak",Parameters_Base!$C$4,Parameters_Base!$C$5)</f>
        <v>50000</v>
      </c>
      <c r="G641" s="1"/>
      <c r="H641" s="1">
        <v>317</v>
      </c>
      <c r="I641" s="1">
        <v>20</v>
      </c>
      <c r="J641" s="1">
        <v>156</v>
      </c>
      <c r="K641" s="3">
        <v>2</v>
      </c>
      <c r="M641" s="15">
        <f t="shared" si="136"/>
        <v>4000000</v>
      </c>
      <c r="N641" s="15">
        <f t="shared" si="137"/>
        <v>7800000</v>
      </c>
      <c r="O641" s="15">
        <f t="shared" si="138"/>
        <v>11800000</v>
      </c>
      <c r="Q641">
        <f>Parameters_Base!$G$5</f>
        <v>13880</v>
      </c>
      <c r="R641">
        <f>Q641*(1+VLOOKUP(K641,Parameters_Base!$I$3:$J$7,2,FALSE))</f>
        <v>18044</v>
      </c>
      <c r="S641" s="14">
        <f>R641*Parameters_Base!$G$2</f>
        <v>23457200</v>
      </c>
      <c r="T641" s="14">
        <f>Parameters_Base!$O$6</f>
        <v>300000</v>
      </c>
      <c r="U641" s="14">
        <f t="shared" si="139"/>
        <v>1500000</v>
      </c>
      <c r="V641" s="14">
        <f>Parameters_Base!$R$10</f>
        <v>3754098.2698005121</v>
      </c>
      <c r="W641" s="14">
        <f>Parameters_Base!$G$7*'Base Scenario'!O641</f>
        <v>2950000</v>
      </c>
      <c r="X641" s="14">
        <f>Parameters_Base!$G$8</f>
        <v>2000000</v>
      </c>
      <c r="Y641" s="15">
        <f t="shared" si="140"/>
        <v>33961298.269800514</v>
      </c>
      <c r="Z641" s="29">
        <f t="shared" si="141"/>
        <v>6792259.6539601032</v>
      </c>
      <c r="AA641" s="29">
        <f t="shared" si="142"/>
        <v>27169038.615840413</v>
      </c>
      <c r="AC641" s="29">
        <f t="shared" si="149"/>
        <v>-2792259.6539601032</v>
      </c>
      <c r="AD641" s="29">
        <f t="shared" si="143"/>
        <v>-19369038.615840413</v>
      </c>
      <c r="AE641" s="29">
        <f t="shared" si="144"/>
        <v>-22161298.269800514</v>
      </c>
      <c r="AF641" s="29"/>
      <c r="AG641" s="29" t="str">
        <f t="shared" si="145"/>
        <v>Loss</v>
      </c>
      <c r="AH641" s="29"/>
      <c r="AI641" s="29" t="str">
        <f t="shared" si="146"/>
        <v>Loss</v>
      </c>
      <c r="AJ641" s="29"/>
      <c r="AL641" s="12">
        <f t="shared" si="147"/>
        <v>-139612.98269800516</v>
      </c>
      <c r="AM641" s="12">
        <f t="shared" si="148"/>
        <v>-124160.50394769495</v>
      </c>
      <c r="AN641" s="12"/>
      <c r="AO641" s="12"/>
    </row>
    <row r="642" spans="1:41" x14ac:dyDescent="0.25">
      <c r="A642" s="6">
        <v>635</v>
      </c>
      <c r="B642" s="1" t="str">
        <f t="shared" si="135"/>
        <v>New York</v>
      </c>
      <c r="C642" s="1" t="s">
        <v>8</v>
      </c>
      <c r="D642" s="1" t="str">
        <f>IF(C642="Q1","non-peak",IF('Base Scenario'!C642="Q4","non-peak","peak"))</f>
        <v>non-peak</v>
      </c>
      <c r="E642" s="13">
        <f>IF(D642="non-peak",Parameters_Base!$B$4,Parameters_Base!$B$5)</f>
        <v>200000</v>
      </c>
      <c r="F642" s="13">
        <f>IF(D642="non-peak",Parameters_Base!$C$4,Parameters_Base!$C$5)</f>
        <v>50000</v>
      </c>
      <c r="G642" s="1"/>
      <c r="H642" s="1">
        <v>318</v>
      </c>
      <c r="I642" s="1">
        <v>15</v>
      </c>
      <c r="J642" s="1">
        <v>185</v>
      </c>
      <c r="K642" s="3">
        <v>-2</v>
      </c>
      <c r="M642" s="15">
        <f t="shared" si="136"/>
        <v>3000000</v>
      </c>
      <c r="N642" s="15">
        <f t="shared" si="137"/>
        <v>9250000</v>
      </c>
      <c r="O642" s="15">
        <f t="shared" si="138"/>
        <v>12250000</v>
      </c>
      <c r="Q642">
        <f>Parameters_Base!$G$5</f>
        <v>13880</v>
      </c>
      <c r="R642">
        <f>Q642*(1+VLOOKUP(K642,Parameters_Base!$I$3:$J$7,2,FALSE))</f>
        <v>9716</v>
      </c>
      <c r="S642" s="14">
        <f>R642*Parameters_Base!$G$2</f>
        <v>12630800</v>
      </c>
      <c r="T642" s="14">
        <f>Parameters_Base!$O$6</f>
        <v>300000</v>
      </c>
      <c r="U642" s="14">
        <f t="shared" si="139"/>
        <v>2500000</v>
      </c>
      <c r="V642" s="14">
        <f>Parameters_Base!$R$10</f>
        <v>3754098.2698005121</v>
      </c>
      <c r="W642" s="14">
        <f>Parameters_Base!$G$7*'Base Scenario'!O642</f>
        <v>3062500</v>
      </c>
      <c r="X642" s="14">
        <f>Parameters_Base!$G$8</f>
        <v>2000000</v>
      </c>
      <c r="Y642" s="15">
        <f t="shared" si="140"/>
        <v>24247398.269800514</v>
      </c>
      <c r="Z642" s="29">
        <f t="shared" si="141"/>
        <v>4849479.6539601032</v>
      </c>
      <c r="AA642" s="29">
        <f t="shared" si="142"/>
        <v>19397918.615840413</v>
      </c>
      <c r="AC642" s="29">
        <f t="shared" si="149"/>
        <v>-1849479.6539601032</v>
      </c>
      <c r="AD642" s="29">
        <f t="shared" si="143"/>
        <v>-10147918.615840413</v>
      </c>
      <c r="AE642" s="29">
        <f t="shared" si="144"/>
        <v>-11997398.269800514</v>
      </c>
      <c r="AF642" s="29"/>
      <c r="AG642" s="29" t="str">
        <f t="shared" si="145"/>
        <v>Loss</v>
      </c>
      <c r="AH642" s="29"/>
      <c r="AI642" s="29" t="str">
        <f t="shared" si="146"/>
        <v>Loss</v>
      </c>
      <c r="AJ642" s="29"/>
      <c r="AL642" s="12">
        <f t="shared" si="147"/>
        <v>-123298.64359734021</v>
      </c>
      <c r="AM642" s="12">
        <f t="shared" si="148"/>
        <v>-54853.614139677906</v>
      </c>
      <c r="AN642" s="12"/>
      <c r="AO642" s="12"/>
    </row>
    <row r="643" spans="1:41" x14ac:dyDescent="0.25">
      <c r="A643" s="6">
        <v>636</v>
      </c>
      <c r="B643" s="1" t="str">
        <f t="shared" si="135"/>
        <v>Mumbai</v>
      </c>
      <c r="C643" s="1" t="s">
        <v>8</v>
      </c>
      <c r="D643" s="1" t="str">
        <f>IF(C643="Q1","non-peak",IF('Base Scenario'!C643="Q4","non-peak","peak"))</f>
        <v>non-peak</v>
      </c>
      <c r="E643" s="13">
        <f>IF(D643="non-peak",Parameters_Base!$B$4,Parameters_Base!$B$5)</f>
        <v>200000</v>
      </c>
      <c r="F643" s="13">
        <f>IF(D643="non-peak",Parameters_Base!$C$4,Parameters_Base!$C$5)</f>
        <v>50000</v>
      </c>
      <c r="G643" s="1"/>
      <c r="H643" s="1">
        <v>318</v>
      </c>
      <c r="I643" s="1">
        <v>17</v>
      </c>
      <c r="J643" s="1">
        <v>192</v>
      </c>
      <c r="K643" s="3">
        <v>2</v>
      </c>
      <c r="M643" s="15">
        <f t="shared" si="136"/>
        <v>3400000</v>
      </c>
      <c r="N643" s="15">
        <f t="shared" si="137"/>
        <v>9600000</v>
      </c>
      <c r="O643" s="15">
        <f t="shared" si="138"/>
        <v>13000000</v>
      </c>
      <c r="Q643">
        <f>Parameters_Base!$G$5</f>
        <v>13880</v>
      </c>
      <c r="R643">
        <f>Q643*(1+VLOOKUP(K643,Parameters_Base!$I$3:$J$7,2,FALSE))</f>
        <v>18044</v>
      </c>
      <c r="S643" s="14">
        <f>R643*Parameters_Base!$G$2</f>
        <v>23457200</v>
      </c>
      <c r="T643" s="14">
        <f>Parameters_Base!$O$6</f>
        <v>300000</v>
      </c>
      <c r="U643" s="14">
        <f t="shared" si="139"/>
        <v>1500000</v>
      </c>
      <c r="V643" s="14">
        <f>Parameters_Base!$R$10</f>
        <v>3754098.2698005121</v>
      </c>
      <c r="W643" s="14">
        <f>Parameters_Base!$G$7*'Base Scenario'!O643</f>
        <v>3250000</v>
      </c>
      <c r="X643" s="14">
        <f>Parameters_Base!$G$8</f>
        <v>2000000</v>
      </c>
      <c r="Y643" s="15">
        <f t="shared" si="140"/>
        <v>34261298.269800514</v>
      </c>
      <c r="Z643" s="29">
        <f t="shared" si="141"/>
        <v>6852259.6539601032</v>
      </c>
      <c r="AA643" s="29">
        <f t="shared" si="142"/>
        <v>27409038.615840413</v>
      </c>
      <c r="AC643" s="29">
        <f t="shared" si="149"/>
        <v>-3452259.6539601032</v>
      </c>
      <c r="AD643" s="29">
        <f t="shared" si="143"/>
        <v>-17809038.615840413</v>
      </c>
      <c r="AE643" s="29">
        <f t="shared" si="144"/>
        <v>-21261298.269800514</v>
      </c>
      <c r="AF643" s="29"/>
      <c r="AG643" s="29" t="str">
        <f t="shared" si="145"/>
        <v>Loss</v>
      </c>
      <c r="AH643" s="29"/>
      <c r="AI643" s="29" t="str">
        <f t="shared" si="146"/>
        <v>Loss</v>
      </c>
      <c r="AJ643" s="29"/>
      <c r="AL643" s="12">
        <f t="shared" si="147"/>
        <v>-203074.09729177077</v>
      </c>
      <c r="AM643" s="12">
        <f t="shared" si="148"/>
        <v>-92755.409457502145</v>
      </c>
      <c r="AN643" s="12"/>
      <c r="AO643" s="12"/>
    </row>
    <row r="644" spans="1:41" x14ac:dyDescent="0.25">
      <c r="A644" s="6">
        <v>637</v>
      </c>
      <c r="B644" s="1" t="str">
        <f t="shared" si="135"/>
        <v>New York</v>
      </c>
      <c r="C644" s="1" t="s">
        <v>8</v>
      </c>
      <c r="D644" s="1" t="str">
        <f>IF(C644="Q1","non-peak",IF('Base Scenario'!C644="Q4","non-peak","peak"))</f>
        <v>non-peak</v>
      </c>
      <c r="E644" s="13">
        <f>IF(D644="non-peak",Parameters_Base!$B$4,Parameters_Base!$B$5)</f>
        <v>200000</v>
      </c>
      <c r="F644" s="13">
        <f>IF(D644="non-peak",Parameters_Base!$C$4,Parameters_Base!$C$5)</f>
        <v>50000</v>
      </c>
      <c r="G644" s="1"/>
      <c r="H644" s="1">
        <v>319</v>
      </c>
      <c r="I644" s="1">
        <v>23</v>
      </c>
      <c r="J644" s="1">
        <v>163</v>
      </c>
      <c r="K644" s="3">
        <v>0</v>
      </c>
      <c r="M644" s="15">
        <f t="shared" si="136"/>
        <v>4600000</v>
      </c>
      <c r="N644" s="15">
        <f t="shared" si="137"/>
        <v>8150000</v>
      </c>
      <c r="O644" s="15">
        <f t="shared" si="138"/>
        <v>12750000</v>
      </c>
      <c r="Q644">
        <f>Parameters_Base!$G$5</f>
        <v>13880</v>
      </c>
      <c r="R644">
        <f>Q644*(1+VLOOKUP(K644,Parameters_Base!$I$3:$J$7,2,FALSE))</f>
        <v>13880</v>
      </c>
      <c r="S644" s="14">
        <f>R644*Parameters_Base!$G$2</f>
        <v>18044000</v>
      </c>
      <c r="T644" s="14">
        <f>Parameters_Base!$O$6</f>
        <v>300000</v>
      </c>
      <c r="U644" s="14">
        <f t="shared" si="139"/>
        <v>2500000</v>
      </c>
      <c r="V644" s="14">
        <f>Parameters_Base!$R$10</f>
        <v>3754098.2698005121</v>
      </c>
      <c r="W644" s="14">
        <f>Parameters_Base!$G$7*'Base Scenario'!O644</f>
        <v>3187500</v>
      </c>
      <c r="X644" s="14">
        <f>Parameters_Base!$G$8</f>
        <v>2000000</v>
      </c>
      <c r="Y644" s="15">
        <f t="shared" si="140"/>
        <v>29785598.269800514</v>
      </c>
      <c r="Z644" s="29">
        <f t="shared" si="141"/>
        <v>5957119.6539601032</v>
      </c>
      <c r="AA644" s="29">
        <f t="shared" si="142"/>
        <v>23828478.615840413</v>
      </c>
      <c r="AC644" s="29">
        <f t="shared" si="149"/>
        <v>-1357119.6539601032</v>
      </c>
      <c r="AD644" s="29">
        <f t="shared" si="143"/>
        <v>-15678478.615840413</v>
      </c>
      <c r="AE644" s="29">
        <f t="shared" si="144"/>
        <v>-17035598.269800514</v>
      </c>
      <c r="AF644" s="29"/>
      <c r="AG644" s="29" t="str">
        <f t="shared" si="145"/>
        <v>Loss</v>
      </c>
      <c r="AH644" s="29"/>
      <c r="AI644" s="29" t="str">
        <f t="shared" si="146"/>
        <v>Loss</v>
      </c>
      <c r="AJ644" s="29"/>
      <c r="AL644" s="12">
        <f t="shared" si="147"/>
        <v>-59005.202346091442</v>
      </c>
      <c r="AM644" s="12">
        <f t="shared" si="148"/>
        <v>-96186.985373254065</v>
      </c>
      <c r="AN644" s="12"/>
      <c r="AO644" s="12"/>
    </row>
    <row r="645" spans="1:41" x14ac:dyDescent="0.25">
      <c r="A645" s="6">
        <v>638</v>
      </c>
      <c r="B645" s="1" t="str">
        <f t="shared" si="135"/>
        <v>Mumbai</v>
      </c>
      <c r="C645" s="1" t="s">
        <v>8</v>
      </c>
      <c r="D645" s="1" t="str">
        <f>IF(C645="Q1","non-peak",IF('Base Scenario'!C645="Q4","non-peak","peak"))</f>
        <v>non-peak</v>
      </c>
      <c r="E645" s="13">
        <f>IF(D645="non-peak",Parameters_Base!$B$4,Parameters_Base!$B$5)</f>
        <v>200000</v>
      </c>
      <c r="F645" s="13">
        <f>IF(D645="non-peak",Parameters_Base!$C$4,Parameters_Base!$C$5)</f>
        <v>50000</v>
      </c>
      <c r="G645" s="1"/>
      <c r="H645" s="1">
        <v>319</v>
      </c>
      <c r="I645" s="1">
        <v>21</v>
      </c>
      <c r="J645" s="1">
        <v>138</v>
      </c>
      <c r="K645" s="3">
        <v>0</v>
      </c>
      <c r="M645" s="15">
        <f t="shared" si="136"/>
        <v>4200000</v>
      </c>
      <c r="N645" s="15">
        <f t="shared" si="137"/>
        <v>6900000</v>
      </c>
      <c r="O645" s="15">
        <f t="shared" si="138"/>
        <v>11100000</v>
      </c>
      <c r="Q645">
        <f>Parameters_Base!$G$5</f>
        <v>13880</v>
      </c>
      <c r="R645">
        <f>Q645*(1+VLOOKUP(K645,Parameters_Base!$I$3:$J$7,2,FALSE))</f>
        <v>13880</v>
      </c>
      <c r="S645" s="14">
        <f>R645*Parameters_Base!$G$2</f>
        <v>18044000</v>
      </c>
      <c r="T645" s="14">
        <f>Parameters_Base!$O$6</f>
        <v>300000</v>
      </c>
      <c r="U645" s="14">
        <f t="shared" si="139"/>
        <v>1500000</v>
      </c>
      <c r="V645" s="14">
        <f>Parameters_Base!$R$10</f>
        <v>3754098.2698005121</v>
      </c>
      <c r="W645" s="14">
        <f>Parameters_Base!$G$7*'Base Scenario'!O645</f>
        <v>2775000</v>
      </c>
      <c r="X645" s="14">
        <f>Parameters_Base!$G$8</f>
        <v>2000000</v>
      </c>
      <c r="Y645" s="15">
        <f t="shared" si="140"/>
        <v>28373098.269800514</v>
      </c>
      <c r="Z645" s="29">
        <f t="shared" si="141"/>
        <v>5674619.6539601032</v>
      </c>
      <c r="AA645" s="29">
        <f t="shared" si="142"/>
        <v>22698478.615840413</v>
      </c>
      <c r="AC645" s="29">
        <f t="shared" si="149"/>
        <v>-1474619.6539601032</v>
      </c>
      <c r="AD645" s="29">
        <f t="shared" si="143"/>
        <v>-15798478.615840413</v>
      </c>
      <c r="AE645" s="29">
        <f t="shared" si="144"/>
        <v>-17273098.269800514</v>
      </c>
      <c r="AF645" s="29"/>
      <c r="AG645" s="29" t="str">
        <f t="shared" si="145"/>
        <v>Loss</v>
      </c>
      <c r="AH645" s="29"/>
      <c r="AI645" s="29" t="str">
        <f t="shared" si="146"/>
        <v>Loss</v>
      </c>
      <c r="AJ645" s="29"/>
      <c r="AL645" s="12">
        <f t="shared" si="147"/>
        <v>-70219.983521909671</v>
      </c>
      <c r="AM645" s="12">
        <f t="shared" si="148"/>
        <v>-114481.72910029284</v>
      </c>
      <c r="AN645" s="12"/>
      <c r="AO645" s="12"/>
    </row>
    <row r="646" spans="1:41" x14ac:dyDescent="0.25">
      <c r="A646" s="6">
        <v>639</v>
      </c>
      <c r="B646" s="1" t="str">
        <f t="shared" si="135"/>
        <v>New York</v>
      </c>
      <c r="C646" s="1" t="s">
        <v>8</v>
      </c>
      <c r="D646" s="1" t="str">
        <f>IF(C646="Q1","non-peak",IF('Base Scenario'!C646="Q4","non-peak","peak"))</f>
        <v>non-peak</v>
      </c>
      <c r="E646" s="13">
        <f>IF(D646="non-peak",Parameters_Base!$B$4,Parameters_Base!$B$5)</f>
        <v>200000</v>
      </c>
      <c r="F646" s="13">
        <f>IF(D646="non-peak",Parameters_Base!$C$4,Parameters_Base!$C$5)</f>
        <v>50000</v>
      </c>
      <c r="G646" s="1"/>
      <c r="H646" s="1">
        <v>320</v>
      </c>
      <c r="I646" s="1">
        <v>15</v>
      </c>
      <c r="J646" s="1">
        <v>222</v>
      </c>
      <c r="K646" s="3">
        <v>0</v>
      </c>
      <c r="M646" s="15">
        <f t="shared" si="136"/>
        <v>3000000</v>
      </c>
      <c r="N646" s="15">
        <f t="shared" si="137"/>
        <v>11100000</v>
      </c>
      <c r="O646" s="15">
        <f t="shared" si="138"/>
        <v>14100000</v>
      </c>
      <c r="Q646">
        <f>Parameters_Base!$G$5</f>
        <v>13880</v>
      </c>
      <c r="R646">
        <f>Q646*(1+VLOOKUP(K646,Parameters_Base!$I$3:$J$7,2,FALSE))</f>
        <v>13880</v>
      </c>
      <c r="S646" s="14">
        <f>R646*Parameters_Base!$G$2</f>
        <v>18044000</v>
      </c>
      <c r="T646" s="14">
        <f>Parameters_Base!$O$6</f>
        <v>300000</v>
      </c>
      <c r="U646" s="14">
        <f t="shared" si="139"/>
        <v>2500000</v>
      </c>
      <c r="V646" s="14">
        <f>Parameters_Base!$R$10</f>
        <v>3754098.2698005121</v>
      </c>
      <c r="W646" s="14">
        <f>Parameters_Base!$G$7*'Base Scenario'!O646</f>
        <v>3525000</v>
      </c>
      <c r="X646" s="14">
        <f>Parameters_Base!$G$8</f>
        <v>2000000</v>
      </c>
      <c r="Y646" s="15">
        <f t="shared" si="140"/>
        <v>30123098.269800514</v>
      </c>
      <c r="Z646" s="29">
        <f t="shared" si="141"/>
        <v>6024619.6539601032</v>
      </c>
      <c r="AA646" s="29">
        <f t="shared" si="142"/>
        <v>24098478.615840413</v>
      </c>
      <c r="AC646" s="29">
        <f t="shared" si="149"/>
        <v>-3024619.6539601032</v>
      </c>
      <c r="AD646" s="29">
        <f t="shared" si="143"/>
        <v>-12998478.615840413</v>
      </c>
      <c r="AE646" s="29">
        <f t="shared" si="144"/>
        <v>-16023098.269800514</v>
      </c>
      <c r="AF646" s="29"/>
      <c r="AG646" s="29" t="str">
        <f t="shared" si="145"/>
        <v>Loss</v>
      </c>
      <c r="AH646" s="29"/>
      <c r="AI646" s="29" t="str">
        <f t="shared" si="146"/>
        <v>Loss</v>
      </c>
      <c r="AJ646" s="29"/>
      <c r="AL646" s="12">
        <f t="shared" si="147"/>
        <v>-201641.31026400687</v>
      </c>
      <c r="AM646" s="12">
        <f t="shared" si="148"/>
        <v>-58551.705476758616</v>
      </c>
      <c r="AN646" s="12"/>
      <c r="AO646" s="12"/>
    </row>
    <row r="647" spans="1:41" x14ac:dyDescent="0.25">
      <c r="A647" s="6">
        <v>640</v>
      </c>
      <c r="B647" s="1" t="str">
        <f t="shared" si="135"/>
        <v>Mumbai</v>
      </c>
      <c r="C647" s="1" t="s">
        <v>8</v>
      </c>
      <c r="D647" s="1" t="str">
        <f>IF(C647="Q1","non-peak",IF('Base Scenario'!C647="Q4","non-peak","peak"))</f>
        <v>non-peak</v>
      </c>
      <c r="E647" s="13">
        <f>IF(D647="non-peak",Parameters_Base!$B$4,Parameters_Base!$B$5)</f>
        <v>200000</v>
      </c>
      <c r="F647" s="13">
        <f>IF(D647="non-peak",Parameters_Base!$C$4,Parameters_Base!$C$5)</f>
        <v>50000</v>
      </c>
      <c r="G647" s="1"/>
      <c r="H647" s="1">
        <v>320</v>
      </c>
      <c r="I647" s="1">
        <v>23</v>
      </c>
      <c r="J647" s="1">
        <v>226</v>
      </c>
      <c r="K647" s="3">
        <v>1</v>
      </c>
      <c r="M647" s="15">
        <f t="shared" si="136"/>
        <v>4600000</v>
      </c>
      <c r="N647" s="15">
        <f t="shared" si="137"/>
        <v>11300000</v>
      </c>
      <c r="O647" s="15">
        <f t="shared" si="138"/>
        <v>15900000</v>
      </c>
      <c r="Q647">
        <f>Parameters_Base!$G$5</f>
        <v>13880</v>
      </c>
      <c r="R647">
        <f>Q647*(1+VLOOKUP(K647,Parameters_Base!$I$3:$J$7,2,FALSE))</f>
        <v>15961.999999999998</v>
      </c>
      <c r="S647" s="14">
        <f>R647*Parameters_Base!$G$2</f>
        <v>20750599.999999996</v>
      </c>
      <c r="T647" s="14">
        <f>Parameters_Base!$O$6</f>
        <v>300000</v>
      </c>
      <c r="U647" s="14">
        <f t="shared" si="139"/>
        <v>1500000</v>
      </c>
      <c r="V647" s="14">
        <f>Parameters_Base!$R$10</f>
        <v>3754098.2698005121</v>
      </c>
      <c r="W647" s="14">
        <f>Parameters_Base!$G$7*'Base Scenario'!O647</f>
        <v>3975000</v>
      </c>
      <c r="X647" s="14">
        <f>Parameters_Base!$G$8</f>
        <v>2000000</v>
      </c>
      <c r="Y647" s="15">
        <f t="shared" si="140"/>
        <v>32279698.269800507</v>
      </c>
      <c r="Z647" s="29">
        <f t="shared" si="141"/>
        <v>6455939.6539601013</v>
      </c>
      <c r="AA647" s="29">
        <f t="shared" si="142"/>
        <v>25823758.615840405</v>
      </c>
      <c r="AC647" s="29">
        <f t="shared" si="149"/>
        <v>-1855939.6539601013</v>
      </c>
      <c r="AD647" s="29">
        <f t="shared" si="143"/>
        <v>-14523758.615840405</v>
      </c>
      <c r="AE647" s="29">
        <f t="shared" si="144"/>
        <v>-16379698.269800507</v>
      </c>
      <c r="AF647" s="29"/>
      <c r="AG647" s="29" t="str">
        <f t="shared" si="145"/>
        <v>Loss</v>
      </c>
      <c r="AH647" s="29"/>
      <c r="AI647" s="29" t="str">
        <f t="shared" si="146"/>
        <v>Loss</v>
      </c>
      <c r="AJ647" s="29"/>
      <c r="AL647" s="12">
        <f t="shared" si="147"/>
        <v>-80693.02843304789</v>
      </c>
      <c r="AM647" s="12">
        <f t="shared" si="148"/>
        <v>-64264.418654161083</v>
      </c>
      <c r="AN647" s="12"/>
      <c r="AO647" s="12"/>
    </row>
    <row r="648" spans="1:41" x14ac:dyDescent="0.25">
      <c r="A648" s="6">
        <v>641</v>
      </c>
      <c r="B648" s="1" t="str">
        <f t="shared" si="135"/>
        <v>New York</v>
      </c>
      <c r="C648" s="1" t="s">
        <v>8</v>
      </c>
      <c r="D648" s="1" t="str">
        <f>IF(C648="Q1","non-peak",IF('Base Scenario'!C648="Q4","non-peak","peak"))</f>
        <v>non-peak</v>
      </c>
      <c r="E648" s="13">
        <f>IF(D648="non-peak",Parameters_Base!$B$4,Parameters_Base!$B$5)</f>
        <v>200000</v>
      </c>
      <c r="F648" s="13">
        <f>IF(D648="non-peak",Parameters_Base!$C$4,Parameters_Base!$C$5)</f>
        <v>50000</v>
      </c>
      <c r="G648" s="1"/>
      <c r="H648" s="1">
        <v>321</v>
      </c>
      <c r="I648" s="1">
        <v>11</v>
      </c>
      <c r="J648" s="1">
        <v>189</v>
      </c>
      <c r="K648" s="3">
        <v>0</v>
      </c>
      <c r="M648" s="15">
        <f t="shared" si="136"/>
        <v>2200000</v>
      </c>
      <c r="N648" s="15">
        <f t="shared" si="137"/>
        <v>9450000</v>
      </c>
      <c r="O648" s="15">
        <f t="shared" si="138"/>
        <v>11650000</v>
      </c>
      <c r="Q648">
        <f>Parameters_Base!$G$5</f>
        <v>13880</v>
      </c>
      <c r="R648">
        <f>Q648*(1+VLOOKUP(K648,Parameters_Base!$I$3:$J$7,2,FALSE))</f>
        <v>13880</v>
      </c>
      <c r="S648" s="14">
        <f>R648*Parameters_Base!$G$2</f>
        <v>18044000</v>
      </c>
      <c r="T648" s="14">
        <f>Parameters_Base!$O$6</f>
        <v>300000</v>
      </c>
      <c r="U648" s="14">
        <f t="shared" si="139"/>
        <v>2500000</v>
      </c>
      <c r="V648" s="14">
        <f>Parameters_Base!$R$10</f>
        <v>3754098.2698005121</v>
      </c>
      <c r="W648" s="14">
        <f>Parameters_Base!$G$7*'Base Scenario'!O648</f>
        <v>2912500</v>
      </c>
      <c r="X648" s="14">
        <f>Parameters_Base!$G$8</f>
        <v>2000000</v>
      </c>
      <c r="Y648" s="15">
        <f t="shared" si="140"/>
        <v>29510598.269800514</v>
      </c>
      <c r="Z648" s="29">
        <f t="shared" si="141"/>
        <v>5902119.6539601032</v>
      </c>
      <c r="AA648" s="29">
        <f t="shared" si="142"/>
        <v>23608478.615840413</v>
      </c>
      <c r="AC648" s="29">
        <f t="shared" si="149"/>
        <v>-3702119.6539601032</v>
      </c>
      <c r="AD648" s="29">
        <f t="shared" si="143"/>
        <v>-14158478.615840413</v>
      </c>
      <c r="AE648" s="29">
        <f t="shared" si="144"/>
        <v>-17860598.269800514</v>
      </c>
      <c r="AF648" s="29"/>
      <c r="AG648" s="29" t="str">
        <f t="shared" si="145"/>
        <v>Loss</v>
      </c>
      <c r="AH648" s="29"/>
      <c r="AI648" s="29" t="str">
        <f t="shared" si="146"/>
        <v>Loss</v>
      </c>
      <c r="AJ648" s="29"/>
      <c r="AL648" s="12">
        <f t="shared" si="147"/>
        <v>-336556.33217819122</v>
      </c>
      <c r="AM648" s="12">
        <f t="shared" si="148"/>
        <v>-74912.585268996889</v>
      </c>
      <c r="AN648" s="12"/>
      <c r="AO648" s="12"/>
    </row>
    <row r="649" spans="1:41" x14ac:dyDescent="0.25">
      <c r="A649" s="6">
        <v>642</v>
      </c>
      <c r="B649" s="1" t="str">
        <f t="shared" ref="B649:B712" si="150">IF(ISODD(A649),"New York","Mumbai")</f>
        <v>Mumbai</v>
      </c>
      <c r="C649" s="1" t="s">
        <v>8</v>
      </c>
      <c r="D649" s="1" t="str">
        <f>IF(C649="Q1","non-peak",IF('Base Scenario'!C649="Q4","non-peak","peak"))</f>
        <v>non-peak</v>
      </c>
      <c r="E649" s="13">
        <f>IF(D649="non-peak",Parameters_Base!$B$4,Parameters_Base!$B$5)</f>
        <v>200000</v>
      </c>
      <c r="F649" s="13">
        <f>IF(D649="non-peak",Parameters_Base!$C$4,Parameters_Base!$C$5)</f>
        <v>50000</v>
      </c>
      <c r="G649" s="1"/>
      <c r="H649" s="1">
        <v>321</v>
      </c>
      <c r="I649" s="1">
        <v>17</v>
      </c>
      <c r="J649" s="1">
        <v>239</v>
      </c>
      <c r="K649" s="3">
        <v>2</v>
      </c>
      <c r="M649" s="15">
        <f t="shared" ref="M649:M712" si="151">E649*I649</f>
        <v>3400000</v>
      </c>
      <c r="N649" s="15">
        <f t="shared" ref="N649:N712" si="152">J649*F649</f>
        <v>11950000</v>
      </c>
      <c r="O649" s="15">
        <f t="shared" ref="O649:O712" si="153">M649+N649</f>
        <v>15350000</v>
      </c>
      <c r="Q649">
        <f>Parameters_Base!$G$5</f>
        <v>13880</v>
      </c>
      <c r="R649">
        <f>Q649*(1+VLOOKUP(K649,Parameters_Base!$I$3:$J$7,2,FALSE))</f>
        <v>18044</v>
      </c>
      <c r="S649" s="14">
        <f>R649*Parameters_Base!$G$2</f>
        <v>23457200</v>
      </c>
      <c r="T649" s="14">
        <f>Parameters_Base!$O$6</f>
        <v>300000</v>
      </c>
      <c r="U649" s="14">
        <f t="shared" ref="U649:U712" si="154">IF(B649="Mumbai",1500000,2500000)</f>
        <v>1500000</v>
      </c>
      <c r="V649" s="14">
        <f>Parameters_Base!$R$10</f>
        <v>3754098.2698005121</v>
      </c>
      <c r="W649" s="14">
        <f>Parameters_Base!$G$7*'Base Scenario'!O649</f>
        <v>3837500</v>
      </c>
      <c r="X649" s="14">
        <f>Parameters_Base!$G$8</f>
        <v>2000000</v>
      </c>
      <c r="Y649" s="15">
        <f t="shared" ref="Y649:Y712" si="155">SUM(S649:X649)</f>
        <v>34848798.269800514</v>
      </c>
      <c r="Z649" s="29">
        <f t="shared" ref="Z649:Z712" si="156">0.2*Y649</f>
        <v>6969759.6539601032</v>
      </c>
      <c r="AA649" s="29">
        <f t="shared" ref="AA649:AA712" si="157">Y649-Z649</f>
        <v>27879038.615840413</v>
      </c>
      <c r="AC649" s="29">
        <f t="shared" si="149"/>
        <v>-3569759.6539601032</v>
      </c>
      <c r="AD649" s="29">
        <f t="shared" ref="AD649:AD712" si="158">N649-AA649</f>
        <v>-15929038.615840413</v>
      </c>
      <c r="AE649" s="29">
        <f t="shared" ref="AE649:AE712" si="159">O649-Y649</f>
        <v>-19498798.269800514</v>
      </c>
      <c r="AF649" s="29"/>
      <c r="AG649" s="29" t="str">
        <f t="shared" ref="AG649:AG712" si="160">IF(AC649&gt;0,"Profit","Loss")</f>
        <v>Loss</v>
      </c>
      <c r="AH649" s="29"/>
      <c r="AI649" s="29" t="str">
        <f t="shared" ref="AI649:AI712" si="161">IF(AD649&gt;0,"Profit","Loss")</f>
        <v>Loss</v>
      </c>
      <c r="AJ649" s="29"/>
      <c r="AL649" s="12">
        <f t="shared" ref="AL649:AL712" si="162">AC649/I649</f>
        <v>-209985.86199765312</v>
      </c>
      <c r="AM649" s="12">
        <f t="shared" ref="AM649:AM712" si="163">AD649/J649</f>
        <v>-66648.69713740758</v>
      </c>
      <c r="AN649" s="12"/>
      <c r="AO649" s="12"/>
    </row>
    <row r="650" spans="1:41" x14ac:dyDescent="0.25">
      <c r="A650" s="6">
        <v>643</v>
      </c>
      <c r="B650" s="1" t="str">
        <f t="shared" si="150"/>
        <v>New York</v>
      </c>
      <c r="C650" s="1" t="s">
        <v>8</v>
      </c>
      <c r="D650" s="1" t="str">
        <f>IF(C650="Q1","non-peak",IF('Base Scenario'!C650="Q4","non-peak","peak"))</f>
        <v>non-peak</v>
      </c>
      <c r="E650" s="13">
        <f>IF(D650="non-peak",Parameters_Base!$B$4,Parameters_Base!$B$5)</f>
        <v>200000</v>
      </c>
      <c r="F650" s="13">
        <f>IF(D650="non-peak",Parameters_Base!$C$4,Parameters_Base!$C$5)</f>
        <v>50000</v>
      </c>
      <c r="G650" s="1"/>
      <c r="H650" s="1">
        <v>322</v>
      </c>
      <c r="I650" s="1">
        <v>17</v>
      </c>
      <c r="J650" s="1">
        <v>188</v>
      </c>
      <c r="K650" s="3">
        <v>-2</v>
      </c>
      <c r="M650" s="15">
        <f t="shared" si="151"/>
        <v>3400000</v>
      </c>
      <c r="N650" s="15">
        <f t="shared" si="152"/>
        <v>9400000</v>
      </c>
      <c r="O650" s="15">
        <f t="shared" si="153"/>
        <v>12800000</v>
      </c>
      <c r="Q650">
        <f>Parameters_Base!$G$5</f>
        <v>13880</v>
      </c>
      <c r="R650">
        <f>Q650*(1+VLOOKUP(K650,Parameters_Base!$I$3:$J$7,2,FALSE))</f>
        <v>9716</v>
      </c>
      <c r="S650" s="14">
        <f>R650*Parameters_Base!$G$2</f>
        <v>12630800</v>
      </c>
      <c r="T650" s="14">
        <f>Parameters_Base!$O$6</f>
        <v>300000</v>
      </c>
      <c r="U650" s="14">
        <f t="shared" si="154"/>
        <v>2500000</v>
      </c>
      <c r="V650" s="14">
        <f>Parameters_Base!$R$10</f>
        <v>3754098.2698005121</v>
      </c>
      <c r="W650" s="14">
        <f>Parameters_Base!$G$7*'Base Scenario'!O650</f>
        <v>3200000</v>
      </c>
      <c r="X650" s="14">
        <f>Parameters_Base!$G$8</f>
        <v>2000000</v>
      </c>
      <c r="Y650" s="15">
        <f t="shared" si="155"/>
        <v>24384898.269800514</v>
      </c>
      <c r="Z650" s="29">
        <f t="shared" si="156"/>
        <v>4876979.6539601032</v>
      </c>
      <c r="AA650" s="29">
        <f t="shared" si="157"/>
        <v>19507918.615840413</v>
      </c>
      <c r="AC650" s="29">
        <f t="shared" ref="AC650:AC713" si="164">M650-Z650</f>
        <v>-1476979.6539601032</v>
      </c>
      <c r="AD650" s="29">
        <f t="shared" si="158"/>
        <v>-10107918.615840413</v>
      </c>
      <c r="AE650" s="29">
        <f t="shared" si="159"/>
        <v>-11584898.269800514</v>
      </c>
      <c r="AF650" s="29"/>
      <c r="AG650" s="29" t="str">
        <f t="shared" si="160"/>
        <v>Loss</v>
      </c>
      <c r="AH650" s="29"/>
      <c r="AI650" s="29" t="str">
        <f t="shared" si="161"/>
        <v>Loss</v>
      </c>
      <c r="AJ650" s="29"/>
      <c r="AL650" s="12">
        <f t="shared" si="162"/>
        <v>-86881.156115300182</v>
      </c>
      <c r="AM650" s="12">
        <f t="shared" si="163"/>
        <v>-53765.52455234262</v>
      </c>
      <c r="AN650" s="12"/>
      <c r="AO650" s="12"/>
    </row>
    <row r="651" spans="1:41" x14ac:dyDescent="0.25">
      <c r="A651" s="6">
        <v>644</v>
      </c>
      <c r="B651" s="1" t="str">
        <f t="shared" si="150"/>
        <v>Mumbai</v>
      </c>
      <c r="C651" s="1" t="s">
        <v>8</v>
      </c>
      <c r="D651" s="1" t="str">
        <f>IF(C651="Q1","non-peak",IF('Base Scenario'!C651="Q4","non-peak","peak"))</f>
        <v>non-peak</v>
      </c>
      <c r="E651" s="13">
        <f>IF(D651="non-peak",Parameters_Base!$B$4,Parameters_Base!$B$5)</f>
        <v>200000</v>
      </c>
      <c r="F651" s="13">
        <f>IF(D651="non-peak",Parameters_Base!$C$4,Parameters_Base!$C$5)</f>
        <v>50000</v>
      </c>
      <c r="G651" s="1"/>
      <c r="H651" s="1">
        <v>322</v>
      </c>
      <c r="I651" s="1">
        <v>21</v>
      </c>
      <c r="J651" s="1">
        <v>200</v>
      </c>
      <c r="K651" s="3">
        <v>2</v>
      </c>
      <c r="M651" s="15">
        <f t="shared" si="151"/>
        <v>4200000</v>
      </c>
      <c r="N651" s="15">
        <f t="shared" si="152"/>
        <v>10000000</v>
      </c>
      <c r="O651" s="15">
        <f t="shared" si="153"/>
        <v>14200000</v>
      </c>
      <c r="Q651">
        <f>Parameters_Base!$G$5</f>
        <v>13880</v>
      </c>
      <c r="R651">
        <f>Q651*(1+VLOOKUP(K651,Parameters_Base!$I$3:$J$7,2,FALSE))</f>
        <v>18044</v>
      </c>
      <c r="S651" s="14">
        <f>R651*Parameters_Base!$G$2</f>
        <v>23457200</v>
      </c>
      <c r="T651" s="14">
        <f>Parameters_Base!$O$6</f>
        <v>300000</v>
      </c>
      <c r="U651" s="14">
        <f t="shared" si="154"/>
        <v>1500000</v>
      </c>
      <c r="V651" s="14">
        <f>Parameters_Base!$R$10</f>
        <v>3754098.2698005121</v>
      </c>
      <c r="W651" s="14">
        <f>Parameters_Base!$G$7*'Base Scenario'!O651</f>
        <v>3550000</v>
      </c>
      <c r="X651" s="14">
        <f>Parameters_Base!$G$8</f>
        <v>2000000</v>
      </c>
      <c r="Y651" s="15">
        <f t="shared" si="155"/>
        <v>34561298.269800514</v>
      </c>
      <c r="Z651" s="29">
        <f t="shared" si="156"/>
        <v>6912259.6539601032</v>
      </c>
      <c r="AA651" s="29">
        <f t="shared" si="157"/>
        <v>27649038.615840413</v>
      </c>
      <c r="AC651" s="29">
        <f t="shared" si="164"/>
        <v>-2712259.6539601032</v>
      </c>
      <c r="AD651" s="29">
        <f t="shared" si="158"/>
        <v>-17649038.615840413</v>
      </c>
      <c r="AE651" s="29">
        <f t="shared" si="159"/>
        <v>-20361298.269800514</v>
      </c>
      <c r="AF651" s="29"/>
      <c r="AG651" s="29" t="str">
        <f t="shared" si="160"/>
        <v>Loss</v>
      </c>
      <c r="AH651" s="29"/>
      <c r="AI651" s="29" t="str">
        <f t="shared" si="161"/>
        <v>Loss</v>
      </c>
      <c r="AJ651" s="29"/>
      <c r="AL651" s="12">
        <f t="shared" si="162"/>
        <v>-129155.22161714776</v>
      </c>
      <c r="AM651" s="12">
        <f t="shared" si="163"/>
        <v>-88245.193079202058</v>
      </c>
      <c r="AN651" s="12"/>
      <c r="AO651" s="12"/>
    </row>
    <row r="652" spans="1:41" x14ac:dyDescent="0.25">
      <c r="A652" s="6">
        <v>645</v>
      </c>
      <c r="B652" s="1" t="str">
        <f t="shared" si="150"/>
        <v>New York</v>
      </c>
      <c r="C652" s="1" t="s">
        <v>8</v>
      </c>
      <c r="D652" s="1" t="str">
        <f>IF(C652="Q1","non-peak",IF('Base Scenario'!C652="Q4","non-peak","peak"))</f>
        <v>non-peak</v>
      </c>
      <c r="E652" s="13">
        <f>IF(D652="non-peak",Parameters_Base!$B$4,Parameters_Base!$B$5)</f>
        <v>200000</v>
      </c>
      <c r="F652" s="13">
        <f>IF(D652="non-peak",Parameters_Base!$C$4,Parameters_Base!$C$5)</f>
        <v>50000</v>
      </c>
      <c r="G652" s="1"/>
      <c r="H652" s="1">
        <v>323</v>
      </c>
      <c r="I652" s="1">
        <v>10</v>
      </c>
      <c r="J652" s="1">
        <v>236</v>
      </c>
      <c r="K652" s="3">
        <v>-2</v>
      </c>
      <c r="M652" s="15">
        <f t="shared" si="151"/>
        <v>2000000</v>
      </c>
      <c r="N652" s="15">
        <f t="shared" si="152"/>
        <v>11800000</v>
      </c>
      <c r="O652" s="15">
        <f t="shared" si="153"/>
        <v>13800000</v>
      </c>
      <c r="Q652">
        <f>Parameters_Base!$G$5</f>
        <v>13880</v>
      </c>
      <c r="R652">
        <f>Q652*(1+VLOOKUP(K652,Parameters_Base!$I$3:$J$7,2,FALSE))</f>
        <v>9716</v>
      </c>
      <c r="S652" s="14">
        <f>R652*Parameters_Base!$G$2</f>
        <v>12630800</v>
      </c>
      <c r="T652" s="14">
        <f>Parameters_Base!$O$6</f>
        <v>300000</v>
      </c>
      <c r="U652" s="14">
        <f t="shared" si="154"/>
        <v>2500000</v>
      </c>
      <c r="V652" s="14">
        <f>Parameters_Base!$R$10</f>
        <v>3754098.2698005121</v>
      </c>
      <c r="W652" s="14">
        <f>Parameters_Base!$G$7*'Base Scenario'!O652</f>
        <v>3450000</v>
      </c>
      <c r="X652" s="14">
        <f>Parameters_Base!$G$8</f>
        <v>2000000</v>
      </c>
      <c r="Y652" s="15">
        <f t="shared" si="155"/>
        <v>24634898.269800514</v>
      </c>
      <c r="Z652" s="29">
        <f t="shared" si="156"/>
        <v>4926979.6539601032</v>
      </c>
      <c r="AA652" s="29">
        <f t="shared" si="157"/>
        <v>19707918.615840413</v>
      </c>
      <c r="AC652" s="29">
        <f t="shared" si="164"/>
        <v>-2926979.6539601032</v>
      </c>
      <c r="AD652" s="29">
        <f t="shared" si="158"/>
        <v>-7907918.6158404127</v>
      </c>
      <c r="AE652" s="29">
        <f t="shared" si="159"/>
        <v>-10834898.269800514</v>
      </c>
      <c r="AF652" s="29"/>
      <c r="AG652" s="29" t="str">
        <f t="shared" si="160"/>
        <v>Loss</v>
      </c>
      <c r="AH652" s="29"/>
      <c r="AI652" s="29" t="str">
        <f t="shared" si="161"/>
        <v>Loss</v>
      </c>
      <c r="AJ652" s="29"/>
      <c r="AL652" s="12">
        <f t="shared" si="162"/>
        <v>-292697.96539601032</v>
      </c>
      <c r="AM652" s="12">
        <f t="shared" si="163"/>
        <v>-33508.129728137341</v>
      </c>
      <c r="AN652" s="12"/>
      <c r="AO652" s="12"/>
    </row>
    <row r="653" spans="1:41" x14ac:dyDescent="0.25">
      <c r="A653" s="6">
        <v>646</v>
      </c>
      <c r="B653" s="1" t="str">
        <f t="shared" si="150"/>
        <v>Mumbai</v>
      </c>
      <c r="C653" s="1" t="s">
        <v>8</v>
      </c>
      <c r="D653" s="1" t="str">
        <f>IF(C653="Q1","non-peak",IF('Base Scenario'!C653="Q4","non-peak","peak"))</f>
        <v>non-peak</v>
      </c>
      <c r="E653" s="13">
        <f>IF(D653="non-peak",Parameters_Base!$B$4,Parameters_Base!$B$5)</f>
        <v>200000</v>
      </c>
      <c r="F653" s="13">
        <f>IF(D653="non-peak",Parameters_Base!$C$4,Parameters_Base!$C$5)</f>
        <v>50000</v>
      </c>
      <c r="G653" s="1"/>
      <c r="H653" s="1">
        <v>323</v>
      </c>
      <c r="I653" s="1">
        <v>17</v>
      </c>
      <c r="J653" s="1">
        <v>143</v>
      </c>
      <c r="K653" s="3">
        <v>1</v>
      </c>
      <c r="M653" s="15">
        <f t="shared" si="151"/>
        <v>3400000</v>
      </c>
      <c r="N653" s="15">
        <f t="shared" si="152"/>
        <v>7150000</v>
      </c>
      <c r="O653" s="15">
        <f t="shared" si="153"/>
        <v>10550000</v>
      </c>
      <c r="Q653">
        <f>Parameters_Base!$G$5</f>
        <v>13880</v>
      </c>
      <c r="R653">
        <f>Q653*(1+VLOOKUP(K653,Parameters_Base!$I$3:$J$7,2,FALSE))</f>
        <v>15961.999999999998</v>
      </c>
      <c r="S653" s="14">
        <f>R653*Parameters_Base!$G$2</f>
        <v>20750599.999999996</v>
      </c>
      <c r="T653" s="14">
        <f>Parameters_Base!$O$6</f>
        <v>300000</v>
      </c>
      <c r="U653" s="14">
        <f t="shared" si="154"/>
        <v>1500000</v>
      </c>
      <c r="V653" s="14">
        <f>Parameters_Base!$R$10</f>
        <v>3754098.2698005121</v>
      </c>
      <c r="W653" s="14">
        <f>Parameters_Base!$G$7*'Base Scenario'!O653</f>
        <v>2637500</v>
      </c>
      <c r="X653" s="14">
        <f>Parameters_Base!$G$8</f>
        <v>2000000</v>
      </c>
      <c r="Y653" s="15">
        <f t="shared" si="155"/>
        <v>30942198.269800507</v>
      </c>
      <c r="Z653" s="29">
        <f t="shared" si="156"/>
        <v>6188439.6539601013</v>
      </c>
      <c r="AA653" s="29">
        <f t="shared" si="157"/>
        <v>24753758.615840405</v>
      </c>
      <c r="AC653" s="29">
        <f t="shared" si="164"/>
        <v>-2788439.6539601013</v>
      </c>
      <c r="AD653" s="29">
        <f t="shared" si="158"/>
        <v>-17603758.615840405</v>
      </c>
      <c r="AE653" s="29">
        <f t="shared" si="159"/>
        <v>-20392198.269800507</v>
      </c>
      <c r="AF653" s="29"/>
      <c r="AG653" s="29" t="str">
        <f t="shared" si="160"/>
        <v>Loss</v>
      </c>
      <c r="AH653" s="29"/>
      <c r="AI653" s="29" t="str">
        <f t="shared" si="161"/>
        <v>Loss</v>
      </c>
      <c r="AJ653" s="29"/>
      <c r="AL653" s="12">
        <f t="shared" si="162"/>
        <v>-164025.86199765303</v>
      </c>
      <c r="AM653" s="12">
        <f t="shared" si="163"/>
        <v>-123103.20710377906</v>
      </c>
      <c r="AN653" s="12"/>
      <c r="AO653" s="12"/>
    </row>
    <row r="654" spans="1:41" x14ac:dyDescent="0.25">
      <c r="A654" s="6">
        <v>647</v>
      </c>
      <c r="B654" s="1" t="str">
        <f t="shared" si="150"/>
        <v>New York</v>
      </c>
      <c r="C654" s="1" t="s">
        <v>8</v>
      </c>
      <c r="D654" s="1" t="str">
        <f>IF(C654="Q1","non-peak",IF('Base Scenario'!C654="Q4","non-peak","peak"))</f>
        <v>non-peak</v>
      </c>
      <c r="E654" s="13">
        <f>IF(D654="non-peak",Parameters_Base!$B$4,Parameters_Base!$B$5)</f>
        <v>200000</v>
      </c>
      <c r="F654" s="13">
        <f>IF(D654="non-peak",Parameters_Base!$C$4,Parameters_Base!$C$5)</f>
        <v>50000</v>
      </c>
      <c r="G654" s="1"/>
      <c r="H654" s="1">
        <v>324</v>
      </c>
      <c r="I654" s="1">
        <v>18</v>
      </c>
      <c r="J654" s="1">
        <v>147</v>
      </c>
      <c r="K654" s="3">
        <v>0</v>
      </c>
      <c r="M654" s="15">
        <f t="shared" si="151"/>
        <v>3600000</v>
      </c>
      <c r="N654" s="15">
        <f t="shared" si="152"/>
        <v>7350000</v>
      </c>
      <c r="O654" s="15">
        <f t="shared" si="153"/>
        <v>10950000</v>
      </c>
      <c r="Q654">
        <f>Parameters_Base!$G$5</f>
        <v>13880</v>
      </c>
      <c r="R654">
        <f>Q654*(1+VLOOKUP(K654,Parameters_Base!$I$3:$J$7,2,FALSE))</f>
        <v>13880</v>
      </c>
      <c r="S654" s="14">
        <f>R654*Parameters_Base!$G$2</f>
        <v>18044000</v>
      </c>
      <c r="T654" s="14">
        <f>Parameters_Base!$O$6</f>
        <v>300000</v>
      </c>
      <c r="U654" s="14">
        <f t="shared" si="154"/>
        <v>2500000</v>
      </c>
      <c r="V654" s="14">
        <f>Parameters_Base!$R$10</f>
        <v>3754098.2698005121</v>
      </c>
      <c r="W654" s="14">
        <f>Parameters_Base!$G$7*'Base Scenario'!O654</f>
        <v>2737500</v>
      </c>
      <c r="X654" s="14">
        <f>Parameters_Base!$G$8</f>
        <v>2000000</v>
      </c>
      <c r="Y654" s="15">
        <f t="shared" si="155"/>
        <v>29335598.269800514</v>
      </c>
      <c r="Z654" s="29">
        <f t="shared" si="156"/>
        <v>5867119.6539601032</v>
      </c>
      <c r="AA654" s="29">
        <f t="shared" si="157"/>
        <v>23468478.615840413</v>
      </c>
      <c r="AC654" s="29">
        <f t="shared" si="164"/>
        <v>-2267119.6539601032</v>
      </c>
      <c r="AD654" s="29">
        <f t="shared" si="158"/>
        <v>-16118478.615840413</v>
      </c>
      <c r="AE654" s="29">
        <f t="shared" si="159"/>
        <v>-18385598.269800514</v>
      </c>
      <c r="AF654" s="29"/>
      <c r="AG654" s="29" t="str">
        <f t="shared" si="160"/>
        <v>Loss</v>
      </c>
      <c r="AH654" s="29"/>
      <c r="AI654" s="29" t="str">
        <f t="shared" si="161"/>
        <v>Loss</v>
      </c>
      <c r="AJ654" s="29"/>
      <c r="AL654" s="12">
        <f t="shared" si="162"/>
        <v>-125951.0918866724</v>
      </c>
      <c r="AM654" s="12">
        <f t="shared" si="163"/>
        <v>-109649.5143934722</v>
      </c>
      <c r="AN654" s="12"/>
      <c r="AO654" s="12"/>
    </row>
    <row r="655" spans="1:41" x14ac:dyDescent="0.25">
      <c r="A655" s="6">
        <v>648</v>
      </c>
      <c r="B655" s="1" t="str">
        <f t="shared" si="150"/>
        <v>Mumbai</v>
      </c>
      <c r="C655" s="1" t="s">
        <v>8</v>
      </c>
      <c r="D655" s="1" t="str">
        <f>IF(C655="Q1","non-peak",IF('Base Scenario'!C655="Q4","non-peak","peak"))</f>
        <v>non-peak</v>
      </c>
      <c r="E655" s="13">
        <f>IF(D655="non-peak",Parameters_Base!$B$4,Parameters_Base!$B$5)</f>
        <v>200000</v>
      </c>
      <c r="F655" s="13">
        <f>IF(D655="non-peak",Parameters_Base!$C$4,Parameters_Base!$C$5)</f>
        <v>50000</v>
      </c>
      <c r="G655" s="1"/>
      <c r="H655" s="1">
        <v>324</v>
      </c>
      <c r="I655" s="1">
        <v>12</v>
      </c>
      <c r="J655" s="1">
        <v>152</v>
      </c>
      <c r="K655" s="3">
        <v>2</v>
      </c>
      <c r="M655" s="15">
        <f t="shared" si="151"/>
        <v>2400000</v>
      </c>
      <c r="N655" s="15">
        <f t="shared" si="152"/>
        <v>7600000</v>
      </c>
      <c r="O655" s="15">
        <f t="shared" si="153"/>
        <v>10000000</v>
      </c>
      <c r="Q655">
        <f>Parameters_Base!$G$5</f>
        <v>13880</v>
      </c>
      <c r="R655">
        <f>Q655*(1+VLOOKUP(K655,Parameters_Base!$I$3:$J$7,2,FALSE))</f>
        <v>18044</v>
      </c>
      <c r="S655" s="14">
        <f>R655*Parameters_Base!$G$2</f>
        <v>23457200</v>
      </c>
      <c r="T655" s="14">
        <f>Parameters_Base!$O$6</f>
        <v>300000</v>
      </c>
      <c r="U655" s="14">
        <f t="shared" si="154"/>
        <v>1500000</v>
      </c>
      <c r="V655" s="14">
        <f>Parameters_Base!$R$10</f>
        <v>3754098.2698005121</v>
      </c>
      <c r="W655" s="14">
        <f>Parameters_Base!$G$7*'Base Scenario'!O655</f>
        <v>2500000</v>
      </c>
      <c r="X655" s="14">
        <f>Parameters_Base!$G$8</f>
        <v>2000000</v>
      </c>
      <c r="Y655" s="15">
        <f t="shared" si="155"/>
        <v>33511298.269800514</v>
      </c>
      <c r="Z655" s="29">
        <f t="shared" si="156"/>
        <v>6702259.6539601032</v>
      </c>
      <c r="AA655" s="29">
        <f t="shared" si="157"/>
        <v>26809038.615840413</v>
      </c>
      <c r="AC655" s="29">
        <f t="shared" si="164"/>
        <v>-4302259.6539601032</v>
      </c>
      <c r="AD655" s="29">
        <f t="shared" si="158"/>
        <v>-19209038.615840413</v>
      </c>
      <c r="AE655" s="29">
        <f t="shared" si="159"/>
        <v>-23511298.269800514</v>
      </c>
      <c r="AF655" s="29"/>
      <c r="AG655" s="29" t="str">
        <f t="shared" si="160"/>
        <v>Loss</v>
      </c>
      <c r="AH655" s="29"/>
      <c r="AI655" s="29" t="str">
        <f t="shared" si="161"/>
        <v>Loss</v>
      </c>
      <c r="AJ655" s="29"/>
      <c r="AL655" s="12">
        <f t="shared" si="162"/>
        <v>-358521.63783000858</v>
      </c>
      <c r="AM655" s="12">
        <f t="shared" si="163"/>
        <v>-126375.25405158167</v>
      </c>
      <c r="AN655" s="12"/>
      <c r="AO655" s="12"/>
    </row>
    <row r="656" spans="1:41" x14ac:dyDescent="0.25">
      <c r="A656" s="6">
        <v>649</v>
      </c>
      <c r="B656" s="1" t="str">
        <f t="shared" si="150"/>
        <v>New York</v>
      </c>
      <c r="C656" s="1" t="s">
        <v>8</v>
      </c>
      <c r="D656" s="1" t="str">
        <f>IF(C656="Q1","non-peak",IF('Base Scenario'!C656="Q4","non-peak","peak"))</f>
        <v>non-peak</v>
      </c>
      <c r="E656" s="13">
        <f>IF(D656="non-peak",Parameters_Base!$B$4,Parameters_Base!$B$5)</f>
        <v>200000</v>
      </c>
      <c r="F656" s="13">
        <f>IF(D656="non-peak",Parameters_Base!$C$4,Parameters_Base!$C$5)</f>
        <v>50000</v>
      </c>
      <c r="G656" s="1"/>
      <c r="H656" s="1">
        <v>325</v>
      </c>
      <c r="I656" s="1">
        <v>28</v>
      </c>
      <c r="J656" s="1">
        <v>206</v>
      </c>
      <c r="K656" s="3">
        <v>-2</v>
      </c>
      <c r="M656" s="15">
        <f t="shared" si="151"/>
        <v>5600000</v>
      </c>
      <c r="N656" s="15">
        <f t="shared" si="152"/>
        <v>10300000</v>
      </c>
      <c r="O656" s="15">
        <f t="shared" si="153"/>
        <v>15900000</v>
      </c>
      <c r="Q656">
        <f>Parameters_Base!$G$5</f>
        <v>13880</v>
      </c>
      <c r="R656">
        <f>Q656*(1+VLOOKUP(K656,Parameters_Base!$I$3:$J$7,2,FALSE))</f>
        <v>9716</v>
      </c>
      <c r="S656" s="14">
        <f>R656*Parameters_Base!$G$2</f>
        <v>12630800</v>
      </c>
      <c r="T656" s="14">
        <f>Parameters_Base!$O$6</f>
        <v>300000</v>
      </c>
      <c r="U656" s="14">
        <f t="shared" si="154"/>
        <v>2500000</v>
      </c>
      <c r="V656" s="14">
        <f>Parameters_Base!$R$10</f>
        <v>3754098.2698005121</v>
      </c>
      <c r="W656" s="14">
        <f>Parameters_Base!$G$7*'Base Scenario'!O656</f>
        <v>3975000</v>
      </c>
      <c r="X656" s="14">
        <f>Parameters_Base!$G$8</f>
        <v>2000000</v>
      </c>
      <c r="Y656" s="15">
        <f t="shared" si="155"/>
        <v>25159898.269800514</v>
      </c>
      <c r="Z656" s="29">
        <f t="shared" si="156"/>
        <v>5031979.6539601032</v>
      </c>
      <c r="AA656" s="29">
        <f t="shared" si="157"/>
        <v>20127918.615840413</v>
      </c>
      <c r="AC656" s="29">
        <f t="shared" si="164"/>
        <v>568020.34603989683</v>
      </c>
      <c r="AD656" s="29">
        <f t="shared" si="158"/>
        <v>-9827918.6158404127</v>
      </c>
      <c r="AE656" s="29">
        <f t="shared" si="159"/>
        <v>-9259898.269800514</v>
      </c>
      <c r="AF656" s="29"/>
      <c r="AG656" s="29" t="str">
        <f t="shared" si="160"/>
        <v>Profit</v>
      </c>
      <c r="AH656" s="29"/>
      <c r="AI656" s="29" t="str">
        <f t="shared" si="161"/>
        <v>Loss</v>
      </c>
      <c r="AJ656" s="29"/>
      <c r="AL656" s="12">
        <f t="shared" si="162"/>
        <v>20286.440929996315</v>
      </c>
      <c r="AM656" s="12">
        <f t="shared" si="163"/>
        <v>-47708.342795341807</v>
      </c>
      <c r="AN656" s="12"/>
      <c r="AO656" s="12"/>
    </row>
    <row r="657" spans="1:41" x14ac:dyDescent="0.25">
      <c r="A657" s="6">
        <v>650</v>
      </c>
      <c r="B657" s="1" t="str">
        <f t="shared" si="150"/>
        <v>Mumbai</v>
      </c>
      <c r="C657" s="1" t="s">
        <v>8</v>
      </c>
      <c r="D657" s="1" t="str">
        <f>IF(C657="Q1","non-peak",IF('Base Scenario'!C657="Q4","non-peak","peak"))</f>
        <v>non-peak</v>
      </c>
      <c r="E657" s="13">
        <f>IF(D657="non-peak",Parameters_Base!$B$4,Parameters_Base!$B$5)</f>
        <v>200000</v>
      </c>
      <c r="F657" s="13">
        <f>IF(D657="non-peak",Parameters_Base!$C$4,Parameters_Base!$C$5)</f>
        <v>50000</v>
      </c>
      <c r="G657" s="1"/>
      <c r="H657" s="1">
        <v>325</v>
      </c>
      <c r="I657" s="1">
        <v>10</v>
      </c>
      <c r="J657" s="1">
        <v>209</v>
      </c>
      <c r="K657" s="3">
        <v>1</v>
      </c>
      <c r="M657" s="15">
        <f t="shared" si="151"/>
        <v>2000000</v>
      </c>
      <c r="N657" s="15">
        <f t="shared" si="152"/>
        <v>10450000</v>
      </c>
      <c r="O657" s="15">
        <f t="shared" si="153"/>
        <v>12450000</v>
      </c>
      <c r="Q657">
        <f>Parameters_Base!$G$5</f>
        <v>13880</v>
      </c>
      <c r="R657">
        <f>Q657*(1+VLOOKUP(K657,Parameters_Base!$I$3:$J$7,2,FALSE))</f>
        <v>15961.999999999998</v>
      </c>
      <c r="S657" s="14">
        <f>R657*Parameters_Base!$G$2</f>
        <v>20750599.999999996</v>
      </c>
      <c r="T657" s="14">
        <f>Parameters_Base!$O$6</f>
        <v>300000</v>
      </c>
      <c r="U657" s="14">
        <f t="shared" si="154"/>
        <v>1500000</v>
      </c>
      <c r="V657" s="14">
        <f>Parameters_Base!$R$10</f>
        <v>3754098.2698005121</v>
      </c>
      <c r="W657" s="14">
        <f>Parameters_Base!$G$7*'Base Scenario'!O657</f>
        <v>3112500</v>
      </c>
      <c r="X657" s="14">
        <f>Parameters_Base!$G$8</f>
        <v>2000000</v>
      </c>
      <c r="Y657" s="15">
        <f t="shared" si="155"/>
        <v>31417198.269800507</v>
      </c>
      <c r="Z657" s="29">
        <f t="shared" si="156"/>
        <v>6283439.6539601013</v>
      </c>
      <c r="AA657" s="29">
        <f t="shared" si="157"/>
        <v>25133758.615840405</v>
      </c>
      <c r="AC657" s="29">
        <f t="shared" si="164"/>
        <v>-4283439.6539601013</v>
      </c>
      <c r="AD657" s="29">
        <f t="shared" si="158"/>
        <v>-14683758.615840405</v>
      </c>
      <c r="AE657" s="29">
        <f t="shared" si="159"/>
        <v>-18967198.269800507</v>
      </c>
      <c r="AF657" s="29"/>
      <c r="AG657" s="29" t="str">
        <f t="shared" si="160"/>
        <v>Loss</v>
      </c>
      <c r="AH657" s="29"/>
      <c r="AI657" s="29" t="str">
        <f t="shared" si="161"/>
        <v>Loss</v>
      </c>
      <c r="AJ657" s="29"/>
      <c r="AL657" s="12">
        <f t="shared" si="162"/>
        <v>-428343.96539601014</v>
      </c>
      <c r="AM657" s="12">
        <f t="shared" si="163"/>
        <v>-70257.218257609595</v>
      </c>
      <c r="AN657" s="12"/>
      <c r="AO657" s="12"/>
    </row>
    <row r="658" spans="1:41" x14ac:dyDescent="0.25">
      <c r="A658" s="6">
        <v>651</v>
      </c>
      <c r="B658" s="1" t="str">
        <f t="shared" si="150"/>
        <v>New York</v>
      </c>
      <c r="C658" s="1" t="s">
        <v>8</v>
      </c>
      <c r="D658" s="1" t="str">
        <f>IF(C658="Q1","non-peak",IF('Base Scenario'!C658="Q4","non-peak","peak"))</f>
        <v>non-peak</v>
      </c>
      <c r="E658" s="13">
        <f>IF(D658="non-peak",Parameters_Base!$B$4,Parameters_Base!$B$5)</f>
        <v>200000</v>
      </c>
      <c r="F658" s="13">
        <f>IF(D658="non-peak",Parameters_Base!$C$4,Parameters_Base!$C$5)</f>
        <v>50000</v>
      </c>
      <c r="G658" s="1"/>
      <c r="H658" s="1">
        <v>326</v>
      </c>
      <c r="I658" s="1">
        <v>17</v>
      </c>
      <c r="J658" s="1">
        <v>185</v>
      </c>
      <c r="K658" s="3">
        <v>-1</v>
      </c>
      <c r="M658" s="15">
        <f t="shared" si="151"/>
        <v>3400000</v>
      </c>
      <c r="N658" s="15">
        <f t="shared" si="152"/>
        <v>9250000</v>
      </c>
      <c r="O658" s="15">
        <f t="shared" si="153"/>
        <v>12650000</v>
      </c>
      <c r="Q658">
        <f>Parameters_Base!$G$5</f>
        <v>13880</v>
      </c>
      <c r="R658">
        <f>Q658*(1+VLOOKUP(K658,Parameters_Base!$I$3:$J$7,2,FALSE))</f>
        <v>11798</v>
      </c>
      <c r="S658" s="14">
        <f>R658*Parameters_Base!$G$2</f>
        <v>15337400</v>
      </c>
      <c r="T658" s="14">
        <f>Parameters_Base!$O$6</f>
        <v>300000</v>
      </c>
      <c r="U658" s="14">
        <f t="shared" si="154"/>
        <v>2500000</v>
      </c>
      <c r="V658" s="14">
        <f>Parameters_Base!$R$10</f>
        <v>3754098.2698005121</v>
      </c>
      <c r="W658" s="14">
        <f>Parameters_Base!$G$7*'Base Scenario'!O658</f>
        <v>3162500</v>
      </c>
      <c r="X658" s="14">
        <f>Parameters_Base!$G$8</f>
        <v>2000000</v>
      </c>
      <c r="Y658" s="15">
        <f t="shared" si="155"/>
        <v>27053998.269800514</v>
      </c>
      <c r="Z658" s="29">
        <f t="shared" si="156"/>
        <v>5410799.6539601032</v>
      </c>
      <c r="AA658" s="29">
        <f t="shared" si="157"/>
        <v>21643198.615840413</v>
      </c>
      <c r="AC658" s="29">
        <f t="shared" si="164"/>
        <v>-2010799.6539601032</v>
      </c>
      <c r="AD658" s="29">
        <f t="shared" si="158"/>
        <v>-12393198.615840413</v>
      </c>
      <c r="AE658" s="29">
        <f t="shared" si="159"/>
        <v>-14403998.269800514</v>
      </c>
      <c r="AF658" s="29"/>
      <c r="AG658" s="29" t="str">
        <f t="shared" si="160"/>
        <v>Loss</v>
      </c>
      <c r="AH658" s="29"/>
      <c r="AI658" s="29" t="str">
        <f t="shared" si="161"/>
        <v>Loss</v>
      </c>
      <c r="AJ658" s="29"/>
      <c r="AL658" s="12">
        <f t="shared" si="162"/>
        <v>-118282.33258588842</v>
      </c>
      <c r="AM658" s="12">
        <f t="shared" si="163"/>
        <v>-66990.262788326552</v>
      </c>
      <c r="AN658" s="12"/>
      <c r="AO658" s="12"/>
    </row>
    <row r="659" spans="1:41" x14ac:dyDescent="0.25">
      <c r="A659" s="6">
        <v>652</v>
      </c>
      <c r="B659" s="1" t="str">
        <f t="shared" si="150"/>
        <v>Mumbai</v>
      </c>
      <c r="C659" s="1" t="s">
        <v>8</v>
      </c>
      <c r="D659" s="1" t="str">
        <f>IF(C659="Q1","non-peak",IF('Base Scenario'!C659="Q4","non-peak","peak"))</f>
        <v>non-peak</v>
      </c>
      <c r="E659" s="13">
        <f>IF(D659="non-peak",Parameters_Base!$B$4,Parameters_Base!$B$5)</f>
        <v>200000</v>
      </c>
      <c r="F659" s="13">
        <f>IF(D659="non-peak",Parameters_Base!$C$4,Parameters_Base!$C$5)</f>
        <v>50000</v>
      </c>
      <c r="G659" s="1"/>
      <c r="H659" s="1">
        <v>326</v>
      </c>
      <c r="I659" s="1">
        <v>14</v>
      </c>
      <c r="J659" s="1">
        <v>206</v>
      </c>
      <c r="K659" s="3">
        <v>2</v>
      </c>
      <c r="M659" s="15">
        <f t="shared" si="151"/>
        <v>2800000</v>
      </c>
      <c r="N659" s="15">
        <f t="shared" si="152"/>
        <v>10300000</v>
      </c>
      <c r="O659" s="15">
        <f t="shared" si="153"/>
        <v>13100000</v>
      </c>
      <c r="Q659">
        <f>Parameters_Base!$G$5</f>
        <v>13880</v>
      </c>
      <c r="R659">
        <f>Q659*(1+VLOOKUP(K659,Parameters_Base!$I$3:$J$7,2,FALSE))</f>
        <v>18044</v>
      </c>
      <c r="S659" s="14">
        <f>R659*Parameters_Base!$G$2</f>
        <v>23457200</v>
      </c>
      <c r="T659" s="14">
        <f>Parameters_Base!$O$6</f>
        <v>300000</v>
      </c>
      <c r="U659" s="14">
        <f t="shared" si="154"/>
        <v>1500000</v>
      </c>
      <c r="V659" s="14">
        <f>Parameters_Base!$R$10</f>
        <v>3754098.2698005121</v>
      </c>
      <c r="W659" s="14">
        <f>Parameters_Base!$G$7*'Base Scenario'!O659</f>
        <v>3275000</v>
      </c>
      <c r="X659" s="14">
        <f>Parameters_Base!$G$8</f>
        <v>2000000</v>
      </c>
      <c r="Y659" s="15">
        <f t="shared" si="155"/>
        <v>34286298.269800514</v>
      </c>
      <c r="Z659" s="29">
        <f t="shared" si="156"/>
        <v>6857259.6539601032</v>
      </c>
      <c r="AA659" s="29">
        <f t="shared" si="157"/>
        <v>27429038.615840413</v>
      </c>
      <c r="AC659" s="29">
        <f t="shared" si="164"/>
        <v>-4057259.6539601032</v>
      </c>
      <c r="AD659" s="29">
        <f t="shared" si="158"/>
        <v>-17129038.615840413</v>
      </c>
      <c r="AE659" s="29">
        <f t="shared" si="159"/>
        <v>-21186298.269800514</v>
      </c>
      <c r="AF659" s="29"/>
      <c r="AG659" s="29" t="str">
        <f t="shared" si="160"/>
        <v>Loss</v>
      </c>
      <c r="AH659" s="29"/>
      <c r="AI659" s="29" t="str">
        <f t="shared" si="161"/>
        <v>Loss</v>
      </c>
      <c r="AJ659" s="29"/>
      <c r="AL659" s="12">
        <f t="shared" si="162"/>
        <v>-289804.26099715021</v>
      </c>
      <c r="AM659" s="12">
        <f t="shared" si="163"/>
        <v>-83150.672892429182</v>
      </c>
      <c r="AN659" s="12"/>
      <c r="AO659" s="12"/>
    </row>
    <row r="660" spans="1:41" x14ac:dyDescent="0.25">
      <c r="A660" s="6">
        <v>653</v>
      </c>
      <c r="B660" s="1" t="str">
        <f t="shared" si="150"/>
        <v>New York</v>
      </c>
      <c r="C660" s="1" t="s">
        <v>8</v>
      </c>
      <c r="D660" s="1" t="str">
        <f>IF(C660="Q1","non-peak",IF('Base Scenario'!C660="Q4","non-peak","peak"))</f>
        <v>non-peak</v>
      </c>
      <c r="E660" s="13">
        <f>IF(D660="non-peak",Parameters_Base!$B$4,Parameters_Base!$B$5)</f>
        <v>200000</v>
      </c>
      <c r="F660" s="13">
        <f>IF(D660="non-peak",Parameters_Base!$C$4,Parameters_Base!$C$5)</f>
        <v>50000</v>
      </c>
      <c r="G660" s="1"/>
      <c r="H660" s="1">
        <v>327</v>
      </c>
      <c r="I660" s="1">
        <v>19</v>
      </c>
      <c r="J660" s="1">
        <v>153</v>
      </c>
      <c r="K660" s="3">
        <v>-1</v>
      </c>
      <c r="M660" s="15">
        <f t="shared" si="151"/>
        <v>3800000</v>
      </c>
      <c r="N660" s="15">
        <f t="shared" si="152"/>
        <v>7650000</v>
      </c>
      <c r="O660" s="15">
        <f t="shared" si="153"/>
        <v>11450000</v>
      </c>
      <c r="Q660">
        <f>Parameters_Base!$G$5</f>
        <v>13880</v>
      </c>
      <c r="R660">
        <f>Q660*(1+VLOOKUP(K660,Parameters_Base!$I$3:$J$7,2,FALSE))</f>
        <v>11798</v>
      </c>
      <c r="S660" s="14">
        <f>R660*Parameters_Base!$G$2</f>
        <v>15337400</v>
      </c>
      <c r="T660" s="14">
        <f>Parameters_Base!$O$6</f>
        <v>300000</v>
      </c>
      <c r="U660" s="14">
        <f t="shared" si="154"/>
        <v>2500000</v>
      </c>
      <c r="V660" s="14">
        <f>Parameters_Base!$R$10</f>
        <v>3754098.2698005121</v>
      </c>
      <c r="W660" s="14">
        <f>Parameters_Base!$G$7*'Base Scenario'!O660</f>
        <v>2862500</v>
      </c>
      <c r="X660" s="14">
        <f>Parameters_Base!$G$8</f>
        <v>2000000</v>
      </c>
      <c r="Y660" s="15">
        <f t="shared" si="155"/>
        <v>26753998.269800514</v>
      </c>
      <c r="Z660" s="29">
        <f t="shared" si="156"/>
        <v>5350799.6539601032</v>
      </c>
      <c r="AA660" s="29">
        <f t="shared" si="157"/>
        <v>21403198.615840413</v>
      </c>
      <c r="AC660" s="29">
        <f t="shared" si="164"/>
        <v>-1550799.6539601032</v>
      </c>
      <c r="AD660" s="29">
        <f t="shared" si="158"/>
        <v>-13753198.615840413</v>
      </c>
      <c r="AE660" s="29">
        <f t="shared" si="159"/>
        <v>-15303998.269800514</v>
      </c>
      <c r="AF660" s="29"/>
      <c r="AG660" s="29" t="str">
        <f t="shared" si="160"/>
        <v>Loss</v>
      </c>
      <c r="AH660" s="29"/>
      <c r="AI660" s="29" t="str">
        <f t="shared" si="161"/>
        <v>Loss</v>
      </c>
      <c r="AJ660" s="29"/>
      <c r="AL660" s="12">
        <f t="shared" si="162"/>
        <v>-81621.034418952797</v>
      </c>
      <c r="AM660" s="12">
        <f t="shared" si="163"/>
        <v>-89890.187031636684</v>
      </c>
      <c r="AN660" s="12"/>
      <c r="AO660" s="12"/>
    </row>
    <row r="661" spans="1:41" x14ac:dyDescent="0.25">
      <c r="A661" s="6">
        <v>654</v>
      </c>
      <c r="B661" s="1" t="str">
        <f t="shared" si="150"/>
        <v>Mumbai</v>
      </c>
      <c r="C661" s="1" t="s">
        <v>8</v>
      </c>
      <c r="D661" s="1" t="str">
        <f>IF(C661="Q1","non-peak",IF('Base Scenario'!C661="Q4","non-peak","peak"))</f>
        <v>non-peak</v>
      </c>
      <c r="E661" s="13">
        <f>IF(D661="non-peak",Parameters_Base!$B$4,Parameters_Base!$B$5)</f>
        <v>200000</v>
      </c>
      <c r="F661" s="13">
        <f>IF(D661="non-peak",Parameters_Base!$C$4,Parameters_Base!$C$5)</f>
        <v>50000</v>
      </c>
      <c r="G661" s="1"/>
      <c r="H661" s="1">
        <v>327</v>
      </c>
      <c r="I661" s="1">
        <v>24</v>
      </c>
      <c r="J661" s="1">
        <v>155</v>
      </c>
      <c r="K661" s="3">
        <v>0</v>
      </c>
      <c r="M661" s="15">
        <f t="shared" si="151"/>
        <v>4800000</v>
      </c>
      <c r="N661" s="15">
        <f t="shared" si="152"/>
        <v>7750000</v>
      </c>
      <c r="O661" s="15">
        <f t="shared" si="153"/>
        <v>12550000</v>
      </c>
      <c r="Q661">
        <f>Parameters_Base!$G$5</f>
        <v>13880</v>
      </c>
      <c r="R661">
        <f>Q661*(1+VLOOKUP(K661,Parameters_Base!$I$3:$J$7,2,FALSE))</f>
        <v>13880</v>
      </c>
      <c r="S661" s="14">
        <f>R661*Parameters_Base!$G$2</f>
        <v>18044000</v>
      </c>
      <c r="T661" s="14">
        <f>Parameters_Base!$O$6</f>
        <v>300000</v>
      </c>
      <c r="U661" s="14">
        <f t="shared" si="154"/>
        <v>1500000</v>
      </c>
      <c r="V661" s="14">
        <f>Parameters_Base!$R$10</f>
        <v>3754098.2698005121</v>
      </c>
      <c r="W661" s="14">
        <f>Parameters_Base!$G$7*'Base Scenario'!O661</f>
        <v>3137500</v>
      </c>
      <c r="X661" s="14">
        <f>Parameters_Base!$G$8</f>
        <v>2000000</v>
      </c>
      <c r="Y661" s="15">
        <f t="shared" si="155"/>
        <v>28735598.269800514</v>
      </c>
      <c r="Z661" s="29">
        <f t="shared" si="156"/>
        <v>5747119.6539601032</v>
      </c>
      <c r="AA661" s="29">
        <f t="shared" si="157"/>
        <v>22988478.615840413</v>
      </c>
      <c r="AC661" s="29">
        <f t="shared" si="164"/>
        <v>-947119.65396010317</v>
      </c>
      <c r="AD661" s="29">
        <f t="shared" si="158"/>
        <v>-15238478.615840413</v>
      </c>
      <c r="AE661" s="29">
        <f t="shared" si="159"/>
        <v>-16185598.269800514</v>
      </c>
      <c r="AF661" s="29"/>
      <c r="AG661" s="29" t="str">
        <f t="shared" si="160"/>
        <v>Loss</v>
      </c>
      <c r="AH661" s="29"/>
      <c r="AI661" s="29" t="str">
        <f t="shared" si="161"/>
        <v>Loss</v>
      </c>
      <c r="AJ661" s="29"/>
      <c r="AL661" s="12">
        <f t="shared" si="162"/>
        <v>-39463.318915004296</v>
      </c>
      <c r="AM661" s="12">
        <f t="shared" si="163"/>
        <v>-98312.765263486537</v>
      </c>
      <c r="AN661" s="12"/>
      <c r="AO661" s="12"/>
    </row>
    <row r="662" spans="1:41" x14ac:dyDescent="0.25">
      <c r="A662" s="6">
        <v>655</v>
      </c>
      <c r="B662" s="1" t="str">
        <f t="shared" si="150"/>
        <v>New York</v>
      </c>
      <c r="C662" s="1" t="s">
        <v>8</v>
      </c>
      <c r="D662" s="1" t="str">
        <f>IF(C662="Q1","non-peak",IF('Base Scenario'!C662="Q4","non-peak","peak"))</f>
        <v>non-peak</v>
      </c>
      <c r="E662" s="13">
        <f>IF(D662="non-peak",Parameters_Base!$B$4,Parameters_Base!$B$5)</f>
        <v>200000</v>
      </c>
      <c r="F662" s="13">
        <f>IF(D662="non-peak",Parameters_Base!$C$4,Parameters_Base!$C$5)</f>
        <v>50000</v>
      </c>
      <c r="G662" s="1"/>
      <c r="H662" s="1">
        <v>328</v>
      </c>
      <c r="I662" s="1">
        <v>16</v>
      </c>
      <c r="J662" s="1">
        <v>155</v>
      </c>
      <c r="K662" s="3">
        <v>-2</v>
      </c>
      <c r="M662" s="15">
        <f t="shared" si="151"/>
        <v>3200000</v>
      </c>
      <c r="N662" s="15">
        <f t="shared" si="152"/>
        <v>7750000</v>
      </c>
      <c r="O662" s="15">
        <f t="shared" si="153"/>
        <v>10950000</v>
      </c>
      <c r="Q662">
        <f>Parameters_Base!$G$5</f>
        <v>13880</v>
      </c>
      <c r="R662">
        <f>Q662*(1+VLOOKUP(K662,Parameters_Base!$I$3:$J$7,2,FALSE))</f>
        <v>9716</v>
      </c>
      <c r="S662" s="14">
        <f>R662*Parameters_Base!$G$2</f>
        <v>12630800</v>
      </c>
      <c r="T662" s="14">
        <f>Parameters_Base!$O$6</f>
        <v>300000</v>
      </c>
      <c r="U662" s="14">
        <f t="shared" si="154"/>
        <v>2500000</v>
      </c>
      <c r="V662" s="14">
        <f>Parameters_Base!$R$10</f>
        <v>3754098.2698005121</v>
      </c>
      <c r="W662" s="14">
        <f>Parameters_Base!$G$7*'Base Scenario'!O662</f>
        <v>2737500</v>
      </c>
      <c r="X662" s="14">
        <f>Parameters_Base!$G$8</f>
        <v>2000000</v>
      </c>
      <c r="Y662" s="15">
        <f t="shared" si="155"/>
        <v>23922398.269800514</v>
      </c>
      <c r="Z662" s="29">
        <f t="shared" si="156"/>
        <v>4784479.6539601032</v>
      </c>
      <c r="AA662" s="29">
        <f t="shared" si="157"/>
        <v>19137918.615840413</v>
      </c>
      <c r="AC662" s="29">
        <f t="shared" si="164"/>
        <v>-1584479.6539601032</v>
      </c>
      <c r="AD662" s="29">
        <f t="shared" si="158"/>
        <v>-11387918.615840413</v>
      </c>
      <c r="AE662" s="29">
        <f t="shared" si="159"/>
        <v>-12972398.269800514</v>
      </c>
      <c r="AF662" s="29"/>
      <c r="AG662" s="29" t="str">
        <f t="shared" si="160"/>
        <v>Loss</v>
      </c>
      <c r="AH662" s="29"/>
      <c r="AI662" s="29" t="str">
        <f t="shared" si="161"/>
        <v>Loss</v>
      </c>
      <c r="AJ662" s="29"/>
      <c r="AL662" s="12">
        <f t="shared" si="162"/>
        <v>-99029.978372506448</v>
      </c>
      <c r="AM662" s="12">
        <f t="shared" si="163"/>
        <v>-73470.442682841371</v>
      </c>
      <c r="AN662" s="12"/>
      <c r="AO662" s="12"/>
    </row>
    <row r="663" spans="1:41" x14ac:dyDescent="0.25">
      <c r="A663" s="6">
        <v>656</v>
      </c>
      <c r="B663" s="1" t="str">
        <f t="shared" si="150"/>
        <v>Mumbai</v>
      </c>
      <c r="C663" s="1" t="s">
        <v>8</v>
      </c>
      <c r="D663" s="1" t="str">
        <f>IF(C663="Q1","non-peak",IF('Base Scenario'!C663="Q4","non-peak","peak"))</f>
        <v>non-peak</v>
      </c>
      <c r="E663" s="13">
        <f>IF(D663="non-peak",Parameters_Base!$B$4,Parameters_Base!$B$5)</f>
        <v>200000</v>
      </c>
      <c r="F663" s="13">
        <f>IF(D663="non-peak",Parameters_Base!$C$4,Parameters_Base!$C$5)</f>
        <v>50000</v>
      </c>
      <c r="G663" s="1"/>
      <c r="H663" s="1">
        <v>328</v>
      </c>
      <c r="I663" s="1">
        <v>24</v>
      </c>
      <c r="J663" s="1">
        <v>207</v>
      </c>
      <c r="K663" s="3">
        <v>1</v>
      </c>
      <c r="M663" s="15">
        <f t="shared" si="151"/>
        <v>4800000</v>
      </c>
      <c r="N663" s="15">
        <f t="shared" si="152"/>
        <v>10350000</v>
      </c>
      <c r="O663" s="15">
        <f t="shared" si="153"/>
        <v>15150000</v>
      </c>
      <c r="Q663">
        <f>Parameters_Base!$G$5</f>
        <v>13880</v>
      </c>
      <c r="R663">
        <f>Q663*(1+VLOOKUP(K663,Parameters_Base!$I$3:$J$7,2,FALSE))</f>
        <v>15961.999999999998</v>
      </c>
      <c r="S663" s="14">
        <f>R663*Parameters_Base!$G$2</f>
        <v>20750599.999999996</v>
      </c>
      <c r="T663" s="14">
        <f>Parameters_Base!$O$6</f>
        <v>300000</v>
      </c>
      <c r="U663" s="14">
        <f t="shared" si="154"/>
        <v>1500000</v>
      </c>
      <c r="V663" s="14">
        <f>Parameters_Base!$R$10</f>
        <v>3754098.2698005121</v>
      </c>
      <c r="W663" s="14">
        <f>Parameters_Base!$G$7*'Base Scenario'!O663</f>
        <v>3787500</v>
      </c>
      <c r="X663" s="14">
        <f>Parameters_Base!$G$8</f>
        <v>2000000</v>
      </c>
      <c r="Y663" s="15">
        <f t="shared" si="155"/>
        <v>32092198.269800507</v>
      </c>
      <c r="Z663" s="29">
        <f t="shared" si="156"/>
        <v>6418439.6539601013</v>
      </c>
      <c r="AA663" s="29">
        <f t="shared" si="157"/>
        <v>25673758.615840405</v>
      </c>
      <c r="AC663" s="29">
        <f t="shared" si="164"/>
        <v>-1618439.6539601013</v>
      </c>
      <c r="AD663" s="29">
        <f t="shared" si="158"/>
        <v>-15323758.615840405</v>
      </c>
      <c r="AE663" s="29">
        <f t="shared" si="159"/>
        <v>-16942198.269800507</v>
      </c>
      <c r="AF663" s="29"/>
      <c r="AG663" s="29" t="str">
        <f t="shared" si="160"/>
        <v>Loss</v>
      </c>
      <c r="AH663" s="29"/>
      <c r="AI663" s="29" t="str">
        <f t="shared" si="161"/>
        <v>Loss</v>
      </c>
      <c r="AJ663" s="29"/>
      <c r="AL663" s="12">
        <f t="shared" si="162"/>
        <v>-67434.985581670888</v>
      </c>
      <c r="AM663" s="12">
        <f t="shared" si="163"/>
        <v>-74027.819400195192</v>
      </c>
      <c r="AN663" s="12"/>
      <c r="AO663" s="12"/>
    </row>
    <row r="664" spans="1:41" x14ac:dyDescent="0.25">
      <c r="A664" s="6">
        <v>657</v>
      </c>
      <c r="B664" s="1" t="str">
        <f t="shared" si="150"/>
        <v>New York</v>
      </c>
      <c r="C664" s="1" t="s">
        <v>8</v>
      </c>
      <c r="D664" s="1" t="str">
        <f>IF(C664="Q1","non-peak",IF('Base Scenario'!C664="Q4","non-peak","peak"))</f>
        <v>non-peak</v>
      </c>
      <c r="E664" s="13">
        <f>IF(D664="non-peak",Parameters_Base!$B$4,Parameters_Base!$B$5)</f>
        <v>200000</v>
      </c>
      <c r="F664" s="13">
        <f>IF(D664="non-peak",Parameters_Base!$C$4,Parameters_Base!$C$5)</f>
        <v>50000</v>
      </c>
      <c r="G664" s="1"/>
      <c r="H664" s="1">
        <v>329</v>
      </c>
      <c r="I664" s="1">
        <v>25</v>
      </c>
      <c r="J664" s="1">
        <v>182</v>
      </c>
      <c r="K664" s="3">
        <v>-2</v>
      </c>
      <c r="M664" s="15">
        <f t="shared" si="151"/>
        <v>5000000</v>
      </c>
      <c r="N664" s="15">
        <f t="shared" si="152"/>
        <v>9100000</v>
      </c>
      <c r="O664" s="15">
        <f t="shared" si="153"/>
        <v>14100000</v>
      </c>
      <c r="Q664">
        <f>Parameters_Base!$G$5</f>
        <v>13880</v>
      </c>
      <c r="R664">
        <f>Q664*(1+VLOOKUP(K664,Parameters_Base!$I$3:$J$7,2,FALSE))</f>
        <v>9716</v>
      </c>
      <c r="S664" s="14">
        <f>R664*Parameters_Base!$G$2</f>
        <v>12630800</v>
      </c>
      <c r="T664" s="14">
        <f>Parameters_Base!$O$6</f>
        <v>300000</v>
      </c>
      <c r="U664" s="14">
        <f t="shared" si="154"/>
        <v>2500000</v>
      </c>
      <c r="V664" s="14">
        <f>Parameters_Base!$R$10</f>
        <v>3754098.2698005121</v>
      </c>
      <c r="W664" s="14">
        <f>Parameters_Base!$G$7*'Base Scenario'!O664</f>
        <v>3525000</v>
      </c>
      <c r="X664" s="14">
        <f>Parameters_Base!$G$8</f>
        <v>2000000</v>
      </c>
      <c r="Y664" s="15">
        <f t="shared" si="155"/>
        <v>24709898.269800514</v>
      </c>
      <c r="Z664" s="29">
        <f t="shared" si="156"/>
        <v>4941979.6539601032</v>
      </c>
      <c r="AA664" s="29">
        <f t="shared" si="157"/>
        <v>19767918.615840413</v>
      </c>
      <c r="AC664" s="29">
        <f t="shared" si="164"/>
        <v>58020.346039896831</v>
      </c>
      <c r="AD664" s="29">
        <f t="shared" si="158"/>
        <v>-10667918.615840413</v>
      </c>
      <c r="AE664" s="29">
        <f t="shared" si="159"/>
        <v>-10609898.269800514</v>
      </c>
      <c r="AF664" s="29"/>
      <c r="AG664" s="29" t="str">
        <f t="shared" si="160"/>
        <v>Profit</v>
      </c>
      <c r="AH664" s="29"/>
      <c r="AI664" s="29" t="str">
        <f t="shared" si="161"/>
        <v>Loss</v>
      </c>
      <c r="AJ664" s="29"/>
      <c r="AL664" s="12">
        <f t="shared" si="162"/>
        <v>2320.8138415958733</v>
      </c>
      <c r="AM664" s="12">
        <f t="shared" si="163"/>
        <v>-58614.937449672594</v>
      </c>
      <c r="AN664" s="12"/>
      <c r="AO664" s="12"/>
    </row>
    <row r="665" spans="1:41" x14ac:dyDescent="0.25">
      <c r="A665" s="6">
        <v>658</v>
      </c>
      <c r="B665" s="1" t="str">
        <f t="shared" si="150"/>
        <v>Mumbai</v>
      </c>
      <c r="C665" s="1" t="s">
        <v>8</v>
      </c>
      <c r="D665" s="1" t="str">
        <f>IF(C665="Q1","non-peak",IF('Base Scenario'!C665="Q4","non-peak","peak"))</f>
        <v>non-peak</v>
      </c>
      <c r="E665" s="13">
        <f>IF(D665="non-peak",Parameters_Base!$B$4,Parameters_Base!$B$5)</f>
        <v>200000</v>
      </c>
      <c r="F665" s="13">
        <f>IF(D665="non-peak",Parameters_Base!$C$4,Parameters_Base!$C$5)</f>
        <v>50000</v>
      </c>
      <c r="G665" s="1"/>
      <c r="H665" s="1">
        <v>329</v>
      </c>
      <c r="I665" s="1">
        <v>24</v>
      </c>
      <c r="J665" s="1">
        <v>142</v>
      </c>
      <c r="K665" s="3">
        <v>0</v>
      </c>
      <c r="M665" s="15">
        <f t="shared" si="151"/>
        <v>4800000</v>
      </c>
      <c r="N665" s="15">
        <f t="shared" si="152"/>
        <v>7100000</v>
      </c>
      <c r="O665" s="15">
        <f t="shared" si="153"/>
        <v>11900000</v>
      </c>
      <c r="Q665">
        <f>Parameters_Base!$G$5</f>
        <v>13880</v>
      </c>
      <c r="R665">
        <f>Q665*(1+VLOOKUP(K665,Parameters_Base!$I$3:$J$7,2,FALSE))</f>
        <v>13880</v>
      </c>
      <c r="S665" s="14">
        <f>R665*Parameters_Base!$G$2</f>
        <v>18044000</v>
      </c>
      <c r="T665" s="14">
        <f>Parameters_Base!$O$6</f>
        <v>300000</v>
      </c>
      <c r="U665" s="14">
        <f t="shared" si="154"/>
        <v>1500000</v>
      </c>
      <c r="V665" s="14">
        <f>Parameters_Base!$R$10</f>
        <v>3754098.2698005121</v>
      </c>
      <c r="W665" s="14">
        <f>Parameters_Base!$G$7*'Base Scenario'!O665</f>
        <v>2975000</v>
      </c>
      <c r="X665" s="14">
        <f>Parameters_Base!$G$8</f>
        <v>2000000</v>
      </c>
      <c r="Y665" s="15">
        <f t="shared" si="155"/>
        <v>28573098.269800514</v>
      </c>
      <c r="Z665" s="29">
        <f t="shared" si="156"/>
        <v>5714619.6539601032</v>
      </c>
      <c r="AA665" s="29">
        <f t="shared" si="157"/>
        <v>22858478.615840413</v>
      </c>
      <c r="AC665" s="29">
        <f t="shared" si="164"/>
        <v>-914619.65396010317</v>
      </c>
      <c r="AD665" s="29">
        <f t="shared" si="158"/>
        <v>-15758478.615840413</v>
      </c>
      <c r="AE665" s="29">
        <f t="shared" si="159"/>
        <v>-16673098.269800514</v>
      </c>
      <c r="AF665" s="29"/>
      <c r="AG665" s="29" t="str">
        <f t="shared" si="160"/>
        <v>Loss</v>
      </c>
      <c r="AH665" s="29"/>
      <c r="AI665" s="29" t="str">
        <f t="shared" si="161"/>
        <v>Loss</v>
      </c>
      <c r="AJ665" s="29"/>
      <c r="AL665" s="12">
        <f t="shared" si="162"/>
        <v>-38109.152248337632</v>
      </c>
      <c r="AM665" s="12">
        <f t="shared" si="163"/>
        <v>-110975.20152000291</v>
      </c>
      <c r="AN665" s="12"/>
      <c r="AO665" s="12"/>
    </row>
    <row r="666" spans="1:41" x14ac:dyDescent="0.25">
      <c r="A666" s="6">
        <v>659</v>
      </c>
      <c r="B666" s="1" t="str">
        <f t="shared" si="150"/>
        <v>New York</v>
      </c>
      <c r="C666" s="1" t="s">
        <v>8</v>
      </c>
      <c r="D666" s="1" t="str">
        <f>IF(C666="Q1","non-peak",IF('Base Scenario'!C666="Q4","non-peak","peak"))</f>
        <v>non-peak</v>
      </c>
      <c r="E666" s="13">
        <f>IF(D666="non-peak",Parameters_Base!$B$4,Parameters_Base!$B$5)</f>
        <v>200000</v>
      </c>
      <c r="F666" s="13">
        <f>IF(D666="non-peak",Parameters_Base!$C$4,Parameters_Base!$C$5)</f>
        <v>50000</v>
      </c>
      <c r="G666" s="1"/>
      <c r="H666" s="1">
        <v>330</v>
      </c>
      <c r="I666" s="1">
        <v>27</v>
      </c>
      <c r="J666" s="1">
        <v>210</v>
      </c>
      <c r="K666" s="3">
        <v>-2</v>
      </c>
      <c r="M666" s="15">
        <f t="shared" si="151"/>
        <v>5400000</v>
      </c>
      <c r="N666" s="15">
        <f t="shared" si="152"/>
        <v>10500000</v>
      </c>
      <c r="O666" s="15">
        <f t="shared" si="153"/>
        <v>15900000</v>
      </c>
      <c r="Q666">
        <f>Parameters_Base!$G$5</f>
        <v>13880</v>
      </c>
      <c r="R666">
        <f>Q666*(1+VLOOKUP(K666,Parameters_Base!$I$3:$J$7,2,FALSE))</f>
        <v>9716</v>
      </c>
      <c r="S666" s="14">
        <f>R666*Parameters_Base!$G$2</f>
        <v>12630800</v>
      </c>
      <c r="T666" s="14">
        <f>Parameters_Base!$O$6</f>
        <v>300000</v>
      </c>
      <c r="U666" s="14">
        <f t="shared" si="154"/>
        <v>2500000</v>
      </c>
      <c r="V666" s="14">
        <f>Parameters_Base!$R$10</f>
        <v>3754098.2698005121</v>
      </c>
      <c r="W666" s="14">
        <f>Parameters_Base!$G$7*'Base Scenario'!O666</f>
        <v>3975000</v>
      </c>
      <c r="X666" s="14">
        <f>Parameters_Base!$G$8</f>
        <v>2000000</v>
      </c>
      <c r="Y666" s="15">
        <f t="shared" si="155"/>
        <v>25159898.269800514</v>
      </c>
      <c r="Z666" s="29">
        <f t="shared" si="156"/>
        <v>5031979.6539601032</v>
      </c>
      <c r="AA666" s="29">
        <f t="shared" si="157"/>
        <v>20127918.615840413</v>
      </c>
      <c r="AC666" s="29">
        <f t="shared" si="164"/>
        <v>368020.34603989683</v>
      </c>
      <c r="AD666" s="29">
        <f t="shared" si="158"/>
        <v>-9627918.6158404127</v>
      </c>
      <c r="AE666" s="29">
        <f t="shared" si="159"/>
        <v>-9259898.269800514</v>
      </c>
      <c r="AF666" s="29"/>
      <c r="AG666" s="29" t="str">
        <f t="shared" si="160"/>
        <v>Profit</v>
      </c>
      <c r="AH666" s="29"/>
      <c r="AI666" s="29" t="str">
        <f t="shared" si="161"/>
        <v>Loss</v>
      </c>
      <c r="AJ666" s="29"/>
      <c r="AL666" s="12">
        <f t="shared" si="162"/>
        <v>13630.383186662846</v>
      </c>
      <c r="AM666" s="12">
        <f t="shared" si="163"/>
        <v>-45847.231504001968</v>
      </c>
      <c r="AN666" s="12"/>
      <c r="AO666" s="12"/>
    </row>
    <row r="667" spans="1:41" x14ac:dyDescent="0.25">
      <c r="A667" s="6">
        <v>660</v>
      </c>
      <c r="B667" s="1" t="str">
        <f t="shared" si="150"/>
        <v>Mumbai</v>
      </c>
      <c r="C667" s="1" t="s">
        <v>8</v>
      </c>
      <c r="D667" s="1" t="str">
        <f>IF(C667="Q1","non-peak",IF('Base Scenario'!C667="Q4","non-peak","peak"))</f>
        <v>non-peak</v>
      </c>
      <c r="E667" s="13">
        <f>IF(D667="non-peak",Parameters_Base!$B$4,Parameters_Base!$B$5)</f>
        <v>200000</v>
      </c>
      <c r="F667" s="13">
        <f>IF(D667="non-peak",Parameters_Base!$C$4,Parameters_Base!$C$5)</f>
        <v>50000</v>
      </c>
      <c r="G667" s="1"/>
      <c r="H667" s="1">
        <v>330</v>
      </c>
      <c r="I667" s="1">
        <v>19</v>
      </c>
      <c r="J667" s="1">
        <v>128</v>
      </c>
      <c r="K667" s="3">
        <v>1</v>
      </c>
      <c r="M667" s="15">
        <f t="shared" si="151"/>
        <v>3800000</v>
      </c>
      <c r="N667" s="15">
        <f t="shared" si="152"/>
        <v>6400000</v>
      </c>
      <c r="O667" s="15">
        <f t="shared" si="153"/>
        <v>10200000</v>
      </c>
      <c r="Q667">
        <f>Parameters_Base!$G$5</f>
        <v>13880</v>
      </c>
      <c r="R667">
        <f>Q667*(1+VLOOKUP(K667,Parameters_Base!$I$3:$J$7,2,FALSE))</f>
        <v>15961.999999999998</v>
      </c>
      <c r="S667" s="14">
        <f>R667*Parameters_Base!$G$2</f>
        <v>20750599.999999996</v>
      </c>
      <c r="T667" s="14">
        <f>Parameters_Base!$O$6</f>
        <v>300000</v>
      </c>
      <c r="U667" s="14">
        <f t="shared" si="154"/>
        <v>1500000</v>
      </c>
      <c r="V667" s="14">
        <f>Parameters_Base!$R$10</f>
        <v>3754098.2698005121</v>
      </c>
      <c r="W667" s="14">
        <f>Parameters_Base!$G$7*'Base Scenario'!O667</f>
        <v>2550000</v>
      </c>
      <c r="X667" s="14">
        <f>Parameters_Base!$G$8</f>
        <v>2000000</v>
      </c>
      <c r="Y667" s="15">
        <f t="shared" si="155"/>
        <v>30854698.269800507</v>
      </c>
      <c r="Z667" s="29">
        <f t="shared" si="156"/>
        <v>6170939.6539601013</v>
      </c>
      <c r="AA667" s="29">
        <f t="shared" si="157"/>
        <v>24683758.615840405</v>
      </c>
      <c r="AC667" s="29">
        <f t="shared" si="164"/>
        <v>-2370939.6539601013</v>
      </c>
      <c r="AD667" s="29">
        <f t="shared" si="158"/>
        <v>-18283758.615840405</v>
      </c>
      <c r="AE667" s="29">
        <f t="shared" si="159"/>
        <v>-20654698.269800507</v>
      </c>
      <c r="AF667" s="29"/>
      <c r="AG667" s="29" t="str">
        <f t="shared" si="160"/>
        <v>Loss</v>
      </c>
      <c r="AH667" s="29"/>
      <c r="AI667" s="29" t="str">
        <f t="shared" si="161"/>
        <v>Loss</v>
      </c>
      <c r="AJ667" s="29"/>
      <c r="AL667" s="12">
        <f t="shared" si="162"/>
        <v>-124786.29757684744</v>
      </c>
      <c r="AM667" s="12">
        <f t="shared" si="163"/>
        <v>-142841.86418625317</v>
      </c>
      <c r="AN667" s="12"/>
      <c r="AO667" s="12"/>
    </row>
    <row r="668" spans="1:41" x14ac:dyDescent="0.25">
      <c r="A668" s="6">
        <v>661</v>
      </c>
      <c r="B668" s="1" t="str">
        <f t="shared" si="150"/>
        <v>New York</v>
      </c>
      <c r="C668" s="1" t="s">
        <v>8</v>
      </c>
      <c r="D668" s="1" t="str">
        <f>IF(C668="Q1","non-peak",IF('Base Scenario'!C668="Q4","non-peak","peak"))</f>
        <v>non-peak</v>
      </c>
      <c r="E668" s="13">
        <f>IF(D668="non-peak",Parameters_Base!$B$4,Parameters_Base!$B$5)</f>
        <v>200000</v>
      </c>
      <c r="F668" s="13">
        <f>IF(D668="non-peak",Parameters_Base!$C$4,Parameters_Base!$C$5)</f>
        <v>50000</v>
      </c>
      <c r="G668" s="1"/>
      <c r="H668" s="1">
        <v>331</v>
      </c>
      <c r="I668" s="1">
        <v>20</v>
      </c>
      <c r="J668" s="1">
        <v>162</v>
      </c>
      <c r="K668" s="3">
        <v>-1</v>
      </c>
      <c r="M668" s="15">
        <f t="shared" si="151"/>
        <v>4000000</v>
      </c>
      <c r="N668" s="15">
        <f t="shared" si="152"/>
        <v>8100000</v>
      </c>
      <c r="O668" s="15">
        <f t="shared" si="153"/>
        <v>12100000</v>
      </c>
      <c r="Q668">
        <f>Parameters_Base!$G$5</f>
        <v>13880</v>
      </c>
      <c r="R668">
        <f>Q668*(1+VLOOKUP(K668,Parameters_Base!$I$3:$J$7,2,FALSE))</f>
        <v>11798</v>
      </c>
      <c r="S668" s="14">
        <f>R668*Parameters_Base!$G$2</f>
        <v>15337400</v>
      </c>
      <c r="T668" s="14">
        <f>Parameters_Base!$O$6</f>
        <v>300000</v>
      </c>
      <c r="U668" s="14">
        <f t="shared" si="154"/>
        <v>2500000</v>
      </c>
      <c r="V668" s="14">
        <f>Parameters_Base!$R$10</f>
        <v>3754098.2698005121</v>
      </c>
      <c r="W668" s="14">
        <f>Parameters_Base!$G$7*'Base Scenario'!O668</f>
        <v>3025000</v>
      </c>
      <c r="X668" s="14">
        <f>Parameters_Base!$G$8</f>
        <v>2000000</v>
      </c>
      <c r="Y668" s="15">
        <f t="shared" si="155"/>
        <v>26916498.269800514</v>
      </c>
      <c r="Z668" s="29">
        <f t="shared" si="156"/>
        <v>5383299.6539601032</v>
      </c>
      <c r="AA668" s="29">
        <f t="shared" si="157"/>
        <v>21533198.615840413</v>
      </c>
      <c r="AC668" s="29">
        <f t="shared" si="164"/>
        <v>-1383299.6539601032</v>
      </c>
      <c r="AD668" s="29">
        <f t="shared" si="158"/>
        <v>-13433198.615840413</v>
      </c>
      <c r="AE668" s="29">
        <f t="shared" si="159"/>
        <v>-14816498.269800514</v>
      </c>
      <c r="AF668" s="29"/>
      <c r="AG668" s="29" t="str">
        <f t="shared" si="160"/>
        <v>Loss</v>
      </c>
      <c r="AH668" s="29"/>
      <c r="AI668" s="29" t="str">
        <f t="shared" si="161"/>
        <v>Loss</v>
      </c>
      <c r="AJ668" s="29"/>
      <c r="AL668" s="12">
        <f t="shared" si="162"/>
        <v>-69164.982698005158</v>
      </c>
      <c r="AM668" s="12">
        <f t="shared" si="163"/>
        <v>-82920.979110126005</v>
      </c>
      <c r="AN668" s="12"/>
      <c r="AO668" s="12"/>
    </row>
    <row r="669" spans="1:41" x14ac:dyDescent="0.25">
      <c r="A669" s="6">
        <v>662</v>
      </c>
      <c r="B669" s="1" t="str">
        <f t="shared" si="150"/>
        <v>Mumbai</v>
      </c>
      <c r="C669" s="1" t="s">
        <v>8</v>
      </c>
      <c r="D669" s="1" t="str">
        <f>IF(C669="Q1","non-peak",IF('Base Scenario'!C669="Q4","non-peak","peak"))</f>
        <v>non-peak</v>
      </c>
      <c r="E669" s="13">
        <f>IF(D669="non-peak",Parameters_Base!$B$4,Parameters_Base!$B$5)</f>
        <v>200000</v>
      </c>
      <c r="F669" s="13">
        <f>IF(D669="non-peak",Parameters_Base!$C$4,Parameters_Base!$C$5)</f>
        <v>50000</v>
      </c>
      <c r="G669" s="1"/>
      <c r="H669" s="1">
        <v>331</v>
      </c>
      <c r="I669" s="1">
        <v>27</v>
      </c>
      <c r="J669" s="1">
        <v>134</v>
      </c>
      <c r="K669" s="3">
        <v>0</v>
      </c>
      <c r="M669" s="15">
        <f t="shared" si="151"/>
        <v>5400000</v>
      </c>
      <c r="N669" s="15">
        <f t="shared" si="152"/>
        <v>6700000</v>
      </c>
      <c r="O669" s="15">
        <f t="shared" si="153"/>
        <v>12100000</v>
      </c>
      <c r="Q669">
        <f>Parameters_Base!$G$5</f>
        <v>13880</v>
      </c>
      <c r="R669">
        <f>Q669*(1+VLOOKUP(K669,Parameters_Base!$I$3:$J$7,2,FALSE))</f>
        <v>13880</v>
      </c>
      <c r="S669" s="14">
        <f>R669*Parameters_Base!$G$2</f>
        <v>18044000</v>
      </c>
      <c r="T669" s="14">
        <f>Parameters_Base!$O$6</f>
        <v>300000</v>
      </c>
      <c r="U669" s="14">
        <f t="shared" si="154"/>
        <v>1500000</v>
      </c>
      <c r="V669" s="14">
        <f>Parameters_Base!$R$10</f>
        <v>3754098.2698005121</v>
      </c>
      <c r="W669" s="14">
        <f>Parameters_Base!$G$7*'Base Scenario'!O669</f>
        <v>3025000</v>
      </c>
      <c r="X669" s="14">
        <f>Parameters_Base!$G$8</f>
        <v>2000000</v>
      </c>
      <c r="Y669" s="15">
        <f t="shared" si="155"/>
        <v>28623098.269800514</v>
      </c>
      <c r="Z669" s="29">
        <f t="shared" si="156"/>
        <v>5724619.6539601032</v>
      </c>
      <c r="AA669" s="29">
        <f t="shared" si="157"/>
        <v>22898478.615840413</v>
      </c>
      <c r="AC669" s="29">
        <f t="shared" si="164"/>
        <v>-324619.65396010317</v>
      </c>
      <c r="AD669" s="29">
        <f t="shared" si="158"/>
        <v>-16198478.615840413</v>
      </c>
      <c r="AE669" s="29">
        <f t="shared" si="159"/>
        <v>-16523098.269800514</v>
      </c>
      <c r="AF669" s="29"/>
      <c r="AG669" s="29" t="str">
        <f t="shared" si="160"/>
        <v>Loss</v>
      </c>
      <c r="AH669" s="29"/>
      <c r="AI669" s="29" t="str">
        <f t="shared" si="161"/>
        <v>Loss</v>
      </c>
      <c r="AJ669" s="29"/>
      <c r="AL669" s="12">
        <f t="shared" si="162"/>
        <v>-12022.950146670488</v>
      </c>
      <c r="AM669" s="12">
        <f t="shared" si="163"/>
        <v>-120884.16877492845</v>
      </c>
      <c r="AN669" s="12"/>
      <c r="AO669" s="12"/>
    </row>
    <row r="670" spans="1:41" x14ac:dyDescent="0.25">
      <c r="A670" s="6">
        <v>663</v>
      </c>
      <c r="B670" s="1" t="str">
        <f t="shared" si="150"/>
        <v>New York</v>
      </c>
      <c r="C670" s="1" t="s">
        <v>8</v>
      </c>
      <c r="D670" s="1" t="str">
        <f>IF(C670="Q1","non-peak",IF('Base Scenario'!C670="Q4","non-peak","peak"))</f>
        <v>non-peak</v>
      </c>
      <c r="E670" s="13">
        <f>IF(D670="non-peak",Parameters_Base!$B$4,Parameters_Base!$B$5)</f>
        <v>200000</v>
      </c>
      <c r="F670" s="13">
        <f>IF(D670="non-peak",Parameters_Base!$C$4,Parameters_Base!$C$5)</f>
        <v>50000</v>
      </c>
      <c r="G670" s="1"/>
      <c r="H670" s="1">
        <v>332</v>
      </c>
      <c r="I670" s="1">
        <v>25</v>
      </c>
      <c r="J670" s="1">
        <v>147</v>
      </c>
      <c r="K670" s="3">
        <v>-1</v>
      </c>
      <c r="M670" s="15">
        <f t="shared" si="151"/>
        <v>5000000</v>
      </c>
      <c r="N670" s="15">
        <f t="shared" si="152"/>
        <v>7350000</v>
      </c>
      <c r="O670" s="15">
        <f t="shared" si="153"/>
        <v>12350000</v>
      </c>
      <c r="Q670">
        <f>Parameters_Base!$G$5</f>
        <v>13880</v>
      </c>
      <c r="R670">
        <f>Q670*(1+VLOOKUP(K670,Parameters_Base!$I$3:$J$7,2,FALSE))</f>
        <v>11798</v>
      </c>
      <c r="S670" s="14">
        <f>R670*Parameters_Base!$G$2</f>
        <v>15337400</v>
      </c>
      <c r="T670" s="14">
        <f>Parameters_Base!$O$6</f>
        <v>300000</v>
      </c>
      <c r="U670" s="14">
        <f t="shared" si="154"/>
        <v>2500000</v>
      </c>
      <c r="V670" s="14">
        <f>Parameters_Base!$R$10</f>
        <v>3754098.2698005121</v>
      </c>
      <c r="W670" s="14">
        <f>Parameters_Base!$G$7*'Base Scenario'!O670</f>
        <v>3087500</v>
      </c>
      <c r="X670" s="14">
        <f>Parameters_Base!$G$8</f>
        <v>2000000</v>
      </c>
      <c r="Y670" s="15">
        <f t="shared" si="155"/>
        <v>26978998.269800514</v>
      </c>
      <c r="Z670" s="29">
        <f t="shared" si="156"/>
        <v>5395799.6539601032</v>
      </c>
      <c r="AA670" s="29">
        <f t="shared" si="157"/>
        <v>21583198.615840413</v>
      </c>
      <c r="AC670" s="29">
        <f t="shared" si="164"/>
        <v>-395799.65396010317</v>
      </c>
      <c r="AD670" s="29">
        <f t="shared" si="158"/>
        <v>-14233198.615840413</v>
      </c>
      <c r="AE670" s="29">
        <f t="shared" si="159"/>
        <v>-14628998.269800514</v>
      </c>
      <c r="AF670" s="29"/>
      <c r="AG670" s="29" t="str">
        <f t="shared" si="160"/>
        <v>Loss</v>
      </c>
      <c r="AH670" s="29"/>
      <c r="AI670" s="29" t="str">
        <f t="shared" si="161"/>
        <v>Loss</v>
      </c>
      <c r="AJ670" s="29"/>
      <c r="AL670" s="12">
        <f t="shared" si="162"/>
        <v>-15831.986158404126</v>
      </c>
      <c r="AM670" s="12">
        <f t="shared" si="163"/>
        <v>-96824.480379866756</v>
      </c>
      <c r="AN670" s="12"/>
      <c r="AO670" s="12"/>
    </row>
    <row r="671" spans="1:41" x14ac:dyDescent="0.25">
      <c r="A671" s="6">
        <v>664</v>
      </c>
      <c r="B671" s="1" t="str">
        <f t="shared" si="150"/>
        <v>Mumbai</v>
      </c>
      <c r="C671" s="1" t="s">
        <v>8</v>
      </c>
      <c r="D671" s="1" t="str">
        <f>IF(C671="Q1","non-peak",IF('Base Scenario'!C671="Q4","non-peak","peak"))</f>
        <v>non-peak</v>
      </c>
      <c r="E671" s="13">
        <f>IF(D671="non-peak",Parameters_Base!$B$4,Parameters_Base!$B$5)</f>
        <v>200000</v>
      </c>
      <c r="F671" s="13">
        <f>IF(D671="non-peak",Parameters_Base!$C$4,Parameters_Base!$C$5)</f>
        <v>50000</v>
      </c>
      <c r="G671" s="1"/>
      <c r="H671" s="1">
        <v>332</v>
      </c>
      <c r="I671" s="1">
        <v>21</v>
      </c>
      <c r="J671" s="1">
        <v>175</v>
      </c>
      <c r="K671" s="3">
        <v>1</v>
      </c>
      <c r="M671" s="15">
        <f t="shared" si="151"/>
        <v>4200000</v>
      </c>
      <c r="N671" s="15">
        <f t="shared" si="152"/>
        <v>8750000</v>
      </c>
      <c r="O671" s="15">
        <f t="shared" si="153"/>
        <v>12950000</v>
      </c>
      <c r="Q671">
        <f>Parameters_Base!$G$5</f>
        <v>13880</v>
      </c>
      <c r="R671">
        <f>Q671*(1+VLOOKUP(K671,Parameters_Base!$I$3:$J$7,2,FALSE))</f>
        <v>15961.999999999998</v>
      </c>
      <c r="S671" s="14">
        <f>R671*Parameters_Base!$G$2</f>
        <v>20750599.999999996</v>
      </c>
      <c r="T671" s="14">
        <f>Parameters_Base!$O$6</f>
        <v>300000</v>
      </c>
      <c r="U671" s="14">
        <f t="shared" si="154"/>
        <v>1500000</v>
      </c>
      <c r="V671" s="14">
        <f>Parameters_Base!$R$10</f>
        <v>3754098.2698005121</v>
      </c>
      <c r="W671" s="14">
        <f>Parameters_Base!$G$7*'Base Scenario'!O671</f>
        <v>3237500</v>
      </c>
      <c r="X671" s="14">
        <f>Parameters_Base!$G$8</f>
        <v>2000000</v>
      </c>
      <c r="Y671" s="15">
        <f t="shared" si="155"/>
        <v>31542198.269800507</v>
      </c>
      <c r="Z671" s="29">
        <f t="shared" si="156"/>
        <v>6308439.6539601013</v>
      </c>
      <c r="AA671" s="29">
        <f t="shared" si="157"/>
        <v>25233758.615840405</v>
      </c>
      <c r="AC671" s="29">
        <f t="shared" si="164"/>
        <v>-2108439.6539601013</v>
      </c>
      <c r="AD671" s="29">
        <f t="shared" si="158"/>
        <v>-16483758.615840405</v>
      </c>
      <c r="AE671" s="29">
        <f t="shared" si="159"/>
        <v>-18592198.269800507</v>
      </c>
      <c r="AF671" s="29"/>
      <c r="AG671" s="29" t="str">
        <f t="shared" si="160"/>
        <v>Loss</v>
      </c>
      <c r="AH671" s="29"/>
      <c r="AI671" s="29" t="str">
        <f t="shared" si="161"/>
        <v>Loss</v>
      </c>
      <c r="AJ671" s="29"/>
      <c r="AL671" s="12">
        <f t="shared" si="162"/>
        <v>-100401.88828381435</v>
      </c>
      <c r="AM671" s="12">
        <f t="shared" si="163"/>
        <v>-94192.906376230894</v>
      </c>
      <c r="AN671" s="12"/>
      <c r="AO671" s="12"/>
    </row>
    <row r="672" spans="1:41" x14ac:dyDescent="0.25">
      <c r="A672" s="6">
        <v>665</v>
      </c>
      <c r="B672" s="1" t="str">
        <f t="shared" si="150"/>
        <v>New York</v>
      </c>
      <c r="C672" s="1" t="s">
        <v>8</v>
      </c>
      <c r="D672" s="1" t="str">
        <f>IF(C672="Q1","non-peak",IF('Base Scenario'!C672="Q4","non-peak","peak"))</f>
        <v>non-peak</v>
      </c>
      <c r="E672" s="13">
        <f>IF(D672="non-peak",Parameters_Base!$B$4,Parameters_Base!$B$5)</f>
        <v>200000</v>
      </c>
      <c r="F672" s="13">
        <f>IF(D672="non-peak",Parameters_Base!$C$4,Parameters_Base!$C$5)</f>
        <v>50000</v>
      </c>
      <c r="G672" s="1"/>
      <c r="H672" s="1">
        <v>333</v>
      </c>
      <c r="I672" s="1">
        <v>17</v>
      </c>
      <c r="J672" s="1">
        <v>230</v>
      </c>
      <c r="K672" s="3">
        <v>0</v>
      </c>
      <c r="M672" s="15">
        <f t="shared" si="151"/>
        <v>3400000</v>
      </c>
      <c r="N672" s="15">
        <f t="shared" si="152"/>
        <v>11500000</v>
      </c>
      <c r="O672" s="15">
        <f t="shared" si="153"/>
        <v>14900000</v>
      </c>
      <c r="Q672">
        <f>Parameters_Base!$G$5</f>
        <v>13880</v>
      </c>
      <c r="R672">
        <f>Q672*(1+VLOOKUP(K672,Parameters_Base!$I$3:$J$7,2,FALSE))</f>
        <v>13880</v>
      </c>
      <c r="S672" s="14">
        <f>R672*Parameters_Base!$G$2</f>
        <v>18044000</v>
      </c>
      <c r="T672" s="14">
        <f>Parameters_Base!$O$6</f>
        <v>300000</v>
      </c>
      <c r="U672" s="14">
        <f t="shared" si="154"/>
        <v>2500000</v>
      </c>
      <c r="V672" s="14">
        <f>Parameters_Base!$R$10</f>
        <v>3754098.2698005121</v>
      </c>
      <c r="W672" s="14">
        <f>Parameters_Base!$G$7*'Base Scenario'!O672</f>
        <v>3725000</v>
      </c>
      <c r="X672" s="14">
        <f>Parameters_Base!$G$8</f>
        <v>2000000</v>
      </c>
      <c r="Y672" s="15">
        <f t="shared" si="155"/>
        <v>30323098.269800514</v>
      </c>
      <c r="Z672" s="29">
        <f t="shared" si="156"/>
        <v>6064619.6539601032</v>
      </c>
      <c r="AA672" s="29">
        <f t="shared" si="157"/>
        <v>24258478.615840413</v>
      </c>
      <c r="AC672" s="29">
        <f t="shared" si="164"/>
        <v>-2664619.6539601032</v>
      </c>
      <c r="AD672" s="29">
        <f t="shared" si="158"/>
        <v>-12758478.615840413</v>
      </c>
      <c r="AE672" s="29">
        <f t="shared" si="159"/>
        <v>-15423098.269800514</v>
      </c>
      <c r="AF672" s="29"/>
      <c r="AG672" s="29" t="str">
        <f t="shared" si="160"/>
        <v>Loss</v>
      </c>
      <c r="AH672" s="29"/>
      <c r="AI672" s="29" t="str">
        <f t="shared" si="161"/>
        <v>Loss</v>
      </c>
      <c r="AJ672" s="29"/>
      <c r="AL672" s="12">
        <f t="shared" si="162"/>
        <v>-156742.33258588842</v>
      </c>
      <c r="AM672" s="12">
        <f t="shared" si="163"/>
        <v>-55471.646155827882</v>
      </c>
      <c r="AN672" s="12"/>
      <c r="AO672" s="12"/>
    </row>
    <row r="673" spans="1:41" x14ac:dyDescent="0.25">
      <c r="A673" s="6">
        <v>666</v>
      </c>
      <c r="B673" s="1" t="str">
        <f t="shared" si="150"/>
        <v>Mumbai</v>
      </c>
      <c r="C673" s="1" t="s">
        <v>8</v>
      </c>
      <c r="D673" s="1" t="str">
        <f>IF(C673="Q1","non-peak",IF('Base Scenario'!C673="Q4","non-peak","peak"))</f>
        <v>non-peak</v>
      </c>
      <c r="E673" s="13">
        <f>IF(D673="non-peak",Parameters_Base!$B$4,Parameters_Base!$B$5)</f>
        <v>200000</v>
      </c>
      <c r="F673" s="13">
        <f>IF(D673="non-peak",Parameters_Base!$C$4,Parameters_Base!$C$5)</f>
        <v>50000</v>
      </c>
      <c r="G673" s="1"/>
      <c r="H673" s="1">
        <v>333</v>
      </c>
      <c r="I673" s="1">
        <v>10</v>
      </c>
      <c r="J673" s="1">
        <v>231</v>
      </c>
      <c r="K673" s="3">
        <v>0</v>
      </c>
      <c r="M673" s="15">
        <f t="shared" si="151"/>
        <v>2000000</v>
      </c>
      <c r="N673" s="15">
        <f t="shared" si="152"/>
        <v>11550000</v>
      </c>
      <c r="O673" s="15">
        <f t="shared" si="153"/>
        <v>13550000</v>
      </c>
      <c r="Q673">
        <f>Parameters_Base!$G$5</f>
        <v>13880</v>
      </c>
      <c r="R673">
        <f>Q673*(1+VLOOKUP(K673,Parameters_Base!$I$3:$J$7,2,FALSE))</f>
        <v>13880</v>
      </c>
      <c r="S673" s="14">
        <f>R673*Parameters_Base!$G$2</f>
        <v>18044000</v>
      </c>
      <c r="T673" s="14">
        <f>Parameters_Base!$O$6</f>
        <v>300000</v>
      </c>
      <c r="U673" s="14">
        <f t="shared" si="154"/>
        <v>1500000</v>
      </c>
      <c r="V673" s="14">
        <f>Parameters_Base!$R$10</f>
        <v>3754098.2698005121</v>
      </c>
      <c r="W673" s="14">
        <f>Parameters_Base!$G$7*'Base Scenario'!O673</f>
        <v>3387500</v>
      </c>
      <c r="X673" s="14">
        <f>Parameters_Base!$G$8</f>
        <v>2000000</v>
      </c>
      <c r="Y673" s="15">
        <f t="shared" si="155"/>
        <v>28985598.269800514</v>
      </c>
      <c r="Z673" s="29">
        <f t="shared" si="156"/>
        <v>5797119.6539601032</v>
      </c>
      <c r="AA673" s="29">
        <f t="shared" si="157"/>
        <v>23188478.615840413</v>
      </c>
      <c r="AC673" s="29">
        <f t="shared" si="164"/>
        <v>-3797119.6539601032</v>
      </c>
      <c r="AD673" s="29">
        <f t="shared" si="158"/>
        <v>-11638478.615840413</v>
      </c>
      <c r="AE673" s="29">
        <f t="shared" si="159"/>
        <v>-15435598.269800514</v>
      </c>
      <c r="AF673" s="29"/>
      <c r="AG673" s="29" t="str">
        <f t="shared" si="160"/>
        <v>Loss</v>
      </c>
      <c r="AH673" s="29"/>
      <c r="AI673" s="29" t="str">
        <f t="shared" si="161"/>
        <v>Loss</v>
      </c>
      <c r="AJ673" s="29"/>
      <c r="AL673" s="12">
        <f t="shared" si="162"/>
        <v>-379711.96539601032</v>
      </c>
      <c r="AM673" s="12">
        <f t="shared" si="163"/>
        <v>-50383.024310997454</v>
      </c>
      <c r="AN673" s="12"/>
      <c r="AO673" s="12"/>
    </row>
    <row r="674" spans="1:41" x14ac:dyDescent="0.25">
      <c r="A674" s="6">
        <v>667</v>
      </c>
      <c r="B674" s="1" t="str">
        <f t="shared" si="150"/>
        <v>New York</v>
      </c>
      <c r="C674" s="1" t="s">
        <v>8</v>
      </c>
      <c r="D674" s="1" t="str">
        <f>IF(C674="Q1","non-peak",IF('Base Scenario'!C674="Q4","non-peak","peak"))</f>
        <v>non-peak</v>
      </c>
      <c r="E674" s="13">
        <f>IF(D674="non-peak",Parameters_Base!$B$4,Parameters_Base!$B$5)</f>
        <v>200000</v>
      </c>
      <c r="F674" s="13">
        <f>IF(D674="non-peak",Parameters_Base!$C$4,Parameters_Base!$C$5)</f>
        <v>50000</v>
      </c>
      <c r="G674" s="1"/>
      <c r="H674" s="1">
        <v>334</v>
      </c>
      <c r="I674" s="1">
        <v>15</v>
      </c>
      <c r="J674" s="1">
        <v>146</v>
      </c>
      <c r="K674" s="3">
        <v>-1</v>
      </c>
      <c r="M674" s="15">
        <f t="shared" si="151"/>
        <v>3000000</v>
      </c>
      <c r="N674" s="15">
        <f t="shared" si="152"/>
        <v>7300000</v>
      </c>
      <c r="O674" s="15">
        <f t="shared" si="153"/>
        <v>10300000</v>
      </c>
      <c r="Q674">
        <f>Parameters_Base!$G$5</f>
        <v>13880</v>
      </c>
      <c r="R674">
        <f>Q674*(1+VLOOKUP(K674,Parameters_Base!$I$3:$J$7,2,FALSE))</f>
        <v>11798</v>
      </c>
      <c r="S674" s="14">
        <f>R674*Parameters_Base!$G$2</f>
        <v>15337400</v>
      </c>
      <c r="T674" s="14">
        <f>Parameters_Base!$O$6</f>
        <v>300000</v>
      </c>
      <c r="U674" s="14">
        <f t="shared" si="154"/>
        <v>2500000</v>
      </c>
      <c r="V674" s="14">
        <f>Parameters_Base!$R$10</f>
        <v>3754098.2698005121</v>
      </c>
      <c r="W674" s="14">
        <f>Parameters_Base!$G$7*'Base Scenario'!O674</f>
        <v>2575000</v>
      </c>
      <c r="X674" s="14">
        <f>Parameters_Base!$G$8</f>
        <v>2000000</v>
      </c>
      <c r="Y674" s="15">
        <f t="shared" si="155"/>
        <v>26466498.269800514</v>
      </c>
      <c r="Z674" s="29">
        <f t="shared" si="156"/>
        <v>5293299.6539601032</v>
      </c>
      <c r="AA674" s="29">
        <f t="shared" si="157"/>
        <v>21173198.615840413</v>
      </c>
      <c r="AC674" s="29">
        <f t="shared" si="164"/>
        <v>-2293299.6539601032</v>
      </c>
      <c r="AD674" s="29">
        <f t="shared" si="158"/>
        <v>-13873198.615840413</v>
      </c>
      <c r="AE674" s="29">
        <f t="shared" si="159"/>
        <v>-16166498.269800514</v>
      </c>
      <c r="AF674" s="29"/>
      <c r="AG674" s="29" t="str">
        <f t="shared" si="160"/>
        <v>Loss</v>
      </c>
      <c r="AH674" s="29"/>
      <c r="AI674" s="29" t="str">
        <f t="shared" si="161"/>
        <v>Loss</v>
      </c>
      <c r="AJ674" s="29"/>
      <c r="AL674" s="12">
        <f t="shared" si="162"/>
        <v>-152886.64359734021</v>
      </c>
      <c r="AM674" s="12">
        <f t="shared" si="163"/>
        <v>-95021.908327674057</v>
      </c>
      <c r="AN674" s="12"/>
      <c r="AO674" s="12"/>
    </row>
    <row r="675" spans="1:41" x14ac:dyDescent="0.25">
      <c r="A675" s="6">
        <v>668</v>
      </c>
      <c r="B675" s="1" t="str">
        <f t="shared" si="150"/>
        <v>Mumbai</v>
      </c>
      <c r="C675" s="1" t="s">
        <v>8</v>
      </c>
      <c r="D675" s="1" t="str">
        <f>IF(C675="Q1","non-peak",IF('Base Scenario'!C675="Q4","non-peak","peak"))</f>
        <v>non-peak</v>
      </c>
      <c r="E675" s="13">
        <f>IF(D675="non-peak",Parameters_Base!$B$4,Parameters_Base!$B$5)</f>
        <v>200000</v>
      </c>
      <c r="F675" s="13">
        <f>IF(D675="non-peak",Parameters_Base!$C$4,Parameters_Base!$C$5)</f>
        <v>50000</v>
      </c>
      <c r="G675" s="1"/>
      <c r="H675" s="1">
        <v>334</v>
      </c>
      <c r="I675" s="1">
        <v>12</v>
      </c>
      <c r="J675" s="1">
        <v>158</v>
      </c>
      <c r="K675" s="3">
        <v>2</v>
      </c>
      <c r="M675" s="15">
        <f t="shared" si="151"/>
        <v>2400000</v>
      </c>
      <c r="N675" s="15">
        <f t="shared" si="152"/>
        <v>7900000</v>
      </c>
      <c r="O675" s="15">
        <f t="shared" si="153"/>
        <v>10300000</v>
      </c>
      <c r="Q675">
        <f>Parameters_Base!$G$5</f>
        <v>13880</v>
      </c>
      <c r="R675">
        <f>Q675*(1+VLOOKUP(K675,Parameters_Base!$I$3:$J$7,2,FALSE))</f>
        <v>18044</v>
      </c>
      <c r="S675" s="14">
        <f>R675*Parameters_Base!$G$2</f>
        <v>23457200</v>
      </c>
      <c r="T675" s="14">
        <f>Parameters_Base!$O$6</f>
        <v>300000</v>
      </c>
      <c r="U675" s="14">
        <f t="shared" si="154"/>
        <v>1500000</v>
      </c>
      <c r="V675" s="14">
        <f>Parameters_Base!$R$10</f>
        <v>3754098.2698005121</v>
      </c>
      <c r="W675" s="14">
        <f>Parameters_Base!$G$7*'Base Scenario'!O675</f>
        <v>2575000</v>
      </c>
      <c r="X675" s="14">
        <f>Parameters_Base!$G$8</f>
        <v>2000000</v>
      </c>
      <c r="Y675" s="15">
        <f t="shared" si="155"/>
        <v>33586298.269800514</v>
      </c>
      <c r="Z675" s="29">
        <f t="shared" si="156"/>
        <v>6717259.6539601032</v>
      </c>
      <c r="AA675" s="29">
        <f t="shared" si="157"/>
        <v>26869038.615840413</v>
      </c>
      <c r="AC675" s="29">
        <f t="shared" si="164"/>
        <v>-4317259.6539601032</v>
      </c>
      <c r="AD675" s="29">
        <f t="shared" si="158"/>
        <v>-18969038.615840413</v>
      </c>
      <c r="AE675" s="29">
        <f t="shared" si="159"/>
        <v>-23286298.269800514</v>
      </c>
      <c r="AF675" s="29"/>
      <c r="AG675" s="29" t="str">
        <f t="shared" si="160"/>
        <v>Loss</v>
      </c>
      <c r="AH675" s="29"/>
      <c r="AI675" s="29" t="str">
        <f t="shared" si="161"/>
        <v>Loss</v>
      </c>
      <c r="AJ675" s="29"/>
      <c r="AL675" s="12">
        <f t="shared" si="162"/>
        <v>-359771.63783000858</v>
      </c>
      <c r="AM675" s="12">
        <f t="shared" si="163"/>
        <v>-120057.2064293697</v>
      </c>
      <c r="AN675" s="12"/>
      <c r="AO675" s="12"/>
    </row>
    <row r="676" spans="1:41" x14ac:dyDescent="0.25">
      <c r="A676" s="6">
        <v>669</v>
      </c>
      <c r="B676" s="1" t="str">
        <f t="shared" si="150"/>
        <v>New York</v>
      </c>
      <c r="C676" s="1" t="s">
        <v>8</v>
      </c>
      <c r="D676" s="1" t="str">
        <f>IF(C676="Q1","non-peak",IF('Base Scenario'!C676="Q4","non-peak","peak"))</f>
        <v>non-peak</v>
      </c>
      <c r="E676" s="13">
        <f>IF(D676="non-peak",Parameters_Base!$B$4,Parameters_Base!$B$5)</f>
        <v>200000</v>
      </c>
      <c r="F676" s="13">
        <f>IF(D676="non-peak",Parameters_Base!$C$4,Parameters_Base!$C$5)</f>
        <v>50000</v>
      </c>
      <c r="G676" s="1"/>
      <c r="H676" s="1">
        <v>335</v>
      </c>
      <c r="I676" s="1">
        <v>14</v>
      </c>
      <c r="J676" s="1">
        <v>224</v>
      </c>
      <c r="K676" s="3">
        <v>0</v>
      </c>
      <c r="M676" s="15">
        <f t="shared" si="151"/>
        <v>2800000</v>
      </c>
      <c r="N676" s="15">
        <f t="shared" si="152"/>
        <v>11200000</v>
      </c>
      <c r="O676" s="15">
        <f t="shared" si="153"/>
        <v>14000000</v>
      </c>
      <c r="Q676">
        <f>Parameters_Base!$G$5</f>
        <v>13880</v>
      </c>
      <c r="R676">
        <f>Q676*(1+VLOOKUP(K676,Parameters_Base!$I$3:$J$7,2,FALSE))</f>
        <v>13880</v>
      </c>
      <c r="S676" s="14">
        <f>R676*Parameters_Base!$G$2</f>
        <v>18044000</v>
      </c>
      <c r="T676" s="14">
        <f>Parameters_Base!$O$6</f>
        <v>300000</v>
      </c>
      <c r="U676" s="14">
        <f t="shared" si="154"/>
        <v>2500000</v>
      </c>
      <c r="V676" s="14">
        <f>Parameters_Base!$R$10</f>
        <v>3754098.2698005121</v>
      </c>
      <c r="W676" s="14">
        <f>Parameters_Base!$G$7*'Base Scenario'!O676</f>
        <v>3500000</v>
      </c>
      <c r="X676" s="14">
        <f>Parameters_Base!$G$8</f>
        <v>2000000</v>
      </c>
      <c r="Y676" s="15">
        <f t="shared" si="155"/>
        <v>30098098.269800514</v>
      </c>
      <c r="Z676" s="29">
        <f t="shared" si="156"/>
        <v>6019619.6539601032</v>
      </c>
      <c r="AA676" s="29">
        <f t="shared" si="157"/>
        <v>24078478.615840413</v>
      </c>
      <c r="AC676" s="29">
        <f t="shared" si="164"/>
        <v>-3219619.6539601032</v>
      </c>
      <c r="AD676" s="29">
        <f t="shared" si="158"/>
        <v>-12878478.615840413</v>
      </c>
      <c r="AE676" s="29">
        <f t="shared" si="159"/>
        <v>-16098098.269800514</v>
      </c>
      <c r="AF676" s="29"/>
      <c r="AG676" s="29" t="str">
        <f t="shared" si="160"/>
        <v>Loss</v>
      </c>
      <c r="AH676" s="29"/>
      <c r="AI676" s="29" t="str">
        <f t="shared" si="161"/>
        <v>Loss</v>
      </c>
      <c r="AJ676" s="29"/>
      <c r="AL676" s="12">
        <f t="shared" si="162"/>
        <v>-229972.83242572166</v>
      </c>
      <c r="AM676" s="12">
        <f t="shared" si="163"/>
        <v>-57493.208106430415</v>
      </c>
      <c r="AN676" s="12"/>
      <c r="AO676" s="12"/>
    </row>
    <row r="677" spans="1:41" x14ac:dyDescent="0.25">
      <c r="A677" s="6">
        <v>670</v>
      </c>
      <c r="B677" s="1" t="str">
        <f t="shared" si="150"/>
        <v>Mumbai</v>
      </c>
      <c r="C677" s="1" t="s">
        <v>8</v>
      </c>
      <c r="D677" s="1" t="str">
        <f>IF(C677="Q1","non-peak",IF('Base Scenario'!C677="Q4","non-peak","peak"))</f>
        <v>non-peak</v>
      </c>
      <c r="E677" s="13">
        <f>IF(D677="non-peak",Parameters_Base!$B$4,Parameters_Base!$B$5)</f>
        <v>200000</v>
      </c>
      <c r="F677" s="13">
        <f>IF(D677="non-peak",Parameters_Base!$C$4,Parameters_Base!$C$5)</f>
        <v>50000</v>
      </c>
      <c r="G677" s="1"/>
      <c r="H677" s="1">
        <v>335</v>
      </c>
      <c r="I677" s="1">
        <v>26</v>
      </c>
      <c r="J677" s="1">
        <v>175</v>
      </c>
      <c r="K677" s="3">
        <v>2</v>
      </c>
      <c r="M677" s="15">
        <f t="shared" si="151"/>
        <v>5200000</v>
      </c>
      <c r="N677" s="15">
        <f t="shared" si="152"/>
        <v>8750000</v>
      </c>
      <c r="O677" s="15">
        <f t="shared" si="153"/>
        <v>13950000</v>
      </c>
      <c r="Q677">
        <f>Parameters_Base!$G$5</f>
        <v>13880</v>
      </c>
      <c r="R677">
        <f>Q677*(1+VLOOKUP(K677,Parameters_Base!$I$3:$J$7,2,FALSE))</f>
        <v>18044</v>
      </c>
      <c r="S677" s="14">
        <f>R677*Parameters_Base!$G$2</f>
        <v>23457200</v>
      </c>
      <c r="T677" s="14">
        <f>Parameters_Base!$O$6</f>
        <v>300000</v>
      </c>
      <c r="U677" s="14">
        <f t="shared" si="154"/>
        <v>1500000</v>
      </c>
      <c r="V677" s="14">
        <f>Parameters_Base!$R$10</f>
        <v>3754098.2698005121</v>
      </c>
      <c r="W677" s="14">
        <f>Parameters_Base!$G$7*'Base Scenario'!O677</f>
        <v>3487500</v>
      </c>
      <c r="X677" s="14">
        <f>Parameters_Base!$G$8</f>
        <v>2000000</v>
      </c>
      <c r="Y677" s="15">
        <f t="shared" si="155"/>
        <v>34498798.269800514</v>
      </c>
      <c r="Z677" s="29">
        <f t="shared" si="156"/>
        <v>6899759.6539601032</v>
      </c>
      <c r="AA677" s="29">
        <f t="shared" si="157"/>
        <v>27599038.615840413</v>
      </c>
      <c r="AC677" s="29">
        <f t="shared" si="164"/>
        <v>-1699759.6539601032</v>
      </c>
      <c r="AD677" s="29">
        <f t="shared" si="158"/>
        <v>-18849038.615840413</v>
      </c>
      <c r="AE677" s="29">
        <f t="shared" si="159"/>
        <v>-20548798.269800514</v>
      </c>
      <c r="AF677" s="29"/>
      <c r="AG677" s="29" t="str">
        <f t="shared" si="160"/>
        <v>Loss</v>
      </c>
      <c r="AH677" s="29"/>
      <c r="AI677" s="29" t="str">
        <f t="shared" si="161"/>
        <v>Loss</v>
      </c>
      <c r="AJ677" s="29"/>
      <c r="AL677" s="12">
        <f t="shared" si="162"/>
        <v>-65375.371306157816</v>
      </c>
      <c r="AM677" s="12">
        <f t="shared" si="163"/>
        <v>-107708.79209051664</v>
      </c>
      <c r="AN677" s="12"/>
      <c r="AO677" s="12"/>
    </row>
    <row r="678" spans="1:41" x14ac:dyDescent="0.25">
      <c r="A678" s="6">
        <v>671</v>
      </c>
      <c r="B678" s="1" t="str">
        <f t="shared" si="150"/>
        <v>New York</v>
      </c>
      <c r="C678" s="1" t="s">
        <v>8</v>
      </c>
      <c r="D678" s="1" t="str">
        <f>IF(C678="Q1","non-peak",IF('Base Scenario'!C678="Q4","non-peak","peak"))</f>
        <v>non-peak</v>
      </c>
      <c r="E678" s="13">
        <f>IF(D678="non-peak",Parameters_Base!$B$4,Parameters_Base!$B$5)</f>
        <v>200000</v>
      </c>
      <c r="F678" s="13">
        <f>IF(D678="non-peak",Parameters_Base!$C$4,Parameters_Base!$C$5)</f>
        <v>50000</v>
      </c>
      <c r="G678" s="1"/>
      <c r="H678" s="1">
        <v>336</v>
      </c>
      <c r="I678" s="1">
        <v>25</v>
      </c>
      <c r="J678" s="1">
        <v>148</v>
      </c>
      <c r="K678" s="3">
        <v>-1</v>
      </c>
      <c r="M678" s="15">
        <f t="shared" si="151"/>
        <v>5000000</v>
      </c>
      <c r="N678" s="15">
        <f t="shared" si="152"/>
        <v>7400000</v>
      </c>
      <c r="O678" s="15">
        <f t="shared" si="153"/>
        <v>12400000</v>
      </c>
      <c r="Q678">
        <f>Parameters_Base!$G$5</f>
        <v>13880</v>
      </c>
      <c r="R678">
        <f>Q678*(1+VLOOKUP(K678,Parameters_Base!$I$3:$J$7,2,FALSE))</f>
        <v>11798</v>
      </c>
      <c r="S678" s="14">
        <f>R678*Parameters_Base!$G$2</f>
        <v>15337400</v>
      </c>
      <c r="T678" s="14">
        <f>Parameters_Base!$O$6</f>
        <v>300000</v>
      </c>
      <c r="U678" s="14">
        <f t="shared" si="154"/>
        <v>2500000</v>
      </c>
      <c r="V678" s="14">
        <f>Parameters_Base!$R$10</f>
        <v>3754098.2698005121</v>
      </c>
      <c r="W678" s="14">
        <f>Parameters_Base!$G$7*'Base Scenario'!O678</f>
        <v>3100000</v>
      </c>
      <c r="X678" s="14">
        <f>Parameters_Base!$G$8</f>
        <v>2000000</v>
      </c>
      <c r="Y678" s="15">
        <f t="shared" si="155"/>
        <v>26991498.269800514</v>
      </c>
      <c r="Z678" s="29">
        <f t="shared" si="156"/>
        <v>5398299.6539601032</v>
      </c>
      <c r="AA678" s="29">
        <f t="shared" si="157"/>
        <v>21593198.615840413</v>
      </c>
      <c r="AC678" s="29">
        <f t="shared" si="164"/>
        <v>-398299.65396010317</v>
      </c>
      <c r="AD678" s="29">
        <f t="shared" si="158"/>
        <v>-14193198.615840413</v>
      </c>
      <c r="AE678" s="29">
        <f t="shared" si="159"/>
        <v>-14591498.269800514</v>
      </c>
      <c r="AF678" s="29"/>
      <c r="AG678" s="29" t="str">
        <f t="shared" si="160"/>
        <v>Loss</v>
      </c>
      <c r="AH678" s="29"/>
      <c r="AI678" s="29" t="str">
        <f t="shared" si="161"/>
        <v>Loss</v>
      </c>
      <c r="AJ678" s="29"/>
      <c r="AL678" s="12">
        <f t="shared" si="162"/>
        <v>-15931.986158404126</v>
      </c>
      <c r="AM678" s="12">
        <f t="shared" si="163"/>
        <v>-95899.990647570361</v>
      </c>
      <c r="AN678" s="12"/>
      <c r="AO678" s="12"/>
    </row>
    <row r="679" spans="1:41" x14ac:dyDescent="0.25">
      <c r="A679" s="6">
        <v>672</v>
      </c>
      <c r="B679" s="1" t="str">
        <f t="shared" si="150"/>
        <v>Mumbai</v>
      </c>
      <c r="C679" s="1" t="s">
        <v>8</v>
      </c>
      <c r="D679" s="1" t="str">
        <f>IF(C679="Q1","non-peak",IF('Base Scenario'!C679="Q4","non-peak","peak"))</f>
        <v>non-peak</v>
      </c>
      <c r="E679" s="13">
        <f>IF(D679="non-peak",Parameters_Base!$B$4,Parameters_Base!$B$5)</f>
        <v>200000</v>
      </c>
      <c r="F679" s="13">
        <f>IF(D679="non-peak",Parameters_Base!$C$4,Parameters_Base!$C$5)</f>
        <v>50000</v>
      </c>
      <c r="G679" s="1"/>
      <c r="H679" s="1">
        <v>336</v>
      </c>
      <c r="I679" s="1">
        <v>20</v>
      </c>
      <c r="J679" s="1">
        <v>176</v>
      </c>
      <c r="K679" s="3">
        <v>0</v>
      </c>
      <c r="M679" s="15">
        <f t="shared" si="151"/>
        <v>4000000</v>
      </c>
      <c r="N679" s="15">
        <f t="shared" si="152"/>
        <v>8800000</v>
      </c>
      <c r="O679" s="15">
        <f t="shared" si="153"/>
        <v>12800000</v>
      </c>
      <c r="Q679">
        <f>Parameters_Base!$G$5</f>
        <v>13880</v>
      </c>
      <c r="R679">
        <f>Q679*(1+VLOOKUP(K679,Parameters_Base!$I$3:$J$7,2,FALSE))</f>
        <v>13880</v>
      </c>
      <c r="S679" s="14">
        <f>R679*Parameters_Base!$G$2</f>
        <v>18044000</v>
      </c>
      <c r="T679" s="14">
        <f>Parameters_Base!$O$6</f>
        <v>300000</v>
      </c>
      <c r="U679" s="14">
        <f t="shared" si="154"/>
        <v>1500000</v>
      </c>
      <c r="V679" s="14">
        <f>Parameters_Base!$R$10</f>
        <v>3754098.2698005121</v>
      </c>
      <c r="W679" s="14">
        <f>Parameters_Base!$G$7*'Base Scenario'!O679</f>
        <v>3200000</v>
      </c>
      <c r="X679" s="14">
        <f>Parameters_Base!$G$8</f>
        <v>2000000</v>
      </c>
      <c r="Y679" s="15">
        <f t="shared" si="155"/>
        <v>28798098.269800514</v>
      </c>
      <c r="Z679" s="29">
        <f t="shared" si="156"/>
        <v>5759619.6539601032</v>
      </c>
      <c r="AA679" s="29">
        <f t="shared" si="157"/>
        <v>23038478.615840413</v>
      </c>
      <c r="AC679" s="29">
        <f t="shared" si="164"/>
        <v>-1759619.6539601032</v>
      </c>
      <c r="AD679" s="29">
        <f t="shared" si="158"/>
        <v>-14238478.615840413</v>
      </c>
      <c r="AE679" s="29">
        <f t="shared" si="159"/>
        <v>-15998098.269800514</v>
      </c>
      <c r="AF679" s="29"/>
      <c r="AG679" s="29" t="str">
        <f t="shared" si="160"/>
        <v>Loss</v>
      </c>
      <c r="AH679" s="29"/>
      <c r="AI679" s="29" t="str">
        <f t="shared" si="161"/>
        <v>Loss</v>
      </c>
      <c r="AJ679" s="29"/>
      <c r="AL679" s="12">
        <f t="shared" si="162"/>
        <v>-87980.982698005158</v>
      </c>
      <c r="AM679" s="12">
        <f t="shared" si="163"/>
        <v>-80900.446680911438</v>
      </c>
      <c r="AN679" s="12"/>
      <c r="AO679" s="12"/>
    </row>
    <row r="680" spans="1:41" x14ac:dyDescent="0.25">
      <c r="A680" s="6">
        <v>673</v>
      </c>
      <c r="B680" s="1" t="str">
        <f t="shared" si="150"/>
        <v>New York</v>
      </c>
      <c r="C680" s="1" t="s">
        <v>8</v>
      </c>
      <c r="D680" s="1" t="str">
        <f>IF(C680="Q1","non-peak",IF('Base Scenario'!C680="Q4","non-peak","peak"))</f>
        <v>non-peak</v>
      </c>
      <c r="E680" s="13">
        <f>IF(D680="non-peak",Parameters_Base!$B$4,Parameters_Base!$B$5)</f>
        <v>200000</v>
      </c>
      <c r="F680" s="13">
        <f>IF(D680="non-peak",Parameters_Base!$C$4,Parameters_Base!$C$5)</f>
        <v>50000</v>
      </c>
      <c r="G680" s="1"/>
      <c r="H680" s="1">
        <v>337</v>
      </c>
      <c r="I680" s="1">
        <v>25</v>
      </c>
      <c r="J680" s="1">
        <v>124</v>
      </c>
      <c r="K680" s="3">
        <v>0</v>
      </c>
      <c r="M680" s="15">
        <f t="shared" si="151"/>
        <v>5000000</v>
      </c>
      <c r="N680" s="15">
        <f t="shared" si="152"/>
        <v>6200000</v>
      </c>
      <c r="O680" s="15">
        <f t="shared" si="153"/>
        <v>11200000</v>
      </c>
      <c r="Q680">
        <f>Parameters_Base!$G$5</f>
        <v>13880</v>
      </c>
      <c r="R680">
        <f>Q680*(1+VLOOKUP(K680,Parameters_Base!$I$3:$J$7,2,FALSE))</f>
        <v>13880</v>
      </c>
      <c r="S680" s="14">
        <f>R680*Parameters_Base!$G$2</f>
        <v>18044000</v>
      </c>
      <c r="T680" s="14">
        <f>Parameters_Base!$O$6</f>
        <v>300000</v>
      </c>
      <c r="U680" s="14">
        <f t="shared" si="154"/>
        <v>2500000</v>
      </c>
      <c r="V680" s="14">
        <f>Parameters_Base!$R$10</f>
        <v>3754098.2698005121</v>
      </c>
      <c r="W680" s="14">
        <f>Parameters_Base!$G$7*'Base Scenario'!O680</f>
        <v>2800000</v>
      </c>
      <c r="X680" s="14">
        <f>Parameters_Base!$G$8</f>
        <v>2000000</v>
      </c>
      <c r="Y680" s="15">
        <f t="shared" si="155"/>
        <v>29398098.269800514</v>
      </c>
      <c r="Z680" s="29">
        <f t="shared" si="156"/>
        <v>5879619.6539601032</v>
      </c>
      <c r="AA680" s="29">
        <f t="shared" si="157"/>
        <v>23518478.615840413</v>
      </c>
      <c r="AC680" s="29">
        <f t="shared" si="164"/>
        <v>-879619.65396010317</v>
      </c>
      <c r="AD680" s="29">
        <f t="shared" si="158"/>
        <v>-17318478.615840413</v>
      </c>
      <c r="AE680" s="29">
        <f t="shared" si="159"/>
        <v>-18198098.269800514</v>
      </c>
      <c r="AF680" s="29"/>
      <c r="AG680" s="29" t="str">
        <f t="shared" si="160"/>
        <v>Loss</v>
      </c>
      <c r="AH680" s="29"/>
      <c r="AI680" s="29" t="str">
        <f t="shared" si="161"/>
        <v>Loss</v>
      </c>
      <c r="AJ680" s="29"/>
      <c r="AL680" s="12">
        <f t="shared" si="162"/>
        <v>-35184.786158404124</v>
      </c>
      <c r="AM680" s="12">
        <f t="shared" si="163"/>
        <v>-139665.15012774526</v>
      </c>
      <c r="AN680" s="12"/>
      <c r="AO680" s="12"/>
    </row>
    <row r="681" spans="1:41" x14ac:dyDescent="0.25">
      <c r="A681" s="6">
        <v>674</v>
      </c>
      <c r="B681" s="1" t="str">
        <f t="shared" si="150"/>
        <v>Mumbai</v>
      </c>
      <c r="C681" s="1" t="s">
        <v>8</v>
      </c>
      <c r="D681" s="1" t="str">
        <f>IF(C681="Q1","non-peak",IF('Base Scenario'!C681="Q4","non-peak","peak"))</f>
        <v>non-peak</v>
      </c>
      <c r="E681" s="13">
        <f>IF(D681="non-peak",Parameters_Base!$B$4,Parameters_Base!$B$5)</f>
        <v>200000</v>
      </c>
      <c r="F681" s="13">
        <f>IF(D681="non-peak",Parameters_Base!$C$4,Parameters_Base!$C$5)</f>
        <v>50000</v>
      </c>
      <c r="G681" s="1"/>
      <c r="H681" s="1">
        <v>337</v>
      </c>
      <c r="I681" s="1">
        <v>14</v>
      </c>
      <c r="J681" s="1">
        <v>143</v>
      </c>
      <c r="K681" s="3">
        <v>0</v>
      </c>
      <c r="M681" s="15">
        <f t="shared" si="151"/>
        <v>2800000</v>
      </c>
      <c r="N681" s="15">
        <f t="shared" si="152"/>
        <v>7150000</v>
      </c>
      <c r="O681" s="15">
        <f t="shared" si="153"/>
        <v>9950000</v>
      </c>
      <c r="Q681">
        <f>Parameters_Base!$G$5</f>
        <v>13880</v>
      </c>
      <c r="R681">
        <f>Q681*(1+VLOOKUP(K681,Parameters_Base!$I$3:$J$7,2,FALSE))</f>
        <v>13880</v>
      </c>
      <c r="S681" s="14">
        <f>R681*Parameters_Base!$G$2</f>
        <v>18044000</v>
      </c>
      <c r="T681" s="14">
        <f>Parameters_Base!$O$6</f>
        <v>300000</v>
      </c>
      <c r="U681" s="14">
        <f t="shared" si="154"/>
        <v>1500000</v>
      </c>
      <c r="V681" s="14">
        <f>Parameters_Base!$R$10</f>
        <v>3754098.2698005121</v>
      </c>
      <c r="W681" s="14">
        <f>Parameters_Base!$G$7*'Base Scenario'!O681</f>
        <v>2487500</v>
      </c>
      <c r="X681" s="14">
        <f>Parameters_Base!$G$8</f>
        <v>2000000</v>
      </c>
      <c r="Y681" s="15">
        <f t="shared" si="155"/>
        <v>28085598.269800514</v>
      </c>
      <c r="Z681" s="29">
        <f t="shared" si="156"/>
        <v>5617119.6539601032</v>
      </c>
      <c r="AA681" s="29">
        <f t="shared" si="157"/>
        <v>22468478.615840413</v>
      </c>
      <c r="AC681" s="29">
        <f t="shared" si="164"/>
        <v>-2817119.6539601032</v>
      </c>
      <c r="AD681" s="29">
        <f t="shared" si="158"/>
        <v>-15318478.615840413</v>
      </c>
      <c r="AE681" s="29">
        <f t="shared" si="159"/>
        <v>-18135598.269800514</v>
      </c>
      <c r="AF681" s="29"/>
      <c r="AG681" s="29" t="str">
        <f t="shared" si="160"/>
        <v>Loss</v>
      </c>
      <c r="AH681" s="29"/>
      <c r="AI681" s="29" t="str">
        <f t="shared" si="161"/>
        <v>Loss</v>
      </c>
      <c r="AJ681" s="29"/>
      <c r="AL681" s="12">
        <f t="shared" si="162"/>
        <v>-201222.83242572166</v>
      </c>
      <c r="AM681" s="12">
        <f t="shared" si="163"/>
        <v>-107122.22808280009</v>
      </c>
      <c r="AN681" s="12"/>
      <c r="AO681" s="12"/>
    </row>
    <row r="682" spans="1:41" x14ac:dyDescent="0.25">
      <c r="A682" s="6">
        <v>675</v>
      </c>
      <c r="B682" s="1" t="str">
        <f t="shared" si="150"/>
        <v>New York</v>
      </c>
      <c r="C682" s="1" t="s">
        <v>8</v>
      </c>
      <c r="D682" s="1" t="str">
        <f>IF(C682="Q1","non-peak",IF('Base Scenario'!C682="Q4","non-peak","peak"))</f>
        <v>non-peak</v>
      </c>
      <c r="E682" s="13">
        <f>IF(D682="non-peak",Parameters_Base!$B$4,Parameters_Base!$B$5)</f>
        <v>200000</v>
      </c>
      <c r="F682" s="13">
        <f>IF(D682="non-peak",Parameters_Base!$C$4,Parameters_Base!$C$5)</f>
        <v>50000</v>
      </c>
      <c r="G682" s="1"/>
      <c r="H682" s="1">
        <v>338</v>
      </c>
      <c r="I682" s="1">
        <v>25</v>
      </c>
      <c r="J682" s="1">
        <v>201</v>
      </c>
      <c r="K682" s="3">
        <v>-1</v>
      </c>
      <c r="M682" s="15">
        <f t="shared" si="151"/>
        <v>5000000</v>
      </c>
      <c r="N682" s="15">
        <f t="shared" si="152"/>
        <v>10050000</v>
      </c>
      <c r="O682" s="15">
        <f t="shared" si="153"/>
        <v>15050000</v>
      </c>
      <c r="Q682">
        <f>Parameters_Base!$G$5</f>
        <v>13880</v>
      </c>
      <c r="R682">
        <f>Q682*(1+VLOOKUP(K682,Parameters_Base!$I$3:$J$7,2,FALSE))</f>
        <v>11798</v>
      </c>
      <c r="S682" s="14">
        <f>R682*Parameters_Base!$G$2</f>
        <v>15337400</v>
      </c>
      <c r="T682" s="14">
        <f>Parameters_Base!$O$6</f>
        <v>300000</v>
      </c>
      <c r="U682" s="14">
        <f t="shared" si="154"/>
        <v>2500000</v>
      </c>
      <c r="V682" s="14">
        <f>Parameters_Base!$R$10</f>
        <v>3754098.2698005121</v>
      </c>
      <c r="W682" s="14">
        <f>Parameters_Base!$G$7*'Base Scenario'!O682</f>
        <v>3762500</v>
      </c>
      <c r="X682" s="14">
        <f>Parameters_Base!$G$8</f>
        <v>2000000</v>
      </c>
      <c r="Y682" s="15">
        <f t="shared" si="155"/>
        <v>27653998.269800514</v>
      </c>
      <c r="Z682" s="29">
        <f t="shared" si="156"/>
        <v>5530799.6539601032</v>
      </c>
      <c r="AA682" s="29">
        <f t="shared" si="157"/>
        <v>22123198.615840413</v>
      </c>
      <c r="AC682" s="29">
        <f t="shared" si="164"/>
        <v>-530799.65396010317</v>
      </c>
      <c r="AD682" s="29">
        <f t="shared" si="158"/>
        <v>-12073198.615840413</v>
      </c>
      <c r="AE682" s="29">
        <f t="shared" si="159"/>
        <v>-12603998.269800514</v>
      </c>
      <c r="AF682" s="29"/>
      <c r="AG682" s="29" t="str">
        <f t="shared" si="160"/>
        <v>Loss</v>
      </c>
      <c r="AH682" s="29"/>
      <c r="AI682" s="29" t="str">
        <f t="shared" si="161"/>
        <v>Loss</v>
      </c>
      <c r="AJ682" s="29"/>
      <c r="AL682" s="12">
        <f t="shared" si="162"/>
        <v>-21231.986158404128</v>
      </c>
      <c r="AM682" s="12">
        <f t="shared" si="163"/>
        <v>-60065.664755424936</v>
      </c>
      <c r="AN682" s="12"/>
      <c r="AO682" s="12"/>
    </row>
    <row r="683" spans="1:41" x14ac:dyDescent="0.25">
      <c r="A683" s="6">
        <v>676</v>
      </c>
      <c r="B683" s="1" t="str">
        <f t="shared" si="150"/>
        <v>Mumbai</v>
      </c>
      <c r="C683" s="1" t="s">
        <v>8</v>
      </c>
      <c r="D683" s="1" t="str">
        <f>IF(C683="Q1","non-peak",IF('Base Scenario'!C683="Q4","non-peak","peak"))</f>
        <v>non-peak</v>
      </c>
      <c r="E683" s="13">
        <f>IF(D683="non-peak",Parameters_Base!$B$4,Parameters_Base!$B$5)</f>
        <v>200000</v>
      </c>
      <c r="F683" s="13">
        <f>IF(D683="non-peak",Parameters_Base!$C$4,Parameters_Base!$C$5)</f>
        <v>50000</v>
      </c>
      <c r="G683" s="1"/>
      <c r="H683" s="1">
        <v>338</v>
      </c>
      <c r="I683" s="1">
        <v>28</v>
      </c>
      <c r="J683" s="1">
        <v>199</v>
      </c>
      <c r="K683" s="3">
        <v>1</v>
      </c>
      <c r="M683" s="15">
        <f t="shared" si="151"/>
        <v>5600000</v>
      </c>
      <c r="N683" s="15">
        <f t="shared" si="152"/>
        <v>9950000</v>
      </c>
      <c r="O683" s="15">
        <f t="shared" si="153"/>
        <v>15550000</v>
      </c>
      <c r="Q683">
        <f>Parameters_Base!$G$5</f>
        <v>13880</v>
      </c>
      <c r="R683">
        <f>Q683*(1+VLOOKUP(K683,Parameters_Base!$I$3:$J$7,2,FALSE))</f>
        <v>15961.999999999998</v>
      </c>
      <c r="S683" s="14">
        <f>R683*Parameters_Base!$G$2</f>
        <v>20750599.999999996</v>
      </c>
      <c r="T683" s="14">
        <f>Parameters_Base!$O$6</f>
        <v>300000</v>
      </c>
      <c r="U683" s="14">
        <f t="shared" si="154"/>
        <v>1500000</v>
      </c>
      <c r="V683" s="14">
        <f>Parameters_Base!$R$10</f>
        <v>3754098.2698005121</v>
      </c>
      <c r="W683" s="14">
        <f>Parameters_Base!$G$7*'Base Scenario'!O683</f>
        <v>3887500</v>
      </c>
      <c r="X683" s="14">
        <f>Parameters_Base!$G$8</f>
        <v>2000000</v>
      </c>
      <c r="Y683" s="15">
        <f t="shared" si="155"/>
        <v>32192198.269800507</v>
      </c>
      <c r="Z683" s="29">
        <f t="shared" si="156"/>
        <v>6438439.6539601013</v>
      </c>
      <c r="AA683" s="29">
        <f t="shared" si="157"/>
        <v>25753758.615840405</v>
      </c>
      <c r="AC683" s="29">
        <f t="shared" si="164"/>
        <v>-838439.65396010131</v>
      </c>
      <c r="AD683" s="29">
        <f t="shared" si="158"/>
        <v>-15803758.615840405</v>
      </c>
      <c r="AE683" s="29">
        <f t="shared" si="159"/>
        <v>-16642198.269800507</v>
      </c>
      <c r="AF683" s="29"/>
      <c r="AG683" s="29" t="str">
        <f t="shared" si="160"/>
        <v>Loss</v>
      </c>
      <c r="AH683" s="29"/>
      <c r="AI683" s="29" t="str">
        <f t="shared" si="161"/>
        <v>Loss</v>
      </c>
      <c r="AJ683" s="29"/>
      <c r="AL683" s="12">
        <f t="shared" si="162"/>
        <v>-29944.273355717905</v>
      </c>
      <c r="AM683" s="12">
        <f t="shared" si="163"/>
        <v>-79415.872441409068</v>
      </c>
      <c r="AN683" s="12"/>
      <c r="AO683" s="12"/>
    </row>
    <row r="684" spans="1:41" x14ac:dyDescent="0.25">
      <c r="A684" s="6">
        <v>677</v>
      </c>
      <c r="B684" s="1" t="str">
        <f t="shared" si="150"/>
        <v>New York</v>
      </c>
      <c r="C684" s="1" t="s">
        <v>8</v>
      </c>
      <c r="D684" s="1" t="str">
        <f>IF(C684="Q1","non-peak",IF('Base Scenario'!C684="Q4","non-peak","peak"))</f>
        <v>non-peak</v>
      </c>
      <c r="E684" s="13">
        <f>IF(D684="non-peak",Parameters_Base!$B$4,Parameters_Base!$B$5)</f>
        <v>200000</v>
      </c>
      <c r="F684" s="13">
        <f>IF(D684="non-peak",Parameters_Base!$C$4,Parameters_Base!$C$5)</f>
        <v>50000</v>
      </c>
      <c r="G684" s="1"/>
      <c r="H684" s="1">
        <v>339</v>
      </c>
      <c r="I684" s="1">
        <v>11</v>
      </c>
      <c r="J684" s="1">
        <v>221</v>
      </c>
      <c r="K684" s="3">
        <v>0</v>
      </c>
      <c r="M684" s="15">
        <f t="shared" si="151"/>
        <v>2200000</v>
      </c>
      <c r="N684" s="15">
        <f t="shared" si="152"/>
        <v>11050000</v>
      </c>
      <c r="O684" s="15">
        <f t="shared" si="153"/>
        <v>13250000</v>
      </c>
      <c r="Q684">
        <f>Parameters_Base!$G$5</f>
        <v>13880</v>
      </c>
      <c r="R684">
        <f>Q684*(1+VLOOKUP(K684,Parameters_Base!$I$3:$J$7,2,FALSE))</f>
        <v>13880</v>
      </c>
      <c r="S684" s="14">
        <f>R684*Parameters_Base!$G$2</f>
        <v>18044000</v>
      </c>
      <c r="T684" s="14">
        <f>Parameters_Base!$O$6</f>
        <v>300000</v>
      </c>
      <c r="U684" s="14">
        <f t="shared" si="154"/>
        <v>2500000</v>
      </c>
      <c r="V684" s="14">
        <f>Parameters_Base!$R$10</f>
        <v>3754098.2698005121</v>
      </c>
      <c r="W684" s="14">
        <f>Parameters_Base!$G$7*'Base Scenario'!O684</f>
        <v>3312500</v>
      </c>
      <c r="X684" s="14">
        <f>Parameters_Base!$G$8</f>
        <v>2000000</v>
      </c>
      <c r="Y684" s="15">
        <f t="shared" si="155"/>
        <v>29910598.269800514</v>
      </c>
      <c r="Z684" s="29">
        <f t="shared" si="156"/>
        <v>5982119.6539601032</v>
      </c>
      <c r="AA684" s="29">
        <f t="shared" si="157"/>
        <v>23928478.615840413</v>
      </c>
      <c r="AC684" s="29">
        <f t="shared" si="164"/>
        <v>-3782119.6539601032</v>
      </c>
      <c r="AD684" s="29">
        <f t="shared" si="158"/>
        <v>-12878478.615840413</v>
      </c>
      <c r="AE684" s="29">
        <f t="shared" si="159"/>
        <v>-16660598.269800514</v>
      </c>
      <c r="AF684" s="29"/>
      <c r="AG684" s="29" t="str">
        <f t="shared" si="160"/>
        <v>Loss</v>
      </c>
      <c r="AH684" s="29"/>
      <c r="AI684" s="29" t="str">
        <f t="shared" si="161"/>
        <v>Loss</v>
      </c>
      <c r="AJ684" s="29"/>
      <c r="AL684" s="12">
        <f t="shared" si="162"/>
        <v>-343829.05945091846</v>
      </c>
      <c r="AM684" s="12">
        <f t="shared" si="163"/>
        <v>-58273.658895205488</v>
      </c>
      <c r="AN684" s="12"/>
      <c r="AO684" s="12"/>
    </row>
    <row r="685" spans="1:41" x14ac:dyDescent="0.25">
      <c r="A685" s="6">
        <v>678</v>
      </c>
      <c r="B685" s="1" t="str">
        <f t="shared" si="150"/>
        <v>Mumbai</v>
      </c>
      <c r="C685" s="1" t="s">
        <v>8</v>
      </c>
      <c r="D685" s="1" t="str">
        <f>IF(C685="Q1","non-peak",IF('Base Scenario'!C685="Q4","non-peak","peak"))</f>
        <v>non-peak</v>
      </c>
      <c r="E685" s="13">
        <f>IF(D685="non-peak",Parameters_Base!$B$4,Parameters_Base!$B$5)</f>
        <v>200000</v>
      </c>
      <c r="F685" s="13">
        <f>IF(D685="non-peak",Parameters_Base!$C$4,Parameters_Base!$C$5)</f>
        <v>50000</v>
      </c>
      <c r="G685" s="1"/>
      <c r="H685" s="1">
        <v>339</v>
      </c>
      <c r="I685" s="1">
        <v>19</v>
      </c>
      <c r="J685" s="1">
        <v>135</v>
      </c>
      <c r="K685" s="3">
        <v>2</v>
      </c>
      <c r="M685" s="15">
        <f t="shared" si="151"/>
        <v>3800000</v>
      </c>
      <c r="N685" s="15">
        <f t="shared" si="152"/>
        <v>6750000</v>
      </c>
      <c r="O685" s="15">
        <f t="shared" si="153"/>
        <v>10550000</v>
      </c>
      <c r="Q685">
        <f>Parameters_Base!$G$5</f>
        <v>13880</v>
      </c>
      <c r="R685">
        <f>Q685*(1+VLOOKUP(K685,Parameters_Base!$I$3:$J$7,2,FALSE))</f>
        <v>18044</v>
      </c>
      <c r="S685" s="14">
        <f>R685*Parameters_Base!$G$2</f>
        <v>23457200</v>
      </c>
      <c r="T685" s="14">
        <f>Parameters_Base!$O$6</f>
        <v>300000</v>
      </c>
      <c r="U685" s="14">
        <f t="shared" si="154"/>
        <v>1500000</v>
      </c>
      <c r="V685" s="14">
        <f>Parameters_Base!$R$10</f>
        <v>3754098.2698005121</v>
      </c>
      <c r="W685" s="14">
        <f>Parameters_Base!$G$7*'Base Scenario'!O685</f>
        <v>2637500</v>
      </c>
      <c r="X685" s="14">
        <f>Parameters_Base!$G$8</f>
        <v>2000000</v>
      </c>
      <c r="Y685" s="15">
        <f t="shared" si="155"/>
        <v>33648798.269800514</v>
      </c>
      <c r="Z685" s="29">
        <f t="shared" si="156"/>
        <v>6729759.6539601032</v>
      </c>
      <c r="AA685" s="29">
        <f t="shared" si="157"/>
        <v>26919038.615840413</v>
      </c>
      <c r="AC685" s="29">
        <f t="shared" si="164"/>
        <v>-2929759.6539601032</v>
      </c>
      <c r="AD685" s="29">
        <f t="shared" si="158"/>
        <v>-20169038.615840413</v>
      </c>
      <c r="AE685" s="29">
        <f t="shared" si="159"/>
        <v>-23098798.269800514</v>
      </c>
      <c r="AF685" s="29"/>
      <c r="AG685" s="29" t="str">
        <f t="shared" si="160"/>
        <v>Loss</v>
      </c>
      <c r="AH685" s="29"/>
      <c r="AI685" s="29" t="str">
        <f t="shared" si="161"/>
        <v>Loss</v>
      </c>
      <c r="AJ685" s="29"/>
      <c r="AL685" s="12">
        <f t="shared" si="162"/>
        <v>-154197.87652421594</v>
      </c>
      <c r="AM685" s="12">
        <f t="shared" si="163"/>
        <v>-149400.28604326231</v>
      </c>
      <c r="AN685" s="12"/>
      <c r="AO685" s="12"/>
    </row>
    <row r="686" spans="1:41" x14ac:dyDescent="0.25">
      <c r="A686" s="6">
        <v>679</v>
      </c>
      <c r="B686" s="1" t="str">
        <f t="shared" si="150"/>
        <v>New York</v>
      </c>
      <c r="C686" s="1" t="s">
        <v>8</v>
      </c>
      <c r="D686" s="1" t="str">
        <f>IF(C686="Q1","non-peak",IF('Base Scenario'!C686="Q4","non-peak","peak"))</f>
        <v>non-peak</v>
      </c>
      <c r="E686" s="13">
        <f>IF(D686="non-peak",Parameters_Base!$B$4,Parameters_Base!$B$5)</f>
        <v>200000</v>
      </c>
      <c r="F686" s="13">
        <f>IF(D686="non-peak",Parameters_Base!$C$4,Parameters_Base!$C$5)</f>
        <v>50000</v>
      </c>
      <c r="G686" s="1"/>
      <c r="H686" s="1">
        <v>340</v>
      </c>
      <c r="I686" s="1">
        <v>14</v>
      </c>
      <c r="J686" s="1">
        <v>153</v>
      </c>
      <c r="K686" s="3">
        <v>0</v>
      </c>
      <c r="M686" s="15">
        <f t="shared" si="151"/>
        <v>2800000</v>
      </c>
      <c r="N686" s="15">
        <f t="shared" si="152"/>
        <v>7650000</v>
      </c>
      <c r="O686" s="15">
        <f t="shared" si="153"/>
        <v>10450000</v>
      </c>
      <c r="Q686">
        <f>Parameters_Base!$G$5</f>
        <v>13880</v>
      </c>
      <c r="R686">
        <f>Q686*(1+VLOOKUP(K686,Parameters_Base!$I$3:$J$7,2,FALSE))</f>
        <v>13880</v>
      </c>
      <c r="S686" s="14">
        <f>R686*Parameters_Base!$G$2</f>
        <v>18044000</v>
      </c>
      <c r="T686" s="14">
        <f>Parameters_Base!$O$6</f>
        <v>300000</v>
      </c>
      <c r="U686" s="14">
        <f t="shared" si="154"/>
        <v>2500000</v>
      </c>
      <c r="V686" s="14">
        <f>Parameters_Base!$R$10</f>
        <v>3754098.2698005121</v>
      </c>
      <c r="W686" s="14">
        <f>Parameters_Base!$G$7*'Base Scenario'!O686</f>
        <v>2612500</v>
      </c>
      <c r="X686" s="14">
        <f>Parameters_Base!$G$8</f>
        <v>2000000</v>
      </c>
      <c r="Y686" s="15">
        <f t="shared" si="155"/>
        <v>29210598.269800514</v>
      </c>
      <c r="Z686" s="29">
        <f t="shared" si="156"/>
        <v>5842119.6539601032</v>
      </c>
      <c r="AA686" s="29">
        <f t="shared" si="157"/>
        <v>23368478.615840413</v>
      </c>
      <c r="AC686" s="29">
        <f t="shared" si="164"/>
        <v>-3042119.6539601032</v>
      </c>
      <c r="AD686" s="29">
        <f t="shared" si="158"/>
        <v>-15718478.615840413</v>
      </c>
      <c r="AE686" s="29">
        <f t="shared" si="159"/>
        <v>-18760598.269800514</v>
      </c>
      <c r="AF686" s="29"/>
      <c r="AG686" s="29" t="str">
        <f t="shared" si="160"/>
        <v>Loss</v>
      </c>
      <c r="AH686" s="29"/>
      <c r="AI686" s="29" t="str">
        <f t="shared" si="161"/>
        <v>Loss</v>
      </c>
      <c r="AJ686" s="29"/>
      <c r="AL686" s="12">
        <f t="shared" si="162"/>
        <v>-217294.26099715024</v>
      </c>
      <c r="AM686" s="12">
        <f t="shared" si="163"/>
        <v>-102735.15435189812</v>
      </c>
      <c r="AN686" s="12"/>
      <c r="AO686" s="12"/>
    </row>
    <row r="687" spans="1:41" x14ac:dyDescent="0.25">
      <c r="A687" s="6">
        <v>680</v>
      </c>
      <c r="B687" s="1" t="str">
        <f t="shared" si="150"/>
        <v>Mumbai</v>
      </c>
      <c r="C687" s="1" t="s">
        <v>8</v>
      </c>
      <c r="D687" s="1" t="str">
        <f>IF(C687="Q1","non-peak",IF('Base Scenario'!C687="Q4","non-peak","peak"))</f>
        <v>non-peak</v>
      </c>
      <c r="E687" s="13">
        <f>IF(D687="non-peak",Parameters_Base!$B$4,Parameters_Base!$B$5)</f>
        <v>200000</v>
      </c>
      <c r="F687" s="13">
        <f>IF(D687="non-peak",Parameters_Base!$C$4,Parameters_Base!$C$5)</f>
        <v>50000</v>
      </c>
      <c r="G687" s="1"/>
      <c r="H687" s="1">
        <v>340</v>
      </c>
      <c r="I687" s="1">
        <v>12</v>
      </c>
      <c r="J687" s="1">
        <v>221</v>
      </c>
      <c r="K687" s="3">
        <v>1</v>
      </c>
      <c r="M687" s="15">
        <f t="shared" si="151"/>
        <v>2400000</v>
      </c>
      <c r="N687" s="15">
        <f t="shared" si="152"/>
        <v>11050000</v>
      </c>
      <c r="O687" s="15">
        <f t="shared" si="153"/>
        <v>13450000</v>
      </c>
      <c r="Q687">
        <f>Parameters_Base!$G$5</f>
        <v>13880</v>
      </c>
      <c r="R687">
        <f>Q687*(1+VLOOKUP(K687,Parameters_Base!$I$3:$J$7,2,FALSE))</f>
        <v>15961.999999999998</v>
      </c>
      <c r="S687" s="14">
        <f>R687*Parameters_Base!$G$2</f>
        <v>20750599.999999996</v>
      </c>
      <c r="T687" s="14">
        <f>Parameters_Base!$O$6</f>
        <v>300000</v>
      </c>
      <c r="U687" s="14">
        <f t="shared" si="154"/>
        <v>1500000</v>
      </c>
      <c r="V687" s="14">
        <f>Parameters_Base!$R$10</f>
        <v>3754098.2698005121</v>
      </c>
      <c r="W687" s="14">
        <f>Parameters_Base!$G$7*'Base Scenario'!O687</f>
        <v>3362500</v>
      </c>
      <c r="X687" s="14">
        <f>Parameters_Base!$G$8</f>
        <v>2000000</v>
      </c>
      <c r="Y687" s="15">
        <f t="shared" si="155"/>
        <v>31667198.269800507</v>
      </c>
      <c r="Z687" s="29">
        <f t="shared" si="156"/>
        <v>6333439.6539601013</v>
      </c>
      <c r="AA687" s="29">
        <f t="shared" si="157"/>
        <v>25333758.615840405</v>
      </c>
      <c r="AC687" s="29">
        <f t="shared" si="164"/>
        <v>-3933439.6539601013</v>
      </c>
      <c r="AD687" s="29">
        <f t="shared" si="158"/>
        <v>-14283758.615840405</v>
      </c>
      <c r="AE687" s="29">
        <f t="shared" si="159"/>
        <v>-18217198.269800507</v>
      </c>
      <c r="AF687" s="29"/>
      <c r="AG687" s="29" t="str">
        <f t="shared" si="160"/>
        <v>Loss</v>
      </c>
      <c r="AH687" s="29"/>
      <c r="AI687" s="29" t="str">
        <f t="shared" si="161"/>
        <v>Loss</v>
      </c>
      <c r="AJ687" s="29"/>
      <c r="AL687" s="12">
        <f t="shared" si="162"/>
        <v>-327786.63783000846</v>
      </c>
      <c r="AM687" s="12">
        <f t="shared" si="163"/>
        <v>-64632.39192687966</v>
      </c>
      <c r="AN687" s="12"/>
      <c r="AO687" s="12"/>
    </row>
    <row r="688" spans="1:41" x14ac:dyDescent="0.25">
      <c r="A688" s="6">
        <v>681</v>
      </c>
      <c r="B688" s="1" t="str">
        <f t="shared" si="150"/>
        <v>New York</v>
      </c>
      <c r="C688" s="1" t="s">
        <v>8</v>
      </c>
      <c r="D688" s="1" t="str">
        <f>IF(C688="Q1","non-peak",IF('Base Scenario'!C688="Q4","non-peak","peak"))</f>
        <v>non-peak</v>
      </c>
      <c r="E688" s="13">
        <f>IF(D688="non-peak",Parameters_Base!$B$4,Parameters_Base!$B$5)</f>
        <v>200000</v>
      </c>
      <c r="F688" s="13">
        <f>IF(D688="non-peak",Parameters_Base!$C$4,Parameters_Base!$C$5)</f>
        <v>50000</v>
      </c>
      <c r="G688" s="1"/>
      <c r="H688" s="1">
        <v>341</v>
      </c>
      <c r="I688" s="1">
        <v>28</v>
      </c>
      <c r="J688" s="1">
        <v>136</v>
      </c>
      <c r="K688" s="3">
        <v>-2</v>
      </c>
      <c r="M688" s="15">
        <f t="shared" si="151"/>
        <v>5600000</v>
      </c>
      <c r="N688" s="15">
        <f t="shared" si="152"/>
        <v>6800000</v>
      </c>
      <c r="O688" s="15">
        <f t="shared" si="153"/>
        <v>12400000</v>
      </c>
      <c r="Q688">
        <f>Parameters_Base!$G$5</f>
        <v>13880</v>
      </c>
      <c r="R688">
        <f>Q688*(1+VLOOKUP(K688,Parameters_Base!$I$3:$J$7,2,FALSE))</f>
        <v>9716</v>
      </c>
      <c r="S688" s="14">
        <f>R688*Parameters_Base!$G$2</f>
        <v>12630800</v>
      </c>
      <c r="T688" s="14">
        <f>Parameters_Base!$O$6</f>
        <v>300000</v>
      </c>
      <c r="U688" s="14">
        <f t="shared" si="154"/>
        <v>2500000</v>
      </c>
      <c r="V688" s="14">
        <f>Parameters_Base!$R$10</f>
        <v>3754098.2698005121</v>
      </c>
      <c r="W688" s="14">
        <f>Parameters_Base!$G$7*'Base Scenario'!O688</f>
        <v>3100000</v>
      </c>
      <c r="X688" s="14">
        <f>Parameters_Base!$G$8</f>
        <v>2000000</v>
      </c>
      <c r="Y688" s="15">
        <f t="shared" si="155"/>
        <v>24284898.269800514</v>
      </c>
      <c r="Z688" s="29">
        <f t="shared" si="156"/>
        <v>4856979.6539601032</v>
      </c>
      <c r="AA688" s="29">
        <f t="shared" si="157"/>
        <v>19427918.615840413</v>
      </c>
      <c r="AC688" s="29">
        <f t="shared" si="164"/>
        <v>743020.34603989683</v>
      </c>
      <c r="AD688" s="29">
        <f t="shared" si="158"/>
        <v>-12627918.615840413</v>
      </c>
      <c r="AE688" s="29">
        <f t="shared" si="159"/>
        <v>-11884898.269800514</v>
      </c>
      <c r="AF688" s="29"/>
      <c r="AG688" s="29" t="str">
        <f t="shared" si="160"/>
        <v>Profit</v>
      </c>
      <c r="AH688" s="29"/>
      <c r="AI688" s="29" t="str">
        <f t="shared" si="161"/>
        <v>Loss</v>
      </c>
      <c r="AJ688" s="29"/>
      <c r="AL688" s="12">
        <f t="shared" si="162"/>
        <v>26536.440929996315</v>
      </c>
      <c r="AM688" s="12">
        <f t="shared" si="163"/>
        <v>-92852.342763532448</v>
      </c>
      <c r="AN688" s="12"/>
      <c r="AO688" s="12"/>
    </row>
    <row r="689" spans="1:41" x14ac:dyDescent="0.25">
      <c r="A689" s="6">
        <v>682</v>
      </c>
      <c r="B689" s="1" t="str">
        <f t="shared" si="150"/>
        <v>Mumbai</v>
      </c>
      <c r="C689" s="1" t="s">
        <v>8</v>
      </c>
      <c r="D689" s="1" t="str">
        <f>IF(C689="Q1","non-peak",IF('Base Scenario'!C689="Q4","non-peak","peak"))</f>
        <v>non-peak</v>
      </c>
      <c r="E689" s="13">
        <f>IF(D689="non-peak",Parameters_Base!$B$4,Parameters_Base!$B$5)</f>
        <v>200000</v>
      </c>
      <c r="F689" s="13">
        <f>IF(D689="non-peak",Parameters_Base!$C$4,Parameters_Base!$C$5)</f>
        <v>50000</v>
      </c>
      <c r="G689" s="1"/>
      <c r="H689" s="1">
        <v>341</v>
      </c>
      <c r="I689" s="1">
        <v>18</v>
      </c>
      <c r="J689" s="1">
        <v>158</v>
      </c>
      <c r="K689" s="3">
        <v>0</v>
      </c>
      <c r="M689" s="15">
        <f t="shared" si="151"/>
        <v>3600000</v>
      </c>
      <c r="N689" s="15">
        <f t="shared" si="152"/>
        <v>7900000</v>
      </c>
      <c r="O689" s="15">
        <f t="shared" si="153"/>
        <v>11500000</v>
      </c>
      <c r="Q689">
        <f>Parameters_Base!$G$5</f>
        <v>13880</v>
      </c>
      <c r="R689">
        <f>Q689*(1+VLOOKUP(K689,Parameters_Base!$I$3:$J$7,2,FALSE))</f>
        <v>13880</v>
      </c>
      <c r="S689" s="14">
        <f>R689*Parameters_Base!$G$2</f>
        <v>18044000</v>
      </c>
      <c r="T689" s="14">
        <f>Parameters_Base!$O$6</f>
        <v>300000</v>
      </c>
      <c r="U689" s="14">
        <f t="shared" si="154"/>
        <v>1500000</v>
      </c>
      <c r="V689" s="14">
        <f>Parameters_Base!$R$10</f>
        <v>3754098.2698005121</v>
      </c>
      <c r="W689" s="14">
        <f>Parameters_Base!$G$7*'Base Scenario'!O689</f>
        <v>2875000</v>
      </c>
      <c r="X689" s="14">
        <f>Parameters_Base!$G$8</f>
        <v>2000000</v>
      </c>
      <c r="Y689" s="15">
        <f t="shared" si="155"/>
        <v>28473098.269800514</v>
      </c>
      <c r="Z689" s="29">
        <f t="shared" si="156"/>
        <v>5694619.6539601032</v>
      </c>
      <c r="AA689" s="29">
        <f t="shared" si="157"/>
        <v>22778478.615840413</v>
      </c>
      <c r="AC689" s="29">
        <f t="shared" si="164"/>
        <v>-2094619.6539601032</v>
      </c>
      <c r="AD689" s="29">
        <f t="shared" si="158"/>
        <v>-14878478.615840413</v>
      </c>
      <c r="AE689" s="29">
        <f t="shared" si="159"/>
        <v>-16973098.269800514</v>
      </c>
      <c r="AF689" s="29"/>
      <c r="AG689" s="29" t="str">
        <f t="shared" si="160"/>
        <v>Loss</v>
      </c>
      <c r="AH689" s="29"/>
      <c r="AI689" s="29" t="str">
        <f t="shared" si="161"/>
        <v>Loss</v>
      </c>
      <c r="AJ689" s="29"/>
      <c r="AL689" s="12">
        <f t="shared" si="162"/>
        <v>-116367.75855333907</v>
      </c>
      <c r="AM689" s="12">
        <f t="shared" si="163"/>
        <v>-94167.58617620515</v>
      </c>
      <c r="AN689" s="12"/>
      <c r="AO689" s="12"/>
    </row>
    <row r="690" spans="1:41" x14ac:dyDescent="0.25">
      <c r="A690" s="6">
        <v>683</v>
      </c>
      <c r="B690" s="1" t="str">
        <f t="shared" si="150"/>
        <v>New York</v>
      </c>
      <c r="C690" s="1" t="s">
        <v>8</v>
      </c>
      <c r="D690" s="1" t="str">
        <f>IF(C690="Q1","non-peak",IF('Base Scenario'!C690="Q4","non-peak","peak"))</f>
        <v>non-peak</v>
      </c>
      <c r="E690" s="13">
        <f>IF(D690="non-peak",Parameters_Base!$B$4,Parameters_Base!$B$5)</f>
        <v>200000</v>
      </c>
      <c r="F690" s="13">
        <f>IF(D690="non-peak",Parameters_Base!$C$4,Parameters_Base!$C$5)</f>
        <v>50000</v>
      </c>
      <c r="G690" s="1"/>
      <c r="H690" s="1">
        <v>342</v>
      </c>
      <c r="I690" s="1">
        <v>23</v>
      </c>
      <c r="J690" s="1">
        <v>120</v>
      </c>
      <c r="K690" s="3">
        <v>0</v>
      </c>
      <c r="M690" s="15">
        <f t="shared" si="151"/>
        <v>4600000</v>
      </c>
      <c r="N690" s="15">
        <f t="shared" si="152"/>
        <v>6000000</v>
      </c>
      <c r="O690" s="15">
        <f t="shared" si="153"/>
        <v>10600000</v>
      </c>
      <c r="Q690">
        <f>Parameters_Base!$G$5</f>
        <v>13880</v>
      </c>
      <c r="R690">
        <f>Q690*(1+VLOOKUP(K690,Parameters_Base!$I$3:$J$7,2,FALSE))</f>
        <v>13880</v>
      </c>
      <c r="S690" s="14">
        <f>R690*Parameters_Base!$G$2</f>
        <v>18044000</v>
      </c>
      <c r="T690" s="14">
        <f>Parameters_Base!$O$6</f>
        <v>300000</v>
      </c>
      <c r="U690" s="14">
        <f t="shared" si="154"/>
        <v>2500000</v>
      </c>
      <c r="V690" s="14">
        <f>Parameters_Base!$R$10</f>
        <v>3754098.2698005121</v>
      </c>
      <c r="W690" s="14">
        <f>Parameters_Base!$G$7*'Base Scenario'!O690</f>
        <v>2650000</v>
      </c>
      <c r="X690" s="14">
        <f>Parameters_Base!$G$8</f>
        <v>2000000</v>
      </c>
      <c r="Y690" s="15">
        <f t="shared" si="155"/>
        <v>29248098.269800514</v>
      </c>
      <c r="Z690" s="29">
        <f t="shared" si="156"/>
        <v>5849619.6539601032</v>
      </c>
      <c r="AA690" s="29">
        <f t="shared" si="157"/>
        <v>23398478.615840413</v>
      </c>
      <c r="AC690" s="29">
        <f t="shared" si="164"/>
        <v>-1249619.6539601032</v>
      </c>
      <c r="AD690" s="29">
        <f t="shared" si="158"/>
        <v>-17398478.615840413</v>
      </c>
      <c r="AE690" s="29">
        <f t="shared" si="159"/>
        <v>-18648098.269800514</v>
      </c>
      <c r="AF690" s="29"/>
      <c r="AG690" s="29" t="str">
        <f t="shared" si="160"/>
        <v>Loss</v>
      </c>
      <c r="AH690" s="29"/>
      <c r="AI690" s="29" t="str">
        <f t="shared" si="161"/>
        <v>Loss</v>
      </c>
      <c r="AJ690" s="29"/>
      <c r="AL690" s="12">
        <f t="shared" si="162"/>
        <v>-54331.289302613179</v>
      </c>
      <c r="AM690" s="12">
        <f t="shared" si="163"/>
        <v>-144987.32179867011</v>
      </c>
      <c r="AN690" s="12"/>
      <c r="AO690" s="12"/>
    </row>
    <row r="691" spans="1:41" x14ac:dyDescent="0.25">
      <c r="A691" s="6">
        <v>684</v>
      </c>
      <c r="B691" s="1" t="str">
        <f t="shared" si="150"/>
        <v>Mumbai</v>
      </c>
      <c r="C691" s="1" t="s">
        <v>8</v>
      </c>
      <c r="D691" s="1" t="str">
        <f>IF(C691="Q1","non-peak",IF('Base Scenario'!C691="Q4","non-peak","peak"))</f>
        <v>non-peak</v>
      </c>
      <c r="E691" s="13">
        <f>IF(D691="non-peak",Parameters_Base!$B$4,Parameters_Base!$B$5)</f>
        <v>200000</v>
      </c>
      <c r="F691" s="13">
        <f>IF(D691="non-peak",Parameters_Base!$C$4,Parameters_Base!$C$5)</f>
        <v>50000</v>
      </c>
      <c r="G691" s="1"/>
      <c r="H691" s="1">
        <v>342</v>
      </c>
      <c r="I691" s="1">
        <v>18</v>
      </c>
      <c r="J691" s="1">
        <v>191</v>
      </c>
      <c r="K691" s="3">
        <v>1</v>
      </c>
      <c r="M691" s="15">
        <f t="shared" si="151"/>
        <v>3600000</v>
      </c>
      <c r="N691" s="15">
        <f t="shared" si="152"/>
        <v>9550000</v>
      </c>
      <c r="O691" s="15">
        <f t="shared" si="153"/>
        <v>13150000</v>
      </c>
      <c r="Q691">
        <f>Parameters_Base!$G$5</f>
        <v>13880</v>
      </c>
      <c r="R691">
        <f>Q691*(1+VLOOKUP(K691,Parameters_Base!$I$3:$J$7,2,FALSE))</f>
        <v>15961.999999999998</v>
      </c>
      <c r="S691" s="14">
        <f>R691*Parameters_Base!$G$2</f>
        <v>20750599.999999996</v>
      </c>
      <c r="T691" s="14">
        <f>Parameters_Base!$O$6</f>
        <v>300000</v>
      </c>
      <c r="U691" s="14">
        <f t="shared" si="154"/>
        <v>1500000</v>
      </c>
      <c r="V691" s="14">
        <f>Parameters_Base!$R$10</f>
        <v>3754098.2698005121</v>
      </c>
      <c r="W691" s="14">
        <f>Parameters_Base!$G$7*'Base Scenario'!O691</f>
        <v>3287500</v>
      </c>
      <c r="X691" s="14">
        <f>Parameters_Base!$G$8</f>
        <v>2000000</v>
      </c>
      <c r="Y691" s="15">
        <f t="shared" si="155"/>
        <v>31592198.269800507</v>
      </c>
      <c r="Z691" s="29">
        <f t="shared" si="156"/>
        <v>6318439.6539601013</v>
      </c>
      <c r="AA691" s="29">
        <f t="shared" si="157"/>
        <v>25273758.615840405</v>
      </c>
      <c r="AC691" s="29">
        <f t="shared" si="164"/>
        <v>-2718439.6539601013</v>
      </c>
      <c r="AD691" s="29">
        <f t="shared" si="158"/>
        <v>-15723758.615840405</v>
      </c>
      <c r="AE691" s="29">
        <f t="shared" si="159"/>
        <v>-18442198.269800507</v>
      </c>
      <c r="AF691" s="29"/>
      <c r="AG691" s="29" t="str">
        <f t="shared" si="160"/>
        <v>Loss</v>
      </c>
      <c r="AH691" s="29"/>
      <c r="AI691" s="29" t="str">
        <f t="shared" si="161"/>
        <v>Loss</v>
      </c>
      <c r="AJ691" s="29"/>
      <c r="AL691" s="12">
        <f t="shared" si="162"/>
        <v>-151024.42522000562</v>
      </c>
      <c r="AM691" s="12">
        <f t="shared" si="163"/>
        <v>-82323.343538431436</v>
      </c>
      <c r="AN691" s="12"/>
      <c r="AO691" s="12"/>
    </row>
    <row r="692" spans="1:41" x14ac:dyDescent="0.25">
      <c r="A692" s="6">
        <v>685</v>
      </c>
      <c r="B692" s="1" t="str">
        <f t="shared" si="150"/>
        <v>New York</v>
      </c>
      <c r="C692" s="1" t="s">
        <v>8</v>
      </c>
      <c r="D692" s="1" t="str">
        <f>IF(C692="Q1","non-peak",IF('Base Scenario'!C692="Q4","non-peak","peak"))</f>
        <v>non-peak</v>
      </c>
      <c r="E692" s="13">
        <f>IF(D692="non-peak",Parameters_Base!$B$4,Parameters_Base!$B$5)</f>
        <v>200000</v>
      </c>
      <c r="F692" s="13">
        <f>IF(D692="non-peak",Parameters_Base!$C$4,Parameters_Base!$C$5)</f>
        <v>50000</v>
      </c>
      <c r="G692" s="1"/>
      <c r="H692" s="1">
        <v>343</v>
      </c>
      <c r="I692" s="1">
        <v>18</v>
      </c>
      <c r="J692" s="1">
        <v>205</v>
      </c>
      <c r="K692" s="3">
        <v>-1</v>
      </c>
      <c r="M692" s="15">
        <f t="shared" si="151"/>
        <v>3600000</v>
      </c>
      <c r="N692" s="15">
        <f t="shared" si="152"/>
        <v>10250000</v>
      </c>
      <c r="O692" s="15">
        <f t="shared" si="153"/>
        <v>13850000</v>
      </c>
      <c r="Q692">
        <f>Parameters_Base!$G$5</f>
        <v>13880</v>
      </c>
      <c r="R692">
        <f>Q692*(1+VLOOKUP(K692,Parameters_Base!$I$3:$J$7,2,FALSE))</f>
        <v>11798</v>
      </c>
      <c r="S692" s="14">
        <f>R692*Parameters_Base!$G$2</f>
        <v>15337400</v>
      </c>
      <c r="T692" s="14">
        <f>Parameters_Base!$O$6</f>
        <v>300000</v>
      </c>
      <c r="U692" s="14">
        <f t="shared" si="154"/>
        <v>2500000</v>
      </c>
      <c r="V692" s="14">
        <f>Parameters_Base!$R$10</f>
        <v>3754098.2698005121</v>
      </c>
      <c r="W692" s="14">
        <f>Parameters_Base!$G$7*'Base Scenario'!O692</f>
        <v>3462500</v>
      </c>
      <c r="X692" s="14">
        <f>Parameters_Base!$G$8</f>
        <v>2000000</v>
      </c>
      <c r="Y692" s="15">
        <f t="shared" si="155"/>
        <v>27353998.269800514</v>
      </c>
      <c r="Z692" s="29">
        <f t="shared" si="156"/>
        <v>5470799.6539601032</v>
      </c>
      <c r="AA692" s="29">
        <f t="shared" si="157"/>
        <v>21883198.615840413</v>
      </c>
      <c r="AC692" s="29">
        <f t="shared" si="164"/>
        <v>-1870799.6539601032</v>
      </c>
      <c r="AD692" s="29">
        <f t="shared" si="158"/>
        <v>-11633198.615840413</v>
      </c>
      <c r="AE692" s="29">
        <f t="shared" si="159"/>
        <v>-13503998.269800514</v>
      </c>
      <c r="AF692" s="29"/>
      <c r="AG692" s="29" t="str">
        <f t="shared" si="160"/>
        <v>Loss</v>
      </c>
      <c r="AH692" s="29"/>
      <c r="AI692" s="29" t="str">
        <f t="shared" si="161"/>
        <v>Loss</v>
      </c>
      <c r="AJ692" s="29"/>
      <c r="AL692" s="12">
        <f t="shared" si="162"/>
        <v>-103933.31410889461</v>
      </c>
      <c r="AM692" s="12">
        <f t="shared" si="163"/>
        <v>-56747.310321172743</v>
      </c>
      <c r="AN692" s="12"/>
      <c r="AO692" s="12"/>
    </row>
    <row r="693" spans="1:41" x14ac:dyDescent="0.25">
      <c r="A693" s="6">
        <v>686</v>
      </c>
      <c r="B693" s="1" t="str">
        <f t="shared" si="150"/>
        <v>Mumbai</v>
      </c>
      <c r="C693" s="1" t="s">
        <v>8</v>
      </c>
      <c r="D693" s="1" t="str">
        <f>IF(C693="Q1","non-peak",IF('Base Scenario'!C693="Q4","non-peak","peak"))</f>
        <v>non-peak</v>
      </c>
      <c r="E693" s="13">
        <f>IF(D693="non-peak",Parameters_Base!$B$4,Parameters_Base!$B$5)</f>
        <v>200000</v>
      </c>
      <c r="F693" s="13">
        <f>IF(D693="non-peak",Parameters_Base!$C$4,Parameters_Base!$C$5)</f>
        <v>50000</v>
      </c>
      <c r="G693" s="1"/>
      <c r="H693" s="1">
        <v>343</v>
      </c>
      <c r="I693" s="1">
        <v>22</v>
      </c>
      <c r="J693" s="1">
        <v>201</v>
      </c>
      <c r="K693" s="3">
        <v>0</v>
      </c>
      <c r="M693" s="15">
        <f t="shared" si="151"/>
        <v>4400000</v>
      </c>
      <c r="N693" s="15">
        <f t="shared" si="152"/>
        <v>10050000</v>
      </c>
      <c r="O693" s="15">
        <f t="shared" si="153"/>
        <v>14450000</v>
      </c>
      <c r="Q693">
        <f>Parameters_Base!$G$5</f>
        <v>13880</v>
      </c>
      <c r="R693">
        <f>Q693*(1+VLOOKUP(K693,Parameters_Base!$I$3:$J$7,2,FALSE))</f>
        <v>13880</v>
      </c>
      <c r="S693" s="14">
        <f>R693*Parameters_Base!$G$2</f>
        <v>18044000</v>
      </c>
      <c r="T693" s="14">
        <f>Parameters_Base!$O$6</f>
        <v>300000</v>
      </c>
      <c r="U693" s="14">
        <f t="shared" si="154"/>
        <v>1500000</v>
      </c>
      <c r="V693" s="14">
        <f>Parameters_Base!$R$10</f>
        <v>3754098.2698005121</v>
      </c>
      <c r="W693" s="14">
        <f>Parameters_Base!$G$7*'Base Scenario'!O693</f>
        <v>3612500</v>
      </c>
      <c r="X693" s="14">
        <f>Parameters_Base!$G$8</f>
        <v>2000000</v>
      </c>
      <c r="Y693" s="15">
        <f t="shared" si="155"/>
        <v>29210598.269800514</v>
      </c>
      <c r="Z693" s="29">
        <f t="shared" si="156"/>
        <v>5842119.6539601032</v>
      </c>
      <c r="AA693" s="29">
        <f t="shared" si="157"/>
        <v>23368478.615840413</v>
      </c>
      <c r="AC693" s="29">
        <f t="shared" si="164"/>
        <v>-1442119.6539601032</v>
      </c>
      <c r="AD693" s="29">
        <f t="shared" si="158"/>
        <v>-13318478.615840413</v>
      </c>
      <c r="AE693" s="29">
        <f t="shared" si="159"/>
        <v>-14760598.269800514</v>
      </c>
      <c r="AF693" s="29"/>
      <c r="AG693" s="29" t="str">
        <f t="shared" si="160"/>
        <v>Loss</v>
      </c>
      <c r="AH693" s="29"/>
      <c r="AI693" s="29" t="str">
        <f t="shared" si="161"/>
        <v>Loss</v>
      </c>
      <c r="AJ693" s="29"/>
      <c r="AL693" s="12">
        <f t="shared" si="162"/>
        <v>-65550.893361822877</v>
      </c>
      <c r="AM693" s="12">
        <f t="shared" si="163"/>
        <v>-66261.087640997081</v>
      </c>
      <c r="AN693" s="12"/>
      <c r="AO693" s="12"/>
    </row>
    <row r="694" spans="1:41" x14ac:dyDescent="0.25">
      <c r="A694" s="6">
        <v>687</v>
      </c>
      <c r="B694" s="1" t="str">
        <f t="shared" si="150"/>
        <v>New York</v>
      </c>
      <c r="C694" s="1" t="s">
        <v>8</v>
      </c>
      <c r="D694" s="1" t="str">
        <f>IF(C694="Q1","non-peak",IF('Base Scenario'!C694="Q4","non-peak","peak"))</f>
        <v>non-peak</v>
      </c>
      <c r="E694" s="13">
        <f>IF(D694="non-peak",Parameters_Base!$B$4,Parameters_Base!$B$5)</f>
        <v>200000</v>
      </c>
      <c r="F694" s="13">
        <f>IF(D694="non-peak",Parameters_Base!$C$4,Parameters_Base!$C$5)</f>
        <v>50000</v>
      </c>
      <c r="G694" s="1"/>
      <c r="H694" s="1">
        <v>344</v>
      </c>
      <c r="I694" s="1">
        <v>27</v>
      </c>
      <c r="J694" s="1">
        <v>120</v>
      </c>
      <c r="K694" s="3">
        <v>-2</v>
      </c>
      <c r="M694" s="15">
        <f t="shared" si="151"/>
        <v>5400000</v>
      </c>
      <c r="N694" s="15">
        <f t="shared" si="152"/>
        <v>6000000</v>
      </c>
      <c r="O694" s="15">
        <f t="shared" si="153"/>
        <v>11400000</v>
      </c>
      <c r="Q694">
        <f>Parameters_Base!$G$5</f>
        <v>13880</v>
      </c>
      <c r="R694">
        <f>Q694*(1+VLOOKUP(K694,Parameters_Base!$I$3:$J$7,2,FALSE))</f>
        <v>9716</v>
      </c>
      <c r="S694" s="14">
        <f>R694*Parameters_Base!$G$2</f>
        <v>12630800</v>
      </c>
      <c r="T694" s="14">
        <f>Parameters_Base!$O$6</f>
        <v>300000</v>
      </c>
      <c r="U694" s="14">
        <f t="shared" si="154"/>
        <v>2500000</v>
      </c>
      <c r="V694" s="14">
        <f>Parameters_Base!$R$10</f>
        <v>3754098.2698005121</v>
      </c>
      <c r="W694" s="14">
        <f>Parameters_Base!$G$7*'Base Scenario'!O694</f>
        <v>2850000</v>
      </c>
      <c r="X694" s="14">
        <f>Parameters_Base!$G$8</f>
        <v>2000000</v>
      </c>
      <c r="Y694" s="15">
        <f t="shared" si="155"/>
        <v>24034898.269800514</v>
      </c>
      <c r="Z694" s="29">
        <f t="shared" si="156"/>
        <v>4806979.6539601032</v>
      </c>
      <c r="AA694" s="29">
        <f t="shared" si="157"/>
        <v>19227918.615840413</v>
      </c>
      <c r="AC694" s="29">
        <f t="shared" si="164"/>
        <v>593020.34603989683</v>
      </c>
      <c r="AD694" s="29">
        <f t="shared" si="158"/>
        <v>-13227918.615840413</v>
      </c>
      <c r="AE694" s="29">
        <f t="shared" si="159"/>
        <v>-12634898.269800514</v>
      </c>
      <c r="AF694" s="29"/>
      <c r="AG694" s="29" t="str">
        <f t="shared" si="160"/>
        <v>Profit</v>
      </c>
      <c r="AH694" s="29"/>
      <c r="AI694" s="29" t="str">
        <f t="shared" si="161"/>
        <v>Loss</v>
      </c>
      <c r="AJ694" s="29"/>
      <c r="AL694" s="12">
        <f t="shared" si="162"/>
        <v>21963.716519996178</v>
      </c>
      <c r="AM694" s="12">
        <f t="shared" si="163"/>
        <v>-110232.65513200343</v>
      </c>
      <c r="AN694" s="12"/>
      <c r="AO694" s="12"/>
    </row>
    <row r="695" spans="1:41" x14ac:dyDescent="0.25">
      <c r="A695" s="6">
        <v>688</v>
      </c>
      <c r="B695" s="1" t="str">
        <f t="shared" si="150"/>
        <v>Mumbai</v>
      </c>
      <c r="C695" s="1" t="s">
        <v>8</v>
      </c>
      <c r="D695" s="1" t="str">
        <f>IF(C695="Q1","non-peak",IF('Base Scenario'!C695="Q4","non-peak","peak"))</f>
        <v>non-peak</v>
      </c>
      <c r="E695" s="13">
        <f>IF(D695="non-peak",Parameters_Base!$B$4,Parameters_Base!$B$5)</f>
        <v>200000</v>
      </c>
      <c r="F695" s="13">
        <f>IF(D695="non-peak",Parameters_Base!$C$4,Parameters_Base!$C$5)</f>
        <v>50000</v>
      </c>
      <c r="G695" s="1"/>
      <c r="H695" s="1">
        <v>344</v>
      </c>
      <c r="I695" s="1">
        <v>16</v>
      </c>
      <c r="J695" s="1">
        <v>237</v>
      </c>
      <c r="K695" s="3">
        <v>2</v>
      </c>
      <c r="M695" s="15">
        <f t="shared" si="151"/>
        <v>3200000</v>
      </c>
      <c r="N695" s="15">
        <f t="shared" si="152"/>
        <v>11850000</v>
      </c>
      <c r="O695" s="15">
        <f t="shared" si="153"/>
        <v>15050000</v>
      </c>
      <c r="Q695">
        <f>Parameters_Base!$G$5</f>
        <v>13880</v>
      </c>
      <c r="R695">
        <f>Q695*(1+VLOOKUP(K695,Parameters_Base!$I$3:$J$7,2,FALSE))</f>
        <v>18044</v>
      </c>
      <c r="S695" s="14">
        <f>R695*Parameters_Base!$G$2</f>
        <v>23457200</v>
      </c>
      <c r="T695" s="14">
        <f>Parameters_Base!$O$6</f>
        <v>300000</v>
      </c>
      <c r="U695" s="14">
        <f t="shared" si="154"/>
        <v>1500000</v>
      </c>
      <c r="V695" s="14">
        <f>Parameters_Base!$R$10</f>
        <v>3754098.2698005121</v>
      </c>
      <c r="W695" s="14">
        <f>Parameters_Base!$G$7*'Base Scenario'!O695</f>
        <v>3762500</v>
      </c>
      <c r="X695" s="14">
        <f>Parameters_Base!$G$8</f>
        <v>2000000</v>
      </c>
      <c r="Y695" s="15">
        <f t="shared" si="155"/>
        <v>34773798.269800514</v>
      </c>
      <c r="Z695" s="29">
        <f t="shared" si="156"/>
        <v>6954759.6539601032</v>
      </c>
      <c r="AA695" s="29">
        <f t="shared" si="157"/>
        <v>27819038.615840413</v>
      </c>
      <c r="AC695" s="29">
        <f t="shared" si="164"/>
        <v>-3754759.6539601032</v>
      </c>
      <c r="AD695" s="29">
        <f t="shared" si="158"/>
        <v>-15969038.615840413</v>
      </c>
      <c r="AE695" s="29">
        <f t="shared" si="159"/>
        <v>-19723798.269800514</v>
      </c>
      <c r="AF695" s="29"/>
      <c r="AG695" s="29" t="str">
        <f t="shared" si="160"/>
        <v>Loss</v>
      </c>
      <c r="AH695" s="29"/>
      <c r="AI695" s="29" t="str">
        <f t="shared" si="161"/>
        <v>Loss</v>
      </c>
      <c r="AJ695" s="29"/>
      <c r="AL695" s="12">
        <f t="shared" si="162"/>
        <v>-234672.47837250645</v>
      </c>
      <c r="AM695" s="12">
        <f t="shared" si="163"/>
        <v>-67379.909771478531</v>
      </c>
      <c r="AN695" s="12"/>
      <c r="AO695" s="12"/>
    </row>
    <row r="696" spans="1:41" x14ac:dyDescent="0.25">
      <c r="A696" s="6">
        <v>689</v>
      </c>
      <c r="B696" s="1" t="str">
        <f t="shared" si="150"/>
        <v>New York</v>
      </c>
      <c r="C696" s="1" t="s">
        <v>8</v>
      </c>
      <c r="D696" s="1" t="str">
        <f>IF(C696="Q1","non-peak",IF('Base Scenario'!C696="Q4","non-peak","peak"))</f>
        <v>non-peak</v>
      </c>
      <c r="E696" s="13">
        <f>IF(D696="non-peak",Parameters_Base!$B$4,Parameters_Base!$B$5)</f>
        <v>200000</v>
      </c>
      <c r="F696" s="13">
        <f>IF(D696="non-peak",Parameters_Base!$C$4,Parameters_Base!$C$5)</f>
        <v>50000</v>
      </c>
      <c r="G696" s="1"/>
      <c r="H696" s="1">
        <v>345</v>
      </c>
      <c r="I696" s="1">
        <v>22</v>
      </c>
      <c r="J696" s="1">
        <v>149</v>
      </c>
      <c r="K696" s="3">
        <v>-2</v>
      </c>
      <c r="M696" s="15">
        <f t="shared" si="151"/>
        <v>4400000</v>
      </c>
      <c r="N696" s="15">
        <f t="shared" si="152"/>
        <v>7450000</v>
      </c>
      <c r="O696" s="15">
        <f t="shared" si="153"/>
        <v>11850000</v>
      </c>
      <c r="Q696">
        <f>Parameters_Base!$G$5</f>
        <v>13880</v>
      </c>
      <c r="R696">
        <f>Q696*(1+VLOOKUP(K696,Parameters_Base!$I$3:$J$7,2,FALSE))</f>
        <v>9716</v>
      </c>
      <c r="S696" s="14">
        <f>R696*Parameters_Base!$G$2</f>
        <v>12630800</v>
      </c>
      <c r="T696" s="14">
        <f>Parameters_Base!$O$6</f>
        <v>300000</v>
      </c>
      <c r="U696" s="14">
        <f t="shared" si="154"/>
        <v>2500000</v>
      </c>
      <c r="V696" s="14">
        <f>Parameters_Base!$R$10</f>
        <v>3754098.2698005121</v>
      </c>
      <c r="W696" s="14">
        <f>Parameters_Base!$G$7*'Base Scenario'!O696</f>
        <v>2962500</v>
      </c>
      <c r="X696" s="14">
        <f>Parameters_Base!$G$8</f>
        <v>2000000</v>
      </c>
      <c r="Y696" s="15">
        <f t="shared" si="155"/>
        <v>24147398.269800514</v>
      </c>
      <c r="Z696" s="29">
        <f t="shared" si="156"/>
        <v>4829479.6539601032</v>
      </c>
      <c r="AA696" s="29">
        <f t="shared" si="157"/>
        <v>19317918.615840413</v>
      </c>
      <c r="AC696" s="29">
        <f t="shared" si="164"/>
        <v>-429479.65396010317</v>
      </c>
      <c r="AD696" s="29">
        <f t="shared" si="158"/>
        <v>-11867918.615840413</v>
      </c>
      <c r="AE696" s="29">
        <f t="shared" si="159"/>
        <v>-12297398.269800514</v>
      </c>
      <c r="AF696" s="29"/>
      <c r="AG696" s="29" t="str">
        <f t="shared" si="160"/>
        <v>Loss</v>
      </c>
      <c r="AH696" s="29"/>
      <c r="AI696" s="29" t="str">
        <f t="shared" si="161"/>
        <v>Loss</v>
      </c>
      <c r="AJ696" s="29"/>
      <c r="AL696" s="12">
        <f t="shared" si="162"/>
        <v>-19521.802452731961</v>
      </c>
      <c r="AM696" s="12">
        <f t="shared" si="163"/>
        <v>-79650.460508996053</v>
      </c>
      <c r="AN696" s="12"/>
      <c r="AO696" s="12"/>
    </row>
    <row r="697" spans="1:41" x14ac:dyDescent="0.25">
      <c r="A697" s="6">
        <v>690</v>
      </c>
      <c r="B697" s="1" t="str">
        <f t="shared" si="150"/>
        <v>Mumbai</v>
      </c>
      <c r="C697" s="1" t="s">
        <v>8</v>
      </c>
      <c r="D697" s="1" t="str">
        <f>IF(C697="Q1","non-peak",IF('Base Scenario'!C697="Q4","non-peak","peak"))</f>
        <v>non-peak</v>
      </c>
      <c r="E697" s="13">
        <f>IF(D697="non-peak",Parameters_Base!$B$4,Parameters_Base!$B$5)</f>
        <v>200000</v>
      </c>
      <c r="F697" s="13">
        <f>IF(D697="non-peak",Parameters_Base!$C$4,Parameters_Base!$C$5)</f>
        <v>50000</v>
      </c>
      <c r="G697" s="1"/>
      <c r="H697" s="1">
        <v>345</v>
      </c>
      <c r="I697" s="1">
        <v>15</v>
      </c>
      <c r="J697" s="1">
        <v>193</v>
      </c>
      <c r="K697" s="3">
        <v>1</v>
      </c>
      <c r="M697" s="15">
        <f t="shared" si="151"/>
        <v>3000000</v>
      </c>
      <c r="N697" s="15">
        <f t="shared" si="152"/>
        <v>9650000</v>
      </c>
      <c r="O697" s="15">
        <f t="shared" si="153"/>
        <v>12650000</v>
      </c>
      <c r="Q697">
        <f>Parameters_Base!$G$5</f>
        <v>13880</v>
      </c>
      <c r="R697">
        <f>Q697*(1+VLOOKUP(K697,Parameters_Base!$I$3:$J$7,2,FALSE))</f>
        <v>15961.999999999998</v>
      </c>
      <c r="S697" s="14">
        <f>R697*Parameters_Base!$G$2</f>
        <v>20750599.999999996</v>
      </c>
      <c r="T697" s="14">
        <f>Parameters_Base!$O$6</f>
        <v>300000</v>
      </c>
      <c r="U697" s="14">
        <f t="shared" si="154"/>
        <v>1500000</v>
      </c>
      <c r="V697" s="14">
        <f>Parameters_Base!$R$10</f>
        <v>3754098.2698005121</v>
      </c>
      <c r="W697" s="14">
        <f>Parameters_Base!$G$7*'Base Scenario'!O697</f>
        <v>3162500</v>
      </c>
      <c r="X697" s="14">
        <f>Parameters_Base!$G$8</f>
        <v>2000000</v>
      </c>
      <c r="Y697" s="15">
        <f t="shared" si="155"/>
        <v>31467198.269800507</v>
      </c>
      <c r="Z697" s="29">
        <f t="shared" si="156"/>
        <v>6293439.6539601013</v>
      </c>
      <c r="AA697" s="29">
        <f t="shared" si="157"/>
        <v>25173758.615840405</v>
      </c>
      <c r="AC697" s="29">
        <f t="shared" si="164"/>
        <v>-3293439.6539601013</v>
      </c>
      <c r="AD697" s="29">
        <f t="shared" si="158"/>
        <v>-15523758.615840405</v>
      </c>
      <c r="AE697" s="29">
        <f t="shared" si="159"/>
        <v>-18817198.269800507</v>
      </c>
      <c r="AF697" s="29"/>
      <c r="AG697" s="29" t="str">
        <f t="shared" si="160"/>
        <v>Loss</v>
      </c>
      <c r="AH697" s="29"/>
      <c r="AI697" s="29" t="str">
        <f t="shared" si="161"/>
        <v>Loss</v>
      </c>
      <c r="AJ697" s="29"/>
      <c r="AL697" s="12">
        <f t="shared" si="162"/>
        <v>-219562.64359734009</v>
      </c>
      <c r="AM697" s="12">
        <f t="shared" si="163"/>
        <v>-80433.982465494322</v>
      </c>
      <c r="AN697" s="12"/>
      <c r="AO697" s="12"/>
    </row>
    <row r="698" spans="1:41" x14ac:dyDescent="0.25">
      <c r="A698" s="6">
        <v>691</v>
      </c>
      <c r="B698" s="1" t="str">
        <f t="shared" si="150"/>
        <v>New York</v>
      </c>
      <c r="C698" s="1" t="s">
        <v>8</v>
      </c>
      <c r="D698" s="1" t="str">
        <f>IF(C698="Q1","non-peak",IF('Base Scenario'!C698="Q4","non-peak","peak"))</f>
        <v>non-peak</v>
      </c>
      <c r="E698" s="13">
        <f>IF(D698="non-peak",Parameters_Base!$B$4,Parameters_Base!$B$5)</f>
        <v>200000</v>
      </c>
      <c r="F698" s="13">
        <f>IF(D698="non-peak",Parameters_Base!$C$4,Parameters_Base!$C$5)</f>
        <v>50000</v>
      </c>
      <c r="G698" s="1"/>
      <c r="H698" s="1">
        <v>346</v>
      </c>
      <c r="I698" s="1">
        <v>27</v>
      </c>
      <c r="J698" s="1">
        <v>146</v>
      </c>
      <c r="K698" s="3">
        <v>-1</v>
      </c>
      <c r="M698" s="15">
        <f t="shared" si="151"/>
        <v>5400000</v>
      </c>
      <c r="N698" s="15">
        <f t="shared" si="152"/>
        <v>7300000</v>
      </c>
      <c r="O698" s="15">
        <f t="shared" si="153"/>
        <v>12700000</v>
      </c>
      <c r="Q698">
        <f>Parameters_Base!$G$5</f>
        <v>13880</v>
      </c>
      <c r="R698">
        <f>Q698*(1+VLOOKUP(K698,Parameters_Base!$I$3:$J$7,2,FALSE))</f>
        <v>11798</v>
      </c>
      <c r="S698" s="14">
        <f>R698*Parameters_Base!$G$2</f>
        <v>15337400</v>
      </c>
      <c r="T698" s="14">
        <f>Parameters_Base!$O$6</f>
        <v>300000</v>
      </c>
      <c r="U698" s="14">
        <f t="shared" si="154"/>
        <v>2500000</v>
      </c>
      <c r="V698" s="14">
        <f>Parameters_Base!$R$10</f>
        <v>3754098.2698005121</v>
      </c>
      <c r="W698" s="14">
        <f>Parameters_Base!$G$7*'Base Scenario'!O698</f>
        <v>3175000</v>
      </c>
      <c r="X698" s="14">
        <f>Parameters_Base!$G$8</f>
        <v>2000000</v>
      </c>
      <c r="Y698" s="15">
        <f t="shared" si="155"/>
        <v>27066498.269800514</v>
      </c>
      <c r="Z698" s="29">
        <f t="shared" si="156"/>
        <v>5413299.6539601032</v>
      </c>
      <c r="AA698" s="29">
        <f t="shared" si="157"/>
        <v>21653198.615840413</v>
      </c>
      <c r="AC698" s="29">
        <f t="shared" si="164"/>
        <v>-13299.653960103169</v>
      </c>
      <c r="AD698" s="29">
        <f t="shared" si="158"/>
        <v>-14353198.615840413</v>
      </c>
      <c r="AE698" s="29">
        <f t="shared" si="159"/>
        <v>-14366498.269800514</v>
      </c>
      <c r="AF698" s="29"/>
      <c r="AG698" s="29" t="str">
        <f t="shared" si="160"/>
        <v>Loss</v>
      </c>
      <c r="AH698" s="29"/>
      <c r="AI698" s="29" t="str">
        <f t="shared" si="161"/>
        <v>Loss</v>
      </c>
      <c r="AJ698" s="29"/>
      <c r="AL698" s="12">
        <f t="shared" si="162"/>
        <v>-492.57977630011737</v>
      </c>
      <c r="AM698" s="12">
        <f t="shared" si="163"/>
        <v>-98309.579560550774</v>
      </c>
      <c r="AN698" s="12"/>
      <c r="AO698" s="12"/>
    </row>
    <row r="699" spans="1:41" x14ac:dyDescent="0.25">
      <c r="A699" s="6">
        <v>692</v>
      </c>
      <c r="B699" s="1" t="str">
        <f t="shared" si="150"/>
        <v>Mumbai</v>
      </c>
      <c r="C699" s="1" t="s">
        <v>8</v>
      </c>
      <c r="D699" s="1" t="str">
        <f>IF(C699="Q1","non-peak",IF('Base Scenario'!C699="Q4","non-peak","peak"))</f>
        <v>non-peak</v>
      </c>
      <c r="E699" s="13">
        <f>IF(D699="non-peak",Parameters_Base!$B$4,Parameters_Base!$B$5)</f>
        <v>200000</v>
      </c>
      <c r="F699" s="13">
        <f>IF(D699="non-peak",Parameters_Base!$C$4,Parameters_Base!$C$5)</f>
        <v>50000</v>
      </c>
      <c r="G699" s="1"/>
      <c r="H699" s="1">
        <v>346</v>
      </c>
      <c r="I699" s="1">
        <v>17</v>
      </c>
      <c r="J699" s="1">
        <v>179</v>
      </c>
      <c r="K699" s="3">
        <v>1</v>
      </c>
      <c r="M699" s="15">
        <f t="shared" si="151"/>
        <v>3400000</v>
      </c>
      <c r="N699" s="15">
        <f t="shared" si="152"/>
        <v>8950000</v>
      </c>
      <c r="O699" s="15">
        <f t="shared" si="153"/>
        <v>12350000</v>
      </c>
      <c r="Q699">
        <f>Parameters_Base!$G$5</f>
        <v>13880</v>
      </c>
      <c r="R699">
        <f>Q699*(1+VLOOKUP(K699,Parameters_Base!$I$3:$J$7,2,FALSE))</f>
        <v>15961.999999999998</v>
      </c>
      <c r="S699" s="14">
        <f>R699*Parameters_Base!$G$2</f>
        <v>20750599.999999996</v>
      </c>
      <c r="T699" s="14">
        <f>Parameters_Base!$O$6</f>
        <v>300000</v>
      </c>
      <c r="U699" s="14">
        <f t="shared" si="154"/>
        <v>1500000</v>
      </c>
      <c r="V699" s="14">
        <f>Parameters_Base!$R$10</f>
        <v>3754098.2698005121</v>
      </c>
      <c r="W699" s="14">
        <f>Parameters_Base!$G$7*'Base Scenario'!O699</f>
        <v>3087500</v>
      </c>
      <c r="X699" s="14">
        <f>Parameters_Base!$G$8</f>
        <v>2000000</v>
      </c>
      <c r="Y699" s="15">
        <f t="shared" si="155"/>
        <v>31392198.269800507</v>
      </c>
      <c r="Z699" s="29">
        <f t="shared" si="156"/>
        <v>6278439.6539601013</v>
      </c>
      <c r="AA699" s="29">
        <f t="shared" si="157"/>
        <v>25113758.615840405</v>
      </c>
      <c r="AC699" s="29">
        <f t="shared" si="164"/>
        <v>-2878439.6539601013</v>
      </c>
      <c r="AD699" s="29">
        <f t="shared" si="158"/>
        <v>-16163758.615840405</v>
      </c>
      <c r="AE699" s="29">
        <f t="shared" si="159"/>
        <v>-19042198.269800507</v>
      </c>
      <c r="AF699" s="29"/>
      <c r="AG699" s="29" t="str">
        <f t="shared" si="160"/>
        <v>Loss</v>
      </c>
      <c r="AH699" s="29"/>
      <c r="AI699" s="29" t="str">
        <f t="shared" si="161"/>
        <v>Loss</v>
      </c>
      <c r="AJ699" s="29"/>
      <c r="AL699" s="12">
        <f t="shared" si="162"/>
        <v>-169319.97964471183</v>
      </c>
      <c r="AM699" s="12">
        <f t="shared" si="163"/>
        <v>-90300.327462795554</v>
      </c>
      <c r="AN699" s="12"/>
      <c r="AO699" s="12"/>
    </row>
    <row r="700" spans="1:41" x14ac:dyDescent="0.25">
      <c r="A700" s="6">
        <v>693</v>
      </c>
      <c r="B700" s="1" t="str">
        <f t="shared" si="150"/>
        <v>New York</v>
      </c>
      <c r="C700" s="1" t="s">
        <v>8</v>
      </c>
      <c r="D700" s="1" t="str">
        <f>IF(C700="Q1","non-peak",IF('Base Scenario'!C700="Q4","non-peak","peak"))</f>
        <v>non-peak</v>
      </c>
      <c r="E700" s="13">
        <f>IF(D700="non-peak",Parameters_Base!$B$4,Parameters_Base!$B$5)</f>
        <v>200000</v>
      </c>
      <c r="F700" s="13">
        <f>IF(D700="non-peak",Parameters_Base!$C$4,Parameters_Base!$C$5)</f>
        <v>50000</v>
      </c>
      <c r="G700" s="1"/>
      <c r="H700" s="1">
        <v>347</v>
      </c>
      <c r="I700" s="1">
        <v>20</v>
      </c>
      <c r="J700" s="1">
        <v>207</v>
      </c>
      <c r="K700" s="3">
        <v>-1</v>
      </c>
      <c r="M700" s="15">
        <f t="shared" si="151"/>
        <v>4000000</v>
      </c>
      <c r="N700" s="15">
        <f t="shared" si="152"/>
        <v>10350000</v>
      </c>
      <c r="O700" s="15">
        <f t="shared" si="153"/>
        <v>14350000</v>
      </c>
      <c r="Q700">
        <f>Parameters_Base!$G$5</f>
        <v>13880</v>
      </c>
      <c r="R700">
        <f>Q700*(1+VLOOKUP(K700,Parameters_Base!$I$3:$J$7,2,FALSE))</f>
        <v>11798</v>
      </c>
      <c r="S700" s="14">
        <f>R700*Parameters_Base!$G$2</f>
        <v>15337400</v>
      </c>
      <c r="T700" s="14">
        <f>Parameters_Base!$O$6</f>
        <v>300000</v>
      </c>
      <c r="U700" s="14">
        <f t="shared" si="154"/>
        <v>2500000</v>
      </c>
      <c r="V700" s="14">
        <f>Parameters_Base!$R$10</f>
        <v>3754098.2698005121</v>
      </c>
      <c r="W700" s="14">
        <f>Parameters_Base!$G$7*'Base Scenario'!O700</f>
        <v>3587500</v>
      </c>
      <c r="X700" s="14">
        <f>Parameters_Base!$G$8</f>
        <v>2000000</v>
      </c>
      <c r="Y700" s="15">
        <f t="shared" si="155"/>
        <v>27478998.269800514</v>
      </c>
      <c r="Z700" s="29">
        <f t="shared" si="156"/>
        <v>5495799.6539601032</v>
      </c>
      <c r="AA700" s="29">
        <f t="shared" si="157"/>
        <v>21983198.615840413</v>
      </c>
      <c r="AC700" s="29">
        <f t="shared" si="164"/>
        <v>-1495799.6539601032</v>
      </c>
      <c r="AD700" s="29">
        <f t="shared" si="158"/>
        <v>-11633198.615840413</v>
      </c>
      <c r="AE700" s="29">
        <f t="shared" si="159"/>
        <v>-13128998.269800514</v>
      </c>
      <c r="AF700" s="29"/>
      <c r="AG700" s="29" t="str">
        <f t="shared" si="160"/>
        <v>Loss</v>
      </c>
      <c r="AH700" s="29"/>
      <c r="AI700" s="29" t="str">
        <f t="shared" si="161"/>
        <v>Loss</v>
      </c>
      <c r="AJ700" s="29"/>
      <c r="AL700" s="12">
        <f t="shared" si="162"/>
        <v>-74789.982698005158</v>
      </c>
      <c r="AM700" s="12">
        <f t="shared" si="163"/>
        <v>-56199.027129663831</v>
      </c>
      <c r="AN700" s="12"/>
      <c r="AO700" s="12"/>
    </row>
    <row r="701" spans="1:41" x14ac:dyDescent="0.25">
      <c r="A701" s="6">
        <v>694</v>
      </c>
      <c r="B701" s="1" t="str">
        <f t="shared" si="150"/>
        <v>Mumbai</v>
      </c>
      <c r="C701" s="1" t="s">
        <v>8</v>
      </c>
      <c r="D701" s="1" t="str">
        <f>IF(C701="Q1","non-peak",IF('Base Scenario'!C701="Q4","non-peak","peak"))</f>
        <v>non-peak</v>
      </c>
      <c r="E701" s="13">
        <f>IF(D701="non-peak",Parameters_Base!$B$4,Parameters_Base!$B$5)</f>
        <v>200000</v>
      </c>
      <c r="F701" s="13">
        <f>IF(D701="non-peak",Parameters_Base!$C$4,Parameters_Base!$C$5)</f>
        <v>50000</v>
      </c>
      <c r="G701" s="1"/>
      <c r="H701" s="1">
        <v>347</v>
      </c>
      <c r="I701" s="1">
        <v>15</v>
      </c>
      <c r="J701" s="1">
        <v>195</v>
      </c>
      <c r="K701" s="3">
        <v>0</v>
      </c>
      <c r="M701" s="15">
        <f t="shared" si="151"/>
        <v>3000000</v>
      </c>
      <c r="N701" s="15">
        <f t="shared" si="152"/>
        <v>9750000</v>
      </c>
      <c r="O701" s="15">
        <f t="shared" si="153"/>
        <v>12750000</v>
      </c>
      <c r="Q701">
        <f>Parameters_Base!$G$5</f>
        <v>13880</v>
      </c>
      <c r="R701">
        <f>Q701*(1+VLOOKUP(K701,Parameters_Base!$I$3:$J$7,2,FALSE))</f>
        <v>13880</v>
      </c>
      <c r="S701" s="14">
        <f>R701*Parameters_Base!$G$2</f>
        <v>18044000</v>
      </c>
      <c r="T701" s="14">
        <f>Parameters_Base!$O$6</f>
        <v>300000</v>
      </c>
      <c r="U701" s="14">
        <f t="shared" si="154"/>
        <v>1500000</v>
      </c>
      <c r="V701" s="14">
        <f>Parameters_Base!$R$10</f>
        <v>3754098.2698005121</v>
      </c>
      <c r="W701" s="14">
        <f>Parameters_Base!$G$7*'Base Scenario'!O701</f>
        <v>3187500</v>
      </c>
      <c r="X701" s="14">
        <f>Parameters_Base!$G$8</f>
        <v>2000000</v>
      </c>
      <c r="Y701" s="15">
        <f t="shared" si="155"/>
        <v>28785598.269800514</v>
      </c>
      <c r="Z701" s="29">
        <f t="shared" si="156"/>
        <v>5757119.6539601032</v>
      </c>
      <c r="AA701" s="29">
        <f t="shared" si="157"/>
        <v>23028478.615840413</v>
      </c>
      <c r="AC701" s="29">
        <f t="shared" si="164"/>
        <v>-2757119.6539601032</v>
      </c>
      <c r="AD701" s="29">
        <f t="shared" si="158"/>
        <v>-13278478.615840413</v>
      </c>
      <c r="AE701" s="29">
        <f t="shared" si="159"/>
        <v>-16035598.269800514</v>
      </c>
      <c r="AF701" s="29"/>
      <c r="AG701" s="29" t="str">
        <f t="shared" si="160"/>
        <v>Loss</v>
      </c>
      <c r="AH701" s="29"/>
      <c r="AI701" s="29" t="str">
        <f t="shared" si="161"/>
        <v>Loss</v>
      </c>
      <c r="AJ701" s="29"/>
      <c r="AL701" s="12">
        <f t="shared" si="162"/>
        <v>-183807.97693067355</v>
      </c>
      <c r="AM701" s="12">
        <f t="shared" si="163"/>
        <v>-68094.762132514938</v>
      </c>
      <c r="AN701" s="12"/>
      <c r="AO701" s="12"/>
    </row>
    <row r="702" spans="1:41" x14ac:dyDescent="0.25">
      <c r="A702" s="6">
        <v>695</v>
      </c>
      <c r="B702" s="1" t="str">
        <f t="shared" si="150"/>
        <v>New York</v>
      </c>
      <c r="C702" s="1" t="s">
        <v>8</v>
      </c>
      <c r="D702" s="1" t="str">
        <f>IF(C702="Q1","non-peak",IF('Base Scenario'!C702="Q4","non-peak","peak"))</f>
        <v>non-peak</v>
      </c>
      <c r="E702" s="13">
        <f>IF(D702="non-peak",Parameters_Base!$B$4,Parameters_Base!$B$5)</f>
        <v>200000</v>
      </c>
      <c r="F702" s="13">
        <f>IF(D702="non-peak",Parameters_Base!$C$4,Parameters_Base!$C$5)</f>
        <v>50000</v>
      </c>
      <c r="G702" s="1"/>
      <c r="H702" s="1">
        <v>348</v>
      </c>
      <c r="I702" s="1">
        <v>16</v>
      </c>
      <c r="J702" s="1">
        <v>131</v>
      </c>
      <c r="K702" s="3">
        <v>-1</v>
      </c>
      <c r="M702" s="15">
        <f t="shared" si="151"/>
        <v>3200000</v>
      </c>
      <c r="N702" s="15">
        <f t="shared" si="152"/>
        <v>6550000</v>
      </c>
      <c r="O702" s="15">
        <f t="shared" si="153"/>
        <v>9750000</v>
      </c>
      <c r="Q702">
        <f>Parameters_Base!$G$5</f>
        <v>13880</v>
      </c>
      <c r="R702">
        <f>Q702*(1+VLOOKUP(K702,Parameters_Base!$I$3:$J$7,2,FALSE))</f>
        <v>11798</v>
      </c>
      <c r="S702" s="14">
        <f>R702*Parameters_Base!$G$2</f>
        <v>15337400</v>
      </c>
      <c r="T702" s="14">
        <f>Parameters_Base!$O$6</f>
        <v>300000</v>
      </c>
      <c r="U702" s="14">
        <f t="shared" si="154"/>
        <v>2500000</v>
      </c>
      <c r="V702" s="14">
        <f>Parameters_Base!$R$10</f>
        <v>3754098.2698005121</v>
      </c>
      <c r="W702" s="14">
        <f>Parameters_Base!$G$7*'Base Scenario'!O702</f>
        <v>2437500</v>
      </c>
      <c r="X702" s="14">
        <f>Parameters_Base!$G$8</f>
        <v>2000000</v>
      </c>
      <c r="Y702" s="15">
        <f t="shared" si="155"/>
        <v>26328998.269800514</v>
      </c>
      <c r="Z702" s="29">
        <f t="shared" si="156"/>
        <v>5265799.6539601032</v>
      </c>
      <c r="AA702" s="29">
        <f t="shared" si="157"/>
        <v>21063198.615840413</v>
      </c>
      <c r="AC702" s="29">
        <f t="shared" si="164"/>
        <v>-2065799.6539601032</v>
      </c>
      <c r="AD702" s="29">
        <f t="shared" si="158"/>
        <v>-14513198.615840413</v>
      </c>
      <c r="AE702" s="29">
        <f t="shared" si="159"/>
        <v>-16578998.269800514</v>
      </c>
      <c r="AF702" s="29"/>
      <c r="AG702" s="29" t="str">
        <f t="shared" si="160"/>
        <v>Loss</v>
      </c>
      <c r="AH702" s="29"/>
      <c r="AI702" s="29" t="str">
        <f t="shared" si="161"/>
        <v>Loss</v>
      </c>
      <c r="AJ702" s="29"/>
      <c r="AL702" s="12">
        <f t="shared" si="162"/>
        <v>-129112.47837250645</v>
      </c>
      <c r="AM702" s="12">
        <f t="shared" si="163"/>
        <v>-110787.77569343826</v>
      </c>
      <c r="AN702" s="12"/>
      <c r="AO702" s="12"/>
    </row>
    <row r="703" spans="1:41" x14ac:dyDescent="0.25">
      <c r="A703" s="6">
        <v>696</v>
      </c>
      <c r="B703" s="1" t="str">
        <f t="shared" si="150"/>
        <v>Mumbai</v>
      </c>
      <c r="C703" s="1" t="s">
        <v>8</v>
      </c>
      <c r="D703" s="1" t="str">
        <f>IF(C703="Q1","non-peak",IF('Base Scenario'!C703="Q4","non-peak","peak"))</f>
        <v>non-peak</v>
      </c>
      <c r="E703" s="13">
        <f>IF(D703="non-peak",Parameters_Base!$B$4,Parameters_Base!$B$5)</f>
        <v>200000</v>
      </c>
      <c r="F703" s="13">
        <f>IF(D703="non-peak",Parameters_Base!$C$4,Parameters_Base!$C$5)</f>
        <v>50000</v>
      </c>
      <c r="G703" s="1"/>
      <c r="H703" s="1">
        <v>348</v>
      </c>
      <c r="I703" s="1">
        <v>14</v>
      </c>
      <c r="J703" s="1">
        <v>160</v>
      </c>
      <c r="K703" s="3">
        <v>0</v>
      </c>
      <c r="M703" s="15">
        <f t="shared" si="151"/>
        <v>2800000</v>
      </c>
      <c r="N703" s="15">
        <f t="shared" si="152"/>
        <v>8000000</v>
      </c>
      <c r="O703" s="15">
        <f t="shared" si="153"/>
        <v>10800000</v>
      </c>
      <c r="Q703">
        <f>Parameters_Base!$G$5</f>
        <v>13880</v>
      </c>
      <c r="R703">
        <f>Q703*(1+VLOOKUP(K703,Parameters_Base!$I$3:$J$7,2,FALSE))</f>
        <v>13880</v>
      </c>
      <c r="S703" s="14">
        <f>R703*Parameters_Base!$G$2</f>
        <v>18044000</v>
      </c>
      <c r="T703" s="14">
        <f>Parameters_Base!$O$6</f>
        <v>300000</v>
      </c>
      <c r="U703" s="14">
        <f t="shared" si="154"/>
        <v>1500000</v>
      </c>
      <c r="V703" s="14">
        <f>Parameters_Base!$R$10</f>
        <v>3754098.2698005121</v>
      </c>
      <c r="W703" s="14">
        <f>Parameters_Base!$G$7*'Base Scenario'!O703</f>
        <v>2700000</v>
      </c>
      <c r="X703" s="14">
        <f>Parameters_Base!$G$8</f>
        <v>2000000</v>
      </c>
      <c r="Y703" s="15">
        <f t="shared" si="155"/>
        <v>28298098.269800514</v>
      </c>
      <c r="Z703" s="29">
        <f t="shared" si="156"/>
        <v>5659619.6539601032</v>
      </c>
      <c r="AA703" s="29">
        <f t="shared" si="157"/>
        <v>22638478.615840413</v>
      </c>
      <c r="AC703" s="29">
        <f t="shared" si="164"/>
        <v>-2859619.6539601032</v>
      </c>
      <c r="AD703" s="29">
        <f t="shared" si="158"/>
        <v>-14638478.615840413</v>
      </c>
      <c r="AE703" s="29">
        <f t="shared" si="159"/>
        <v>-17498098.269800514</v>
      </c>
      <c r="AF703" s="29"/>
      <c r="AG703" s="29" t="str">
        <f t="shared" si="160"/>
        <v>Loss</v>
      </c>
      <c r="AH703" s="29"/>
      <c r="AI703" s="29" t="str">
        <f t="shared" si="161"/>
        <v>Loss</v>
      </c>
      <c r="AJ703" s="29"/>
      <c r="AL703" s="12">
        <f t="shared" si="162"/>
        <v>-204258.54671143595</v>
      </c>
      <c r="AM703" s="12">
        <f t="shared" si="163"/>
        <v>-91490.491349002579</v>
      </c>
      <c r="AN703" s="12"/>
      <c r="AO703" s="12"/>
    </row>
    <row r="704" spans="1:41" x14ac:dyDescent="0.25">
      <c r="A704" s="6">
        <v>697</v>
      </c>
      <c r="B704" s="1" t="str">
        <f t="shared" si="150"/>
        <v>New York</v>
      </c>
      <c r="C704" s="1" t="s">
        <v>8</v>
      </c>
      <c r="D704" s="1" t="str">
        <f>IF(C704="Q1","non-peak",IF('Base Scenario'!C704="Q4","non-peak","peak"))</f>
        <v>non-peak</v>
      </c>
      <c r="E704" s="13">
        <f>IF(D704="non-peak",Parameters_Base!$B$4,Parameters_Base!$B$5)</f>
        <v>200000</v>
      </c>
      <c r="F704" s="13">
        <f>IF(D704="non-peak",Parameters_Base!$C$4,Parameters_Base!$C$5)</f>
        <v>50000</v>
      </c>
      <c r="G704" s="1"/>
      <c r="H704" s="1">
        <v>349</v>
      </c>
      <c r="I704" s="1">
        <v>21</v>
      </c>
      <c r="J704" s="1">
        <v>184</v>
      </c>
      <c r="K704" s="3">
        <v>-1</v>
      </c>
      <c r="M704" s="15">
        <f t="shared" si="151"/>
        <v>4200000</v>
      </c>
      <c r="N704" s="15">
        <f t="shared" si="152"/>
        <v>9200000</v>
      </c>
      <c r="O704" s="15">
        <f t="shared" si="153"/>
        <v>13400000</v>
      </c>
      <c r="Q704">
        <f>Parameters_Base!$G$5</f>
        <v>13880</v>
      </c>
      <c r="R704">
        <f>Q704*(1+VLOOKUP(K704,Parameters_Base!$I$3:$J$7,2,FALSE))</f>
        <v>11798</v>
      </c>
      <c r="S704" s="14">
        <f>R704*Parameters_Base!$G$2</f>
        <v>15337400</v>
      </c>
      <c r="T704" s="14">
        <f>Parameters_Base!$O$6</f>
        <v>300000</v>
      </c>
      <c r="U704" s="14">
        <f t="shared" si="154"/>
        <v>2500000</v>
      </c>
      <c r="V704" s="14">
        <f>Parameters_Base!$R$10</f>
        <v>3754098.2698005121</v>
      </c>
      <c r="W704" s="14">
        <f>Parameters_Base!$G$7*'Base Scenario'!O704</f>
        <v>3350000</v>
      </c>
      <c r="X704" s="14">
        <f>Parameters_Base!$G$8</f>
        <v>2000000</v>
      </c>
      <c r="Y704" s="15">
        <f t="shared" si="155"/>
        <v>27241498.269800514</v>
      </c>
      <c r="Z704" s="29">
        <f t="shared" si="156"/>
        <v>5448299.6539601032</v>
      </c>
      <c r="AA704" s="29">
        <f t="shared" si="157"/>
        <v>21793198.615840413</v>
      </c>
      <c r="AC704" s="29">
        <f t="shared" si="164"/>
        <v>-1248299.6539601032</v>
      </c>
      <c r="AD704" s="29">
        <f t="shared" si="158"/>
        <v>-12593198.615840413</v>
      </c>
      <c r="AE704" s="29">
        <f t="shared" si="159"/>
        <v>-13841498.269800514</v>
      </c>
      <c r="AF704" s="29"/>
      <c r="AG704" s="29" t="str">
        <f t="shared" si="160"/>
        <v>Loss</v>
      </c>
      <c r="AH704" s="29"/>
      <c r="AI704" s="29" t="str">
        <f t="shared" si="161"/>
        <v>Loss</v>
      </c>
      <c r="AJ704" s="29"/>
      <c r="AL704" s="12">
        <f t="shared" si="162"/>
        <v>-59442.840664766816</v>
      </c>
      <c r="AM704" s="12">
        <f t="shared" si="163"/>
        <v>-68441.29682521963</v>
      </c>
      <c r="AN704" s="12"/>
      <c r="AO704" s="12"/>
    </row>
    <row r="705" spans="1:41" x14ac:dyDescent="0.25">
      <c r="A705" s="6">
        <v>698</v>
      </c>
      <c r="B705" s="1" t="str">
        <f t="shared" si="150"/>
        <v>Mumbai</v>
      </c>
      <c r="C705" s="1" t="s">
        <v>8</v>
      </c>
      <c r="D705" s="1" t="str">
        <f>IF(C705="Q1","non-peak",IF('Base Scenario'!C705="Q4","non-peak","peak"))</f>
        <v>non-peak</v>
      </c>
      <c r="E705" s="13">
        <f>IF(D705="non-peak",Parameters_Base!$B$4,Parameters_Base!$B$5)</f>
        <v>200000</v>
      </c>
      <c r="F705" s="13">
        <f>IF(D705="non-peak",Parameters_Base!$C$4,Parameters_Base!$C$5)</f>
        <v>50000</v>
      </c>
      <c r="G705" s="1"/>
      <c r="H705" s="1">
        <v>349</v>
      </c>
      <c r="I705" s="1">
        <v>18</v>
      </c>
      <c r="J705" s="1">
        <v>194</v>
      </c>
      <c r="K705" s="3">
        <v>1</v>
      </c>
      <c r="M705" s="15">
        <f t="shared" si="151"/>
        <v>3600000</v>
      </c>
      <c r="N705" s="15">
        <f t="shared" si="152"/>
        <v>9700000</v>
      </c>
      <c r="O705" s="15">
        <f t="shared" si="153"/>
        <v>13300000</v>
      </c>
      <c r="Q705">
        <f>Parameters_Base!$G$5</f>
        <v>13880</v>
      </c>
      <c r="R705">
        <f>Q705*(1+VLOOKUP(K705,Parameters_Base!$I$3:$J$7,2,FALSE))</f>
        <v>15961.999999999998</v>
      </c>
      <c r="S705" s="14">
        <f>R705*Parameters_Base!$G$2</f>
        <v>20750599.999999996</v>
      </c>
      <c r="T705" s="14">
        <f>Parameters_Base!$O$6</f>
        <v>300000</v>
      </c>
      <c r="U705" s="14">
        <f t="shared" si="154"/>
        <v>1500000</v>
      </c>
      <c r="V705" s="14">
        <f>Parameters_Base!$R$10</f>
        <v>3754098.2698005121</v>
      </c>
      <c r="W705" s="14">
        <f>Parameters_Base!$G$7*'Base Scenario'!O705</f>
        <v>3325000</v>
      </c>
      <c r="X705" s="14">
        <f>Parameters_Base!$G$8</f>
        <v>2000000</v>
      </c>
      <c r="Y705" s="15">
        <f t="shared" si="155"/>
        <v>31629698.269800507</v>
      </c>
      <c r="Z705" s="29">
        <f t="shared" si="156"/>
        <v>6325939.6539601013</v>
      </c>
      <c r="AA705" s="29">
        <f t="shared" si="157"/>
        <v>25303758.615840405</v>
      </c>
      <c r="AC705" s="29">
        <f t="shared" si="164"/>
        <v>-2725939.6539601013</v>
      </c>
      <c r="AD705" s="29">
        <f t="shared" si="158"/>
        <v>-15603758.615840405</v>
      </c>
      <c r="AE705" s="29">
        <f t="shared" si="159"/>
        <v>-18329698.269800507</v>
      </c>
      <c r="AF705" s="29"/>
      <c r="AG705" s="29" t="str">
        <f t="shared" si="160"/>
        <v>Loss</v>
      </c>
      <c r="AH705" s="29"/>
      <c r="AI705" s="29" t="str">
        <f t="shared" si="161"/>
        <v>Loss</v>
      </c>
      <c r="AJ705" s="29"/>
      <c r="AL705" s="12">
        <f t="shared" si="162"/>
        <v>-151441.09188667231</v>
      </c>
      <c r="AM705" s="12">
        <f t="shared" si="163"/>
        <v>-80431.745442476313</v>
      </c>
      <c r="AN705" s="12"/>
      <c r="AO705" s="12"/>
    </row>
    <row r="706" spans="1:41" x14ac:dyDescent="0.25">
      <c r="A706" s="6">
        <v>699</v>
      </c>
      <c r="B706" s="1" t="str">
        <f t="shared" si="150"/>
        <v>New York</v>
      </c>
      <c r="C706" s="1" t="s">
        <v>8</v>
      </c>
      <c r="D706" s="1" t="str">
        <f>IF(C706="Q1","non-peak",IF('Base Scenario'!C706="Q4","non-peak","peak"))</f>
        <v>non-peak</v>
      </c>
      <c r="E706" s="13">
        <f>IF(D706="non-peak",Parameters_Base!$B$4,Parameters_Base!$B$5)</f>
        <v>200000</v>
      </c>
      <c r="F706" s="13">
        <f>IF(D706="non-peak",Parameters_Base!$C$4,Parameters_Base!$C$5)</f>
        <v>50000</v>
      </c>
      <c r="G706" s="1"/>
      <c r="H706" s="1">
        <v>350</v>
      </c>
      <c r="I706" s="1">
        <v>12</v>
      </c>
      <c r="J706" s="1">
        <v>149</v>
      </c>
      <c r="K706" s="3">
        <v>-2</v>
      </c>
      <c r="M706" s="15">
        <f t="shared" si="151"/>
        <v>2400000</v>
      </c>
      <c r="N706" s="15">
        <f t="shared" si="152"/>
        <v>7450000</v>
      </c>
      <c r="O706" s="15">
        <f t="shared" si="153"/>
        <v>9850000</v>
      </c>
      <c r="Q706">
        <f>Parameters_Base!$G$5</f>
        <v>13880</v>
      </c>
      <c r="R706">
        <f>Q706*(1+VLOOKUP(K706,Parameters_Base!$I$3:$J$7,2,FALSE))</f>
        <v>9716</v>
      </c>
      <c r="S706" s="14">
        <f>R706*Parameters_Base!$G$2</f>
        <v>12630800</v>
      </c>
      <c r="T706" s="14">
        <f>Parameters_Base!$O$6</f>
        <v>300000</v>
      </c>
      <c r="U706" s="14">
        <f t="shared" si="154"/>
        <v>2500000</v>
      </c>
      <c r="V706" s="14">
        <f>Parameters_Base!$R$10</f>
        <v>3754098.2698005121</v>
      </c>
      <c r="W706" s="14">
        <f>Parameters_Base!$G$7*'Base Scenario'!O706</f>
        <v>2462500</v>
      </c>
      <c r="X706" s="14">
        <f>Parameters_Base!$G$8</f>
        <v>2000000</v>
      </c>
      <c r="Y706" s="15">
        <f t="shared" si="155"/>
        <v>23647398.269800514</v>
      </c>
      <c r="Z706" s="29">
        <f t="shared" si="156"/>
        <v>4729479.6539601032</v>
      </c>
      <c r="AA706" s="29">
        <f t="shared" si="157"/>
        <v>18917918.615840413</v>
      </c>
      <c r="AC706" s="29">
        <f t="shared" si="164"/>
        <v>-2329479.6539601032</v>
      </c>
      <c r="AD706" s="29">
        <f t="shared" si="158"/>
        <v>-11467918.615840413</v>
      </c>
      <c r="AE706" s="29">
        <f t="shared" si="159"/>
        <v>-13797398.269800514</v>
      </c>
      <c r="AF706" s="29"/>
      <c r="AG706" s="29" t="str">
        <f t="shared" si="160"/>
        <v>Loss</v>
      </c>
      <c r="AH706" s="29"/>
      <c r="AI706" s="29" t="str">
        <f t="shared" si="161"/>
        <v>Loss</v>
      </c>
      <c r="AJ706" s="29"/>
      <c r="AL706" s="12">
        <f t="shared" si="162"/>
        <v>-194123.30449667526</v>
      </c>
      <c r="AM706" s="12">
        <f t="shared" si="163"/>
        <v>-76965.8967506068</v>
      </c>
      <c r="AN706" s="12"/>
      <c r="AO706" s="12"/>
    </row>
    <row r="707" spans="1:41" x14ac:dyDescent="0.25">
      <c r="A707" s="6">
        <v>700</v>
      </c>
      <c r="B707" s="1" t="str">
        <f t="shared" si="150"/>
        <v>Mumbai</v>
      </c>
      <c r="C707" s="1" t="s">
        <v>8</v>
      </c>
      <c r="D707" s="1" t="str">
        <f>IF(C707="Q1","non-peak",IF('Base Scenario'!C707="Q4","non-peak","peak"))</f>
        <v>non-peak</v>
      </c>
      <c r="E707" s="13">
        <f>IF(D707="non-peak",Parameters_Base!$B$4,Parameters_Base!$B$5)</f>
        <v>200000</v>
      </c>
      <c r="F707" s="13">
        <f>IF(D707="non-peak",Parameters_Base!$C$4,Parameters_Base!$C$5)</f>
        <v>50000</v>
      </c>
      <c r="G707" s="1"/>
      <c r="H707" s="1">
        <v>350</v>
      </c>
      <c r="I707" s="1">
        <v>16</v>
      </c>
      <c r="J707" s="1">
        <v>232</v>
      </c>
      <c r="K707" s="3">
        <v>2</v>
      </c>
      <c r="M707" s="15">
        <f t="shared" si="151"/>
        <v>3200000</v>
      </c>
      <c r="N707" s="15">
        <f t="shared" si="152"/>
        <v>11600000</v>
      </c>
      <c r="O707" s="15">
        <f t="shared" si="153"/>
        <v>14800000</v>
      </c>
      <c r="Q707">
        <f>Parameters_Base!$G$5</f>
        <v>13880</v>
      </c>
      <c r="R707">
        <f>Q707*(1+VLOOKUP(K707,Parameters_Base!$I$3:$J$7,2,FALSE))</f>
        <v>18044</v>
      </c>
      <c r="S707" s="14">
        <f>R707*Parameters_Base!$G$2</f>
        <v>23457200</v>
      </c>
      <c r="T707" s="14">
        <f>Parameters_Base!$O$6</f>
        <v>300000</v>
      </c>
      <c r="U707" s="14">
        <f t="shared" si="154"/>
        <v>1500000</v>
      </c>
      <c r="V707" s="14">
        <f>Parameters_Base!$R$10</f>
        <v>3754098.2698005121</v>
      </c>
      <c r="W707" s="14">
        <f>Parameters_Base!$G$7*'Base Scenario'!O707</f>
        <v>3700000</v>
      </c>
      <c r="X707" s="14">
        <f>Parameters_Base!$G$8</f>
        <v>2000000</v>
      </c>
      <c r="Y707" s="15">
        <f t="shared" si="155"/>
        <v>34711298.269800514</v>
      </c>
      <c r="Z707" s="29">
        <f t="shared" si="156"/>
        <v>6942259.6539601032</v>
      </c>
      <c r="AA707" s="29">
        <f t="shared" si="157"/>
        <v>27769038.615840413</v>
      </c>
      <c r="AC707" s="29">
        <f t="shared" si="164"/>
        <v>-3742259.6539601032</v>
      </c>
      <c r="AD707" s="29">
        <f t="shared" si="158"/>
        <v>-16169038.615840413</v>
      </c>
      <c r="AE707" s="29">
        <f t="shared" si="159"/>
        <v>-19911298.269800514</v>
      </c>
      <c r="AF707" s="29"/>
      <c r="AG707" s="29" t="str">
        <f t="shared" si="160"/>
        <v>Loss</v>
      </c>
      <c r="AH707" s="29"/>
      <c r="AI707" s="29" t="str">
        <f t="shared" si="161"/>
        <v>Loss</v>
      </c>
      <c r="AJ707" s="29"/>
      <c r="AL707" s="12">
        <f t="shared" si="162"/>
        <v>-233891.22837250645</v>
      </c>
      <c r="AM707" s="12">
        <f t="shared" si="163"/>
        <v>-69694.131964829372</v>
      </c>
      <c r="AN707" s="12"/>
      <c r="AO707" s="12"/>
    </row>
    <row r="708" spans="1:41" x14ac:dyDescent="0.25">
      <c r="A708" s="6">
        <v>701</v>
      </c>
      <c r="B708" s="1" t="str">
        <f t="shared" si="150"/>
        <v>New York</v>
      </c>
      <c r="C708" s="1" t="s">
        <v>8</v>
      </c>
      <c r="D708" s="1" t="str">
        <f>IF(C708="Q1","non-peak",IF('Base Scenario'!C708="Q4","non-peak","peak"))</f>
        <v>non-peak</v>
      </c>
      <c r="E708" s="13">
        <f>IF(D708="non-peak",Parameters_Base!$B$4,Parameters_Base!$B$5)</f>
        <v>200000</v>
      </c>
      <c r="F708" s="13">
        <f>IF(D708="non-peak",Parameters_Base!$C$4,Parameters_Base!$C$5)</f>
        <v>50000</v>
      </c>
      <c r="G708" s="1"/>
      <c r="H708" s="1">
        <v>351</v>
      </c>
      <c r="I708" s="1">
        <v>12</v>
      </c>
      <c r="J708" s="1">
        <v>136</v>
      </c>
      <c r="K708" s="3">
        <v>0</v>
      </c>
      <c r="M708" s="15">
        <f t="shared" si="151"/>
        <v>2400000</v>
      </c>
      <c r="N708" s="15">
        <f t="shared" si="152"/>
        <v>6800000</v>
      </c>
      <c r="O708" s="15">
        <f t="shared" si="153"/>
        <v>9200000</v>
      </c>
      <c r="Q708">
        <f>Parameters_Base!$G$5</f>
        <v>13880</v>
      </c>
      <c r="R708">
        <f>Q708*(1+VLOOKUP(K708,Parameters_Base!$I$3:$J$7,2,FALSE))</f>
        <v>13880</v>
      </c>
      <c r="S708" s="14">
        <f>R708*Parameters_Base!$G$2</f>
        <v>18044000</v>
      </c>
      <c r="T708" s="14">
        <f>Parameters_Base!$O$6</f>
        <v>300000</v>
      </c>
      <c r="U708" s="14">
        <f t="shared" si="154"/>
        <v>2500000</v>
      </c>
      <c r="V708" s="14">
        <f>Parameters_Base!$R$10</f>
        <v>3754098.2698005121</v>
      </c>
      <c r="W708" s="14">
        <f>Parameters_Base!$G$7*'Base Scenario'!O708</f>
        <v>2300000</v>
      </c>
      <c r="X708" s="14">
        <f>Parameters_Base!$G$8</f>
        <v>2000000</v>
      </c>
      <c r="Y708" s="15">
        <f t="shared" si="155"/>
        <v>28898098.269800514</v>
      </c>
      <c r="Z708" s="29">
        <f t="shared" si="156"/>
        <v>5779619.6539601032</v>
      </c>
      <c r="AA708" s="29">
        <f t="shared" si="157"/>
        <v>23118478.615840413</v>
      </c>
      <c r="AC708" s="29">
        <f t="shared" si="164"/>
        <v>-3379619.6539601032</v>
      </c>
      <c r="AD708" s="29">
        <f t="shared" si="158"/>
        <v>-16318478.615840413</v>
      </c>
      <c r="AE708" s="29">
        <f t="shared" si="159"/>
        <v>-19698098.269800514</v>
      </c>
      <c r="AF708" s="29"/>
      <c r="AG708" s="29" t="str">
        <f t="shared" si="160"/>
        <v>Loss</v>
      </c>
      <c r="AH708" s="29"/>
      <c r="AI708" s="29" t="str">
        <f t="shared" si="161"/>
        <v>Loss</v>
      </c>
      <c r="AJ708" s="29"/>
      <c r="AL708" s="12">
        <f t="shared" si="162"/>
        <v>-281634.97116334195</v>
      </c>
      <c r="AM708" s="12">
        <f t="shared" si="163"/>
        <v>-119988.81335176773</v>
      </c>
      <c r="AN708" s="12"/>
      <c r="AO708" s="12"/>
    </row>
    <row r="709" spans="1:41" x14ac:dyDescent="0.25">
      <c r="A709" s="6">
        <v>702</v>
      </c>
      <c r="B709" s="1" t="str">
        <f t="shared" si="150"/>
        <v>Mumbai</v>
      </c>
      <c r="C709" s="1" t="s">
        <v>8</v>
      </c>
      <c r="D709" s="1" t="str">
        <f>IF(C709="Q1","non-peak",IF('Base Scenario'!C709="Q4","non-peak","peak"))</f>
        <v>non-peak</v>
      </c>
      <c r="E709" s="13">
        <f>IF(D709="non-peak",Parameters_Base!$B$4,Parameters_Base!$B$5)</f>
        <v>200000</v>
      </c>
      <c r="F709" s="13">
        <f>IF(D709="non-peak",Parameters_Base!$C$4,Parameters_Base!$C$5)</f>
        <v>50000</v>
      </c>
      <c r="G709" s="1"/>
      <c r="H709" s="1">
        <v>351</v>
      </c>
      <c r="I709" s="1">
        <v>13</v>
      </c>
      <c r="J709" s="1">
        <v>196</v>
      </c>
      <c r="K709" s="3">
        <v>1</v>
      </c>
      <c r="M709" s="15">
        <f t="shared" si="151"/>
        <v>2600000</v>
      </c>
      <c r="N709" s="15">
        <f t="shared" si="152"/>
        <v>9800000</v>
      </c>
      <c r="O709" s="15">
        <f t="shared" si="153"/>
        <v>12400000</v>
      </c>
      <c r="Q709">
        <f>Parameters_Base!$G$5</f>
        <v>13880</v>
      </c>
      <c r="R709">
        <f>Q709*(1+VLOOKUP(K709,Parameters_Base!$I$3:$J$7,2,FALSE))</f>
        <v>15961.999999999998</v>
      </c>
      <c r="S709" s="14">
        <f>R709*Parameters_Base!$G$2</f>
        <v>20750599.999999996</v>
      </c>
      <c r="T709" s="14">
        <f>Parameters_Base!$O$6</f>
        <v>300000</v>
      </c>
      <c r="U709" s="14">
        <f t="shared" si="154"/>
        <v>1500000</v>
      </c>
      <c r="V709" s="14">
        <f>Parameters_Base!$R$10</f>
        <v>3754098.2698005121</v>
      </c>
      <c r="W709" s="14">
        <f>Parameters_Base!$G$7*'Base Scenario'!O709</f>
        <v>3100000</v>
      </c>
      <c r="X709" s="14">
        <f>Parameters_Base!$G$8</f>
        <v>2000000</v>
      </c>
      <c r="Y709" s="15">
        <f t="shared" si="155"/>
        <v>31404698.269800507</v>
      </c>
      <c r="Z709" s="29">
        <f t="shared" si="156"/>
        <v>6280939.6539601013</v>
      </c>
      <c r="AA709" s="29">
        <f t="shared" si="157"/>
        <v>25123758.615840405</v>
      </c>
      <c r="AC709" s="29">
        <f t="shared" si="164"/>
        <v>-3680939.6539601013</v>
      </c>
      <c r="AD709" s="29">
        <f t="shared" si="158"/>
        <v>-15323758.615840405</v>
      </c>
      <c r="AE709" s="29">
        <f t="shared" si="159"/>
        <v>-19004698.269800507</v>
      </c>
      <c r="AF709" s="29"/>
      <c r="AG709" s="29" t="str">
        <f t="shared" si="160"/>
        <v>Loss</v>
      </c>
      <c r="AH709" s="29"/>
      <c r="AI709" s="29" t="str">
        <f t="shared" si="161"/>
        <v>Loss</v>
      </c>
      <c r="AJ709" s="29"/>
      <c r="AL709" s="12">
        <f t="shared" si="162"/>
        <v>-283149.20415077702</v>
      </c>
      <c r="AM709" s="12">
        <f t="shared" si="163"/>
        <v>-78182.441917553093</v>
      </c>
      <c r="AN709" s="12"/>
      <c r="AO709" s="12"/>
    </row>
    <row r="710" spans="1:41" x14ac:dyDescent="0.25">
      <c r="A710" s="6">
        <v>703</v>
      </c>
      <c r="B710" s="1" t="str">
        <f t="shared" si="150"/>
        <v>New York</v>
      </c>
      <c r="C710" s="1" t="s">
        <v>8</v>
      </c>
      <c r="D710" s="1" t="str">
        <f>IF(C710="Q1","non-peak",IF('Base Scenario'!C710="Q4","non-peak","peak"))</f>
        <v>non-peak</v>
      </c>
      <c r="E710" s="13">
        <f>IF(D710="non-peak",Parameters_Base!$B$4,Parameters_Base!$B$5)</f>
        <v>200000</v>
      </c>
      <c r="F710" s="13">
        <f>IF(D710="non-peak",Parameters_Base!$C$4,Parameters_Base!$C$5)</f>
        <v>50000</v>
      </c>
      <c r="G710" s="1"/>
      <c r="H710" s="1">
        <v>352</v>
      </c>
      <c r="I710" s="1">
        <v>26</v>
      </c>
      <c r="J710" s="1">
        <v>223</v>
      </c>
      <c r="K710" s="3">
        <v>-1</v>
      </c>
      <c r="M710" s="15">
        <f t="shared" si="151"/>
        <v>5200000</v>
      </c>
      <c r="N710" s="15">
        <f t="shared" si="152"/>
        <v>11150000</v>
      </c>
      <c r="O710" s="15">
        <f t="shared" si="153"/>
        <v>16350000</v>
      </c>
      <c r="Q710">
        <f>Parameters_Base!$G$5</f>
        <v>13880</v>
      </c>
      <c r="R710">
        <f>Q710*(1+VLOOKUP(K710,Parameters_Base!$I$3:$J$7,2,FALSE))</f>
        <v>11798</v>
      </c>
      <c r="S710" s="14">
        <f>R710*Parameters_Base!$G$2</f>
        <v>15337400</v>
      </c>
      <c r="T710" s="14">
        <f>Parameters_Base!$O$6</f>
        <v>300000</v>
      </c>
      <c r="U710" s="14">
        <f t="shared" si="154"/>
        <v>2500000</v>
      </c>
      <c r="V710" s="14">
        <f>Parameters_Base!$R$10</f>
        <v>3754098.2698005121</v>
      </c>
      <c r="W710" s="14">
        <f>Parameters_Base!$G$7*'Base Scenario'!O710</f>
        <v>4087500</v>
      </c>
      <c r="X710" s="14">
        <f>Parameters_Base!$G$8</f>
        <v>2000000</v>
      </c>
      <c r="Y710" s="15">
        <f t="shared" si="155"/>
        <v>27978998.269800514</v>
      </c>
      <c r="Z710" s="29">
        <f t="shared" si="156"/>
        <v>5595799.6539601032</v>
      </c>
      <c r="AA710" s="29">
        <f t="shared" si="157"/>
        <v>22383198.615840413</v>
      </c>
      <c r="AC710" s="29">
        <f t="shared" si="164"/>
        <v>-395799.65396010317</v>
      </c>
      <c r="AD710" s="29">
        <f t="shared" si="158"/>
        <v>-11233198.615840413</v>
      </c>
      <c r="AE710" s="29">
        <f t="shared" si="159"/>
        <v>-11628998.269800514</v>
      </c>
      <c r="AF710" s="29"/>
      <c r="AG710" s="29" t="str">
        <f t="shared" si="160"/>
        <v>Loss</v>
      </c>
      <c r="AH710" s="29"/>
      <c r="AI710" s="29" t="str">
        <f t="shared" si="161"/>
        <v>Loss</v>
      </c>
      <c r="AJ710" s="29"/>
      <c r="AL710" s="12">
        <f t="shared" si="162"/>
        <v>-15223.063613850121</v>
      </c>
      <c r="AM710" s="12">
        <f t="shared" si="163"/>
        <v>-50373.087963409926</v>
      </c>
      <c r="AN710" s="12"/>
      <c r="AO710" s="12"/>
    </row>
    <row r="711" spans="1:41" x14ac:dyDescent="0.25">
      <c r="A711" s="6">
        <v>704</v>
      </c>
      <c r="B711" s="1" t="str">
        <f t="shared" si="150"/>
        <v>Mumbai</v>
      </c>
      <c r="C711" s="1" t="s">
        <v>8</v>
      </c>
      <c r="D711" s="1" t="str">
        <f>IF(C711="Q1","non-peak",IF('Base Scenario'!C711="Q4","non-peak","peak"))</f>
        <v>non-peak</v>
      </c>
      <c r="E711" s="13">
        <f>IF(D711="non-peak",Parameters_Base!$B$4,Parameters_Base!$B$5)</f>
        <v>200000</v>
      </c>
      <c r="F711" s="13">
        <f>IF(D711="non-peak",Parameters_Base!$C$4,Parameters_Base!$C$5)</f>
        <v>50000</v>
      </c>
      <c r="G711" s="1"/>
      <c r="H711" s="1">
        <v>352</v>
      </c>
      <c r="I711" s="1">
        <v>13</v>
      </c>
      <c r="J711" s="1">
        <v>168</v>
      </c>
      <c r="K711" s="3">
        <v>0</v>
      </c>
      <c r="M711" s="15">
        <f t="shared" si="151"/>
        <v>2600000</v>
      </c>
      <c r="N711" s="15">
        <f t="shared" si="152"/>
        <v>8400000</v>
      </c>
      <c r="O711" s="15">
        <f t="shared" si="153"/>
        <v>11000000</v>
      </c>
      <c r="Q711">
        <f>Parameters_Base!$G$5</f>
        <v>13880</v>
      </c>
      <c r="R711">
        <f>Q711*(1+VLOOKUP(K711,Parameters_Base!$I$3:$J$7,2,FALSE))</f>
        <v>13880</v>
      </c>
      <c r="S711" s="14">
        <f>R711*Parameters_Base!$G$2</f>
        <v>18044000</v>
      </c>
      <c r="T711" s="14">
        <f>Parameters_Base!$O$6</f>
        <v>300000</v>
      </c>
      <c r="U711" s="14">
        <f t="shared" si="154"/>
        <v>1500000</v>
      </c>
      <c r="V711" s="14">
        <f>Parameters_Base!$R$10</f>
        <v>3754098.2698005121</v>
      </c>
      <c r="W711" s="14">
        <f>Parameters_Base!$G$7*'Base Scenario'!O711</f>
        <v>2750000</v>
      </c>
      <c r="X711" s="14">
        <f>Parameters_Base!$G$8</f>
        <v>2000000</v>
      </c>
      <c r="Y711" s="15">
        <f t="shared" si="155"/>
        <v>28348098.269800514</v>
      </c>
      <c r="Z711" s="29">
        <f t="shared" si="156"/>
        <v>5669619.6539601032</v>
      </c>
      <c r="AA711" s="29">
        <f t="shared" si="157"/>
        <v>22678478.615840413</v>
      </c>
      <c r="AC711" s="29">
        <f t="shared" si="164"/>
        <v>-3069619.6539601032</v>
      </c>
      <c r="AD711" s="29">
        <f t="shared" si="158"/>
        <v>-14278478.615840413</v>
      </c>
      <c r="AE711" s="29">
        <f t="shared" si="159"/>
        <v>-17348098.269800514</v>
      </c>
      <c r="AF711" s="29"/>
      <c r="AG711" s="29" t="str">
        <f t="shared" si="160"/>
        <v>Loss</v>
      </c>
      <c r="AH711" s="29"/>
      <c r="AI711" s="29" t="str">
        <f t="shared" si="161"/>
        <v>Loss</v>
      </c>
      <c r="AJ711" s="29"/>
      <c r="AL711" s="12">
        <f t="shared" si="162"/>
        <v>-236124.58876616179</v>
      </c>
      <c r="AM711" s="12">
        <f t="shared" si="163"/>
        <v>-84990.944141907225</v>
      </c>
      <c r="AN711" s="12"/>
      <c r="AO711" s="12"/>
    </row>
    <row r="712" spans="1:41" x14ac:dyDescent="0.25">
      <c r="A712" s="6">
        <v>705</v>
      </c>
      <c r="B712" s="1" t="str">
        <f t="shared" si="150"/>
        <v>New York</v>
      </c>
      <c r="C712" s="1" t="s">
        <v>8</v>
      </c>
      <c r="D712" s="1" t="str">
        <f>IF(C712="Q1","non-peak",IF('Base Scenario'!C712="Q4","non-peak","peak"))</f>
        <v>non-peak</v>
      </c>
      <c r="E712" s="13">
        <f>IF(D712="non-peak",Parameters_Base!$B$4,Parameters_Base!$B$5)</f>
        <v>200000</v>
      </c>
      <c r="F712" s="13">
        <f>IF(D712="non-peak",Parameters_Base!$C$4,Parameters_Base!$C$5)</f>
        <v>50000</v>
      </c>
      <c r="G712" s="1"/>
      <c r="H712" s="1">
        <v>353</v>
      </c>
      <c r="I712" s="1">
        <v>18</v>
      </c>
      <c r="J712" s="1">
        <v>164</v>
      </c>
      <c r="K712" s="3">
        <v>0</v>
      </c>
      <c r="M712" s="15">
        <f t="shared" si="151"/>
        <v>3600000</v>
      </c>
      <c r="N712" s="15">
        <f t="shared" si="152"/>
        <v>8200000</v>
      </c>
      <c r="O712" s="15">
        <f t="shared" si="153"/>
        <v>11800000</v>
      </c>
      <c r="Q712">
        <f>Parameters_Base!$G$5</f>
        <v>13880</v>
      </c>
      <c r="R712">
        <f>Q712*(1+VLOOKUP(K712,Parameters_Base!$I$3:$J$7,2,FALSE))</f>
        <v>13880</v>
      </c>
      <c r="S712" s="14">
        <f>R712*Parameters_Base!$G$2</f>
        <v>18044000</v>
      </c>
      <c r="T712" s="14">
        <f>Parameters_Base!$O$6</f>
        <v>300000</v>
      </c>
      <c r="U712" s="14">
        <f t="shared" si="154"/>
        <v>2500000</v>
      </c>
      <c r="V712" s="14">
        <f>Parameters_Base!$R$10</f>
        <v>3754098.2698005121</v>
      </c>
      <c r="W712" s="14">
        <f>Parameters_Base!$G$7*'Base Scenario'!O712</f>
        <v>2950000</v>
      </c>
      <c r="X712" s="14">
        <f>Parameters_Base!$G$8</f>
        <v>2000000</v>
      </c>
      <c r="Y712" s="15">
        <f t="shared" si="155"/>
        <v>29548098.269800514</v>
      </c>
      <c r="Z712" s="29">
        <f t="shared" si="156"/>
        <v>5909619.6539601032</v>
      </c>
      <c r="AA712" s="29">
        <f t="shared" si="157"/>
        <v>23638478.615840413</v>
      </c>
      <c r="AC712" s="29">
        <f t="shared" si="164"/>
        <v>-2309619.6539601032</v>
      </c>
      <c r="AD712" s="29">
        <f t="shared" si="158"/>
        <v>-15438478.615840413</v>
      </c>
      <c r="AE712" s="29">
        <f t="shared" si="159"/>
        <v>-17748098.269800514</v>
      </c>
      <c r="AF712" s="29"/>
      <c r="AG712" s="29" t="str">
        <f t="shared" si="160"/>
        <v>Loss</v>
      </c>
      <c r="AH712" s="29"/>
      <c r="AI712" s="29" t="str">
        <f t="shared" si="161"/>
        <v>Loss</v>
      </c>
      <c r="AJ712" s="29"/>
      <c r="AL712" s="12">
        <f t="shared" si="162"/>
        <v>-128312.2029977835</v>
      </c>
      <c r="AM712" s="12">
        <f t="shared" si="163"/>
        <v>-94137.06473073423</v>
      </c>
      <c r="AN712" s="12"/>
      <c r="AO712" s="12"/>
    </row>
    <row r="713" spans="1:41" x14ac:dyDescent="0.25">
      <c r="A713" s="6">
        <v>706</v>
      </c>
      <c r="B713" s="1" t="str">
        <f t="shared" ref="B713:B727" si="165">IF(ISODD(A713),"New York","Mumbai")</f>
        <v>Mumbai</v>
      </c>
      <c r="C713" s="1" t="s">
        <v>8</v>
      </c>
      <c r="D713" s="1" t="str">
        <f>IF(C713="Q1","non-peak",IF('Base Scenario'!C713="Q4","non-peak","peak"))</f>
        <v>non-peak</v>
      </c>
      <c r="E713" s="13">
        <f>IF(D713="non-peak",Parameters_Base!$B$4,Parameters_Base!$B$5)</f>
        <v>200000</v>
      </c>
      <c r="F713" s="13">
        <f>IF(D713="non-peak",Parameters_Base!$C$4,Parameters_Base!$C$5)</f>
        <v>50000</v>
      </c>
      <c r="G713" s="1"/>
      <c r="H713" s="1">
        <v>353</v>
      </c>
      <c r="I713" s="1">
        <v>28</v>
      </c>
      <c r="J713" s="1">
        <v>221</v>
      </c>
      <c r="K713" s="3">
        <v>2</v>
      </c>
      <c r="M713" s="15">
        <f t="shared" ref="M713:M726" si="166">E713*I713</f>
        <v>5600000</v>
      </c>
      <c r="N713" s="15">
        <f t="shared" ref="N713:N727" si="167">J713*F713</f>
        <v>11050000</v>
      </c>
      <c r="O713" s="15">
        <f t="shared" ref="O713:O727" si="168">M713+N713</f>
        <v>16650000</v>
      </c>
      <c r="Q713">
        <f>Parameters_Base!$G$5</f>
        <v>13880</v>
      </c>
      <c r="R713">
        <f>Q713*(1+VLOOKUP(K713,Parameters_Base!$I$3:$J$7,2,FALSE))</f>
        <v>18044</v>
      </c>
      <c r="S713" s="14">
        <f>R713*Parameters_Base!$G$2</f>
        <v>23457200</v>
      </c>
      <c r="T713" s="14">
        <f>Parameters_Base!$O$6</f>
        <v>300000</v>
      </c>
      <c r="U713" s="14">
        <f t="shared" ref="U713:U727" si="169">IF(B713="Mumbai",1500000,2500000)</f>
        <v>1500000</v>
      </c>
      <c r="V713" s="14">
        <f>Parameters_Base!$R$10</f>
        <v>3754098.2698005121</v>
      </c>
      <c r="W713" s="14">
        <f>Parameters_Base!$G$7*'Base Scenario'!O713</f>
        <v>4162500</v>
      </c>
      <c r="X713" s="14">
        <f>Parameters_Base!$G$8</f>
        <v>2000000</v>
      </c>
      <c r="Y713" s="15">
        <f t="shared" ref="Y713:Y727" si="170">SUM(S713:X713)</f>
        <v>35173798.269800514</v>
      </c>
      <c r="Z713" s="29">
        <f t="shared" ref="Z713:Z727" si="171">0.2*Y713</f>
        <v>7034759.6539601032</v>
      </c>
      <c r="AA713" s="29">
        <f t="shared" ref="AA713:AA727" si="172">Y713-Z713</f>
        <v>28139038.615840413</v>
      </c>
      <c r="AC713" s="29">
        <f t="shared" si="164"/>
        <v>-1434759.6539601032</v>
      </c>
      <c r="AD713" s="29">
        <f t="shared" ref="AD713:AD727" si="173">N713-AA713</f>
        <v>-17089038.615840413</v>
      </c>
      <c r="AE713" s="29">
        <f t="shared" ref="AE713:AE727" si="174">O713-Y713</f>
        <v>-18523798.269800514</v>
      </c>
      <c r="AF713" s="29"/>
      <c r="AG713" s="29" t="str">
        <f t="shared" ref="AG713:AG727" si="175">IF(AC713&gt;0,"Profit","Loss")</f>
        <v>Loss</v>
      </c>
      <c r="AH713" s="29"/>
      <c r="AI713" s="29" t="str">
        <f t="shared" ref="AI713:AI727" si="176">IF(AD713&gt;0,"Profit","Loss")</f>
        <v>Loss</v>
      </c>
      <c r="AJ713" s="29"/>
      <c r="AL713" s="12">
        <f t="shared" ref="AL713:AL727" si="177">AC713/I713</f>
        <v>-51241.41621286083</v>
      </c>
      <c r="AM713" s="12">
        <f t="shared" ref="AM713:AM727" si="178">AD713/J713</f>
        <v>-77325.966587513176</v>
      </c>
      <c r="AN713" s="12"/>
      <c r="AO713" s="12"/>
    </row>
    <row r="714" spans="1:41" x14ac:dyDescent="0.25">
      <c r="A714" s="6">
        <v>707</v>
      </c>
      <c r="B714" s="1" t="str">
        <f t="shared" si="165"/>
        <v>New York</v>
      </c>
      <c r="C714" s="1" t="s">
        <v>8</v>
      </c>
      <c r="D714" s="1" t="str">
        <f>IF(C714="Q1","non-peak",IF('Base Scenario'!C714="Q4","non-peak","peak"))</f>
        <v>non-peak</v>
      </c>
      <c r="E714" s="13">
        <f>IF(D714="non-peak",Parameters_Base!$B$4,Parameters_Base!$B$5)</f>
        <v>200000</v>
      </c>
      <c r="F714" s="13">
        <f>IF(D714="non-peak",Parameters_Base!$C$4,Parameters_Base!$C$5)</f>
        <v>50000</v>
      </c>
      <c r="G714" s="1"/>
      <c r="H714" s="1">
        <v>354</v>
      </c>
      <c r="I714" s="1">
        <v>16</v>
      </c>
      <c r="J714" s="1">
        <v>236</v>
      </c>
      <c r="K714" s="3">
        <v>-2</v>
      </c>
      <c r="M714" s="15">
        <f t="shared" si="166"/>
        <v>3200000</v>
      </c>
      <c r="N714" s="15">
        <f t="shared" si="167"/>
        <v>11800000</v>
      </c>
      <c r="O714" s="15">
        <f t="shared" si="168"/>
        <v>15000000</v>
      </c>
      <c r="Q714">
        <f>Parameters_Base!$G$5</f>
        <v>13880</v>
      </c>
      <c r="R714">
        <f>Q714*(1+VLOOKUP(K714,Parameters_Base!$I$3:$J$7,2,FALSE))</f>
        <v>9716</v>
      </c>
      <c r="S714" s="14">
        <f>R714*Parameters_Base!$G$2</f>
        <v>12630800</v>
      </c>
      <c r="T714" s="14">
        <f>Parameters_Base!$O$6</f>
        <v>300000</v>
      </c>
      <c r="U714" s="14">
        <f t="shared" si="169"/>
        <v>2500000</v>
      </c>
      <c r="V714" s="14">
        <f>Parameters_Base!$R$10</f>
        <v>3754098.2698005121</v>
      </c>
      <c r="W714" s="14">
        <f>Parameters_Base!$G$7*'Base Scenario'!O714</f>
        <v>3750000</v>
      </c>
      <c r="X714" s="14">
        <f>Parameters_Base!$G$8</f>
        <v>2000000</v>
      </c>
      <c r="Y714" s="15">
        <f t="shared" si="170"/>
        <v>24934898.269800514</v>
      </c>
      <c r="Z714" s="29">
        <f t="shared" si="171"/>
        <v>4986979.6539601032</v>
      </c>
      <c r="AA714" s="29">
        <f t="shared" si="172"/>
        <v>19947918.615840413</v>
      </c>
      <c r="AC714" s="29">
        <f t="shared" ref="AC714:AC727" si="179">M714-Z714</f>
        <v>-1786979.6539601032</v>
      </c>
      <c r="AD714" s="29">
        <f t="shared" si="173"/>
        <v>-8147918.6158404127</v>
      </c>
      <c r="AE714" s="29">
        <f t="shared" si="174"/>
        <v>-9934898.269800514</v>
      </c>
      <c r="AF714" s="29"/>
      <c r="AG714" s="29" t="str">
        <f t="shared" si="175"/>
        <v>Loss</v>
      </c>
      <c r="AH714" s="29"/>
      <c r="AI714" s="29" t="str">
        <f t="shared" si="176"/>
        <v>Loss</v>
      </c>
      <c r="AJ714" s="29"/>
      <c r="AL714" s="12">
        <f t="shared" si="177"/>
        <v>-111686.22837250645</v>
      </c>
      <c r="AM714" s="12">
        <f t="shared" si="178"/>
        <v>-34525.078880679714</v>
      </c>
      <c r="AN714" s="12"/>
      <c r="AO714" s="12"/>
    </row>
    <row r="715" spans="1:41" x14ac:dyDescent="0.25">
      <c r="A715" s="6">
        <v>708</v>
      </c>
      <c r="B715" s="1" t="str">
        <f t="shared" si="165"/>
        <v>Mumbai</v>
      </c>
      <c r="C715" s="1" t="s">
        <v>8</v>
      </c>
      <c r="D715" s="1" t="str">
        <f>IF(C715="Q1","non-peak",IF('Base Scenario'!C715="Q4","non-peak","peak"))</f>
        <v>non-peak</v>
      </c>
      <c r="E715" s="13">
        <f>IF(D715="non-peak",Parameters_Base!$B$4,Parameters_Base!$B$5)</f>
        <v>200000</v>
      </c>
      <c r="F715" s="13">
        <f>IF(D715="non-peak",Parameters_Base!$C$4,Parameters_Base!$C$5)</f>
        <v>50000</v>
      </c>
      <c r="G715" s="1"/>
      <c r="H715" s="1">
        <v>354</v>
      </c>
      <c r="I715" s="1">
        <v>20</v>
      </c>
      <c r="J715" s="1">
        <v>156</v>
      </c>
      <c r="K715" s="3">
        <v>1</v>
      </c>
      <c r="M715" s="15">
        <f t="shared" si="166"/>
        <v>4000000</v>
      </c>
      <c r="N715" s="15">
        <f t="shared" si="167"/>
        <v>7800000</v>
      </c>
      <c r="O715" s="15">
        <f t="shared" si="168"/>
        <v>11800000</v>
      </c>
      <c r="Q715">
        <f>Parameters_Base!$G$5</f>
        <v>13880</v>
      </c>
      <c r="R715">
        <f>Q715*(1+VLOOKUP(K715,Parameters_Base!$I$3:$J$7,2,FALSE))</f>
        <v>15961.999999999998</v>
      </c>
      <c r="S715" s="14">
        <f>R715*Parameters_Base!$G$2</f>
        <v>20750599.999999996</v>
      </c>
      <c r="T715" s="14">
        <f>Parameters_Base!$O$6</f>
        <v>300000</v>
      </c>
      <c r="U715" s="14">
        <f t="shared" si="169"/>
        <v>1500000</v>
      </c>
      <c r="V715" s="14">
        <f>Parameters_Base!$R$10</f>
        <v>3754098.2698005121</v>
      </c>
      <c r="W715" s="14">
        <f>Parameters_Base!$G$7*'Base Scenario'!O715</f>
        <v>2950000</v>
      </c>
      <c r="X715" s="14">
        <f>Parameters_Base!$G$8</f>
        <v>2000000</v>
      </c>
      <c r="Y715" s="15">
        <f t="shared" si="170"/>
        <v>31254698.269800507</v>
      </c>
      <c r="Z715" s="29">
        <f t="shared" si="171"/>
        <v>6250939.6539601013</v>
      </c>
      <c r="AA715" s="29">
        <f t="shared" si="172"/>
        <v>25003758.615840405</v>
      </c>
      <c r="AC715" s="29">
        <f t="shared" si="179"/>
        <v>-2250939.6539601013</v>
      </c>
      <c r="AD715" s="29">
        <f t="shared" si="173"/>
        <v>-17203758.615840405</v>
      </c>
      <c r="AE715" s="29">
        <f t="shared" si="174"/>
        <v>-19454698.269800507</v>
      </c>
      <c r="AF715" s="29"/>
      <c r="AG715" s="29" t="str">
        <f t="shared" si="175"/>
        <v>Loss</v>
      </c>
      <c r="AH715" s="29"/>
      <c r="AI715" s="29" t="str">
        <f t="shared" si="176"/>
        <v>Loss</v>
      </c>
      <c r="AJ715" s="29"/>
      <c r="AL715" s="12">
        <f t="shared" si="177"/>
        <v>-112546.98269800507</v>
      </c>
      <c r="AM715" s="12">
        <f t="shared" si="178"/>
        <v>-110280.5039476949</v>
      </c>
      <c r="AN715" s="12"/>
      <c r="AO715" s="12"/>
    </row>
    <row r="716" spans="1:41" x14ac:dyDescent="0.25">
      <c r="A716" s="6">
        <v>709</v>
      </c>
      <c r="B716" s="1" t="str">
        <f t="shared" si="165"/>
        <v>New York</v>
      </c>
      <c r="C716" s="1" t="s">
        <v>8</v>
      </c>
      <c r="D716" s="1" t="str">
        <f>IF(C716="Q1","non-peak",IF('Base Scenario'!C716="Q4","non-peak","peak"))</f>
        <v>non-peak</v>
      </c>
      <c r="E716" s="13">
        <f>IF(D716="non-peak",Parameters_Base!$B$4,Parameters_Base!$B$5)</f>
        <v>200000</v>
      </c>
      <c r="F716" s="13">
        <f>IF(D716="non-peak",Parameters_Base!$C$4,Parameters_Base!$C$5)</f>
        <v>50000</v>
      </c>
      <c r="G716" s="1"/>
      <c r="H716" s="1">
        <v>355</v>
      </c>
      <c r="I716" s="1">
        <v>18</v>
      </c>
      <c r="J716" s="1">
        <v>179</v>
      </c>
      <c r="K716" s="3">
        <v>-2</v>
      </c>
      <c r="M716" s="15">
        <f t="shared" si="166"/>
        <v>3600000</v>
      </c>
      <c r="N716" s="15">
        <f t="shared" si="167"/>
        <v>8950000</v>
      </c>
      <c r="O716" s="15">
        <f t="shared" si="168"/>
        <v>12550000</v>
      </c>
      <c r="Q716">
        <f>Parameters_Base!$G$5</f>
        <v>13880</v>
      </c>
      <c r="R716">
        <f>Q716*(1+VLOOKUP(K716,Parameters_Base!$I$3:$J$7,2,FALSE))</f>
        <v>9716</v>
      </c>
      <c r="S716" s="14">
        <f>R716*Parameters_Base!$G$2</f>
        <v>12630800</v>
      </c>
      <c r="T716" s="14">
        <f>Parameters_Base!$O$6</f>
        <v>300000</v>
      </c>
      <c r="U716" s="14">
        <f t="shared" si="169"/>
        <v>2500000</v>
      </c>
      <c r="V716" s="14">
        <f>Parameters_Base!$R$10</f>
        <v>3754098.2698005121</v>
      </c>
      <c r="W716" s="14">
        <f>Parameters_Base!$G$7*'Base Scenario'!O716</f>
        <v>3137500</v>
      </c>
      <c r="X716" s="14">
        <f>Parameters_Base!$G$8</f>
        <v>2000000</v>
      </c>
      <c r="Y716" s="15">
        <f t="shared" si="170"/>
        <v>24322398.269800514</v>
      </c>
      <c r="Z716" s="29">
        <f t="shared" si="171"/>
        <v>4864479.6539601032</v>
      </c>
      <c r="AA716" s="29">
        <f t="shared" si="172"/>
        <v>19457918.615840413</v>
      </c>
      <c r="AC716" s="29">
        <f t="shared" si="179"/>
        <v>-1264479.6539601032</v>
      </c>
      <c r="AD716" s="29">
        <f t="shared" si="173"/>
        <v>-10507918.615840413</v>
      </c>
      <c r="AE716" s="29">
        <f t="shared" si="174"/>
        <v>-11772398.269800514</v>
      </c>
      <c r="AF716" s="29"/>
      <c r="AG716" s="29" t="str">
        <f t="shared" si="175"/>
        <v>Loss</v>
      </c>
      <c r="AH716" s="29"/>
      <c r="AI716" s="29" t="str">
        <f t="shared" si="176"/>
        <v>Loss</v>
      </c>
      <c r="AJ716" s="29"/>
      <c r="AL716" s="12">
        <f t="shared" si="177"/>
        <v>-70248.869664450176</v>
      </c>
      <c r="AM716" s="12">
        <f t="shared" si="178"/>
        <v>-58703.455954415716</v>
      </c>
      <c r="AN716" s="12"/>
      <c r="AO716" s="12"/>
    </row>
    <row r="717" spans="1:41" x14ac:dyDescent="0.25">
      <c r="A717" s="6">
        <v>710</v>
      </c>
      <c r="B717" s="1" t="str">
        <f t="shared" si="165"/>
        <v>Mumbai</v>
      </c>
      <c r="C717" s="1" t="s">
        <v>8</v>
      </c>
      <c r="D717" s="1" t="str">
        <f>IF(C717="Q1","non-peak",IF('Base Scenario'!C717="Q4","non-peak","peak"))</f>
        <v>non-peak</v>
      </c>
      <c r="E717" s="13">
        <f>IF(D717="non-peak",Parameters_Base!$B$4,Parameters_Base!$B$5)</f>
        <v>200000</v>
      </c>
      <c r="F717" s="13">
        <f>IF(D717="non-peak",Parameters_Base!$C$4,Parameters_Base!$C$5)</f>
        <v>50000</v>
      </c>
      <c r="G717" s="1"/>
      <c r="H717" s="1">
        <v>355</v>
      </c>
      <c r="I717" s="1">
        <v>13</v>
      </c>
      <c r="J717" s="1">
        <v>200</v>
      </c>
      <c r="K717" s="3">
        <v>1</v>
      </c>
      <c r="M717" s="15">
        <f t="shared" si="166"/>
        <v>2600000</v>
      </c>
      <c r="N717" s="15">
        <f t="shared" si="167"/>
        <v>10000000</v>
      </c>
      <c r="O717" s="15">
        <f t="shared" si="168"/>
        <v>12600000</v>
      </c>
      <c r="Q717">
        <f>Parameters_Base!$G$5</f>
        <v>13880</v>
      </c>
      <c r="R717">
        <f>Q717*(1+VLOOKUP(K717,Parameters_Base!$I$3:$J$7,2,FALSE))</f>
        <v>15961.999999999998</v>
      </c>
      <c r="S717" s="14">
        <f>R717*Parameters_Base!$G$2</f>
        <v>20750599.999999996</v>
      </c>
      <c r="T717" s="14">
        <f>Parameters_Base!$O$6</f>
        <v>300000</v>
      </c>
      <c r="U717" s="14">
        <f t="shared" si="169"/>
        <v>1500000</v>
      </c>
      <c r="V717" s="14">
        <f>Parameters_Base!$R$10</f>
        <v>3754098.2698005121</v>
      </c>
      <c r="W717" s="14">
        <f>Parameters_Base!$G$7*'Base Scenario'!O717</f>
        <v>3150000</v>
      </c>
      <c r="X717" s="14">
        <f>Parameters_Base!$G$8</f>
        <v>2000000</v>
      </c>
      <c r="Y717" s="15">
        <f t="shared" si="170"/>
        <v>31454698.269800507</v>
      </c>
      <c r="Z717" s="29">
        <f t="shared" si="171"/>
        <v>6290939.6539601013</v>
      </c>
      <c r="AA717" s="29">
        <f t="shared" si="172"/>
        <v>25163758.615840405</v>
      </c>
      <c r="AC717" s="29">
        <f t="shared" si="179"/>
        <v>-3690939.6539601013</v>
      </c>
      <c r="AD717" s="29">
        <f t="shared" si="173"/>
        <v>-15163758.615840405</v>
      </c>
      <c r="AE717" s="29">
        <f t="shared" si="174"/>
        <v>-18854698.269800507</v>
      </c>
      <c r="AF717" s="29"/>
      <c r="AG717" s="29" t="str">
        <f t="shared" si="175"/>
        <v>Loss</v>
      </c>
      <c r="AH717" s="29"/>
      <c r="AI717" s="29" t="str">
        <f t="shared" si="176"/>
        <v>Loss</v>
      </c>
      <c r="AJ717" s="29"/>
      <c r="AL717" s="12">
        <f t="shared" si="177"/>
        <v>-283918.43492000777</v>
      </c>
      <c r="AM717" s="12">
        <f t="shared" si="178"/>
        <v>-75818.79307920202</v>
      </c>
      <c r="AN717" s="12"/>
      <c r="AO717" s="12"/>
    </row>
    <row r="718" spans="1:41" x14ac:dyDescent="0.25">
      <c r="A718" s="6">
        <v>711</v>
      </c>
      <c r="B718" s="1" t="str">
        <f t="shared" si="165"/>
        <v>New York</v>
      </c>
      <c r="C718" s="1" t="s">
        <v>8</v>
      </c>
      <c r="D718" s="1" t="str">
        <f>IF(C718="Q1","non-peak",IF('Base Scenario'!C718="Q4","non-peak","peak"))</f>
        <v>non-peak</v>
      </c>
      <c r="E718" s="13">
        <f>IF(D718="non-peak",Parameters_Base!$B$4,Parameters_Base!$B$5)</f>
        <v>200000</v>
      </c>
      <c r="F718" s="13">
        <f>IF(D718="non-peak",Parameters_Base!$C$4,Parameters_Base!$C$5)</f>
        <v>50000</v>
      </c>
      <c r="G718" s="1"/>
      <c r="H718" s="1">
        <v>356</v>
      </c>
      <c r="I718" s="1">
        <v>22</v>
      </c>
      <c r="J718" s="1">
        <v>203</v>
      </c>
      <c r="K718" s="3">
        <v>-1</v>
      </c>
      <c r="M718" s="15">
        <f t="shared" si="166"/>
        <v>4400000</v>
      </c>
      <c r="N718" s="15">
        <f t="shared" si="167"/>
        <v>10150000</v>
      </c>
      <c r="O718" s="15">
        <f t="shared" si="168"/>
        <v>14550000</v>
      </c>
      <c r="Q718">
        <f>Parameters_Base!$G$5</f>
        <v>13880</v>
      </c>
      <c r="R718">
        <f>Q718*(1+VLOOKUP(K718,Parameters_Base!$I$3:$J$7,2,FALSE))</f>
        <v>11798</v>
      </c>
      <c r="S718" s="14">
        <f>R718*Parameters_Base!$G$2</f>
        <v>15337400</v>
      </c>
      <c r="T718" s="14">
        <f>Parameters_Base!$O$6</f>
        <v>300000</v>
      </c>
      <c r="U718" s="14">
        <f t="shared" si="169"/>
        <v>2500000</v>
      </c>
      <c r="V718" s="14">
        <f>Parameters_Base!$R$10</f>
        <v>3754098.2698005121</v>
      </c>
      <c r="W718" s="14">
        <f>Parameters_Base!$G$7*'Base Scenario'!O718</f>
        <v>3637500</v>
      </c>
      <c r="X718" s="14">
        <f>Parameters_Base!$G$8</f>
        <v>2000000</v>
      </c>
      <c r="Y718" s="15">
        <f t="shared" si="170"/>
        <v>27528998.269800514</v>
      </c>
      <c r="Z718" s="29">
        <f t="shared" si="171"/>
        <v>5505799.6539601032</v>
      </c>
      <c r="AA718" s="29">
        <f t="shared" si="172"/>
        <v>22023198.615840413</v>
      </c>
      <c r="AC718" s="29">
        <f t="shared" si="179"/>
        <v>-1105799.6539601032</v>
      </c>
      <c r="AD718" s="29">
        <f t="shared" si="173"/>
        <v>-11873198.615840413</v>
      </c>
      <c r="AE718" s="29">
        <f t="shared" si="174"/>
        <v>-12978998.269800514</v>
      </c>
      <c r="AF718" s="29"/>
      <c r="AG718" s="29" t="str">
        <f t="shared" si="175"/>
        <v>Loss</v>
      </c>
      <c r="AH718" s="29"/>
      <c r="AI718" s="29" t="str">
        <f t="shared" si="176"/>
        <v>Loss</v>
      </c>
      <c r="AJ718" s="29"/>
      <c r="AL718" s="12">
        <f t="shared" si="177"/>
        <v>-50263.620634550141</v>
      </c>
      <c r="AM718" s="12">
        <f t="shared" si="178"/>
        <v>-58488.663132218782</v>
      </c>
      <c r="AN718" s="12"/>
      <c r="AO718" s="12"/>
    </row>
    <row r="719" spans="1:41" x14ac:dyDescent="0.25">
      <c r="A719" s="6">
        <v>712</v>
      </c>
      <c r="B719" s="1" t="str">
        <f t="shared" si="165"/>
        <v>Mumbai</v>
      </c>
      <c r="C719" s="1" t="s">
        <v>8</v>
      </c>
      <c r="D719" s="1" t="str">
        <f>IF(C719="Q1","non-peak",IF('Base Scenario'!C719="Q4","non-peak","peak"))</f>
        <v>non-peak</v>
      </c>
      <c r="E719" s="13">
        <f>IF(D719="non-peak",Parameters_Base!$B$4,Parameters_Base!$B$5)</f>
        <v>200000</v>
      </c>
      <c r="F719" s="13">
        <f>IF(D719="non-peak",Parameters_Base!$C$4,Parameters_Base!$C$5)</f>
        <v>50000</v>
      </c>
      <c r="G719" s="1"/>
      <c r="H719" s="1">
        <v>356</v>
      </c>
      <c r="I719" s="1">
        <v>13</v>
      </c>
      <c r="J719" s="1">
        <v>185</v>
      </c>
      <c r="K719" s="3">
        <v>0</v>
      </c>
      <c r="M719" s="15">
        <f t="shared" si="166"/>
        <v>2600000</v>
      </c>
      <c r="N719" s="15">
        <f t="shared" si="167"/>
        <v>9250000</v>
      </c>
      <c r="O719" s="15">
        <f t="shared" si="168"/>
        <v>11850000</v>
      </c>
      <c r="Q719">
        <f>Parameters_Base!$G$5</f>
        <v>13880</v>
      </c>
      <c r="R719">
        <f>Q719*(1+VLOOKUP(K719,Parameters_Base!$I$3:$J$7,2,FALSE))</f>
        <v>13880</v>
      </c>
      <c r="S719" s="14">
        <f>R719*Parameters_Base!$G$2</f>
        <v>18044000</v>
      </c>
      <c r="T719" s="14">
        <f>Parameters_Base!$O$6</f>
        <v>300000</v>
      </c>
      <c r="U719" s="14">
        <f t="shared" si="169"/>
        <v>1500000</v>
      </c>
      <c r="V719" s="14">
        <f>Parameters_Base!$R$10</f>
        <v>3754098.2698005121</v>
      </c>
      <c r="W719" s="14">
        <f>Parameters_Base!$G$7*'Base Scenario'!O719</f>
        <v>2962500</v>
      </c>
      <c r="X719" s="14">
        <f>Parameters_Base!$G$8</f>
        <v>2000000</v>
      </c>
      <c r="Y719" s="15">
        <f t="shared" si="170"/>
        <v>28560598.269800514</v>
      </c>
      <c r="Z719" s="29">
        <f t="shared" si="171"/>
        <v>5712119.6539601032</v>
      </c>
      <c r="AA719" s="29">
        <f t="shared" si="172"/>
        <v>22848478.615840413</v>
      </c>
      <c r="AC719" s="29">
        <f t="shared" si="179"/>
        <v>-3112119.6539601032</v>
      </c>
      <c r="AD719" s="29">
        <f t="shared" si="173"/>
        <v>-13598478.615840413</v>
      </c>
      <c r="AE719" s="29">
        <f t="shared" si="174"/>
        <v>-16710598.269800514</v>
      </c>
      <c r="AF719" s="29"/>
      <c r="AG719" s="29" t="str">
        <f t="shared" si="175"/>
        <v>Loss</v>
      </c>
      <c r="AH719" s="29"/>
      <c r="AI719" s="29" t="str">
        <f t="shared" si="176"/>
        <v>Loss</v>
      </c>
      <c r="AJ719" s="29"/>
      <c r="AL719" s="12">
        <f t="shared" si="177"/>
        <v>-239393.81953539254</v>
      </c>
      <c r="AM719" s="12">
        <f t="shared" si="178"/>
        <v>-73505.289815353579</v>
      </c>
      <c r="AN719" s="12"/>
      <c r="AO719" s="12"/>
    </row>
    <row r="720" spans="1:41" x14ac:dyDescent="0.25">
      <c r="A720" s="6">
        <v>713</v>
      </c>
      <c r="B720" s="1" t="str">
        <f t="shared" si="165"/>
        <v>New York</v>
      </c>
      <c r="C720" s="1" t="s">
        <v>8</v>
      </c>
      <c r="D720" s="1" t="str">
        <f>IF(C720="Q1","non-peak",IF('Base Scenario'!C720="Q4","non-peak","peak"))</f>
        <v>non-peak</v>
      </c>
      <c r="E720" s="13">
        <f>IF(D720="non-peak",Parameters_Base!$B$4,Parameters_Base!$B$5)</f>
        <v>200000</v>
      </c>
      <c r="F720" s="13">
        <f>IF(D720="non-peak",Parameters_Base!$C$4,Parameters_Base!$C$5)</f>
        <v>50000</v>
      </c>
      <c r="G720" s="1"/>
      <c r="H720" s="1">
        <v>357</v>
      </c>
      <c r="I720" s="1">
        <v>11</v>
      </c>
      <c r="J720" s="1">
        <v>122</v>
      </c>
      <c r="K720" s="3">
        <v>-2</v>
      </c>
      <c r="M720" s="15">
        <f t="shared" si="166"/>
        <v>2200000</v>
      </c>
      <c r="N720" s="15">
        <f t="shared" si="167"/>
        <v>6100000</v>
      </c>
      <c r="O720" s="15">
        <f t="shared" si="168"/>
        <v>8300000</v>
      </c>
      <c r="Q720">
        <f>Parameters_Base!$G$5</f>
        <v>13880</v>
      </c>
      <c r="R720">
        <f>Q720*(1+VLOOKUP(K720,Parameters_Base!$I$3:$J$7,2,FALSE))</f>
        <v>9716</v>
      </c>
      <c r="S720" s="14">
        <f>R720*Parameters_Base!$G$2</f>
        <v>12630800</v>
      </c>
      <c r="T720" s="14">
        <f>Parameters_Base!$O$6</f>
        <v>300000</v>
      </c>
      <c r="U720" s="14">
        <f t="shared" si="169"/>
        <v>2500000</v>
      </c>
      <c r="V720" s="14">
        <f>Parameters_Base!$R$10</f>
        <v>3754098.2698005121</v>
      </c>
      <c r="W720" s="14">
        <f>Parameters_Base!$G$7*'Base Scenario'!O720</f>
        <v>2075000</v>
      </c>
      <c r="X720" s="14">
        <f>Parameters_Base!$G$8</f>
        <v>2000000</v>
      </c>
      <c r="Y720" s="15">
        <f t="shared" si="170"/>
        <v>23259898.269800514</v>
      </c>
      <c r="Z720" s="29">
        <f t="shared" si="171"/>
        <v>4651979.6539601032</v>
      </c>
      <c r="AA720" s="29">
        <f t="shared" si="172"/>
        <v>18607918.615840413</v>
      </c>
      <c r="AC720" s="29">
        <f t="shared" si="179"/>
        <v>-2451979.6539601032</v>
      </c>
      <c r="AD720" s="29">
        <f t="shared" si="173"/>
        <v>-12507918.615840413</v>
      </c>
      <c r="AE720" s="29">
        <f t="shared" si="174"/>
        <v>-14959898.269800514</v>
      </c>
      <c r="AF720" s="29"/>
      <c r="AG720" s="29" t="str">
        <f t="shared" si="175"/>
        <v>Loss</v>
      </c>
      <c r="AH720" s="29"/>
      <c r="AI720" s="29" t="str">
        <f t="shared" si="176"/>
        <v>Loss</v>
      </c>
      <c r="AJ720" s="29"/>
      <c r="AL720" s="12">
        <f t="shared" si="177"/>
        <v>-222907.24126910028</v>
      </c>
      <c r="AM720" s="12">
        <f t="shared" si="178"/>
        <v>-102523.92308065912</v>
      </c>
      <c r="AN720" s="12"/>
      <c r="AO720" s="12"/>
    </row>
    <row r="721" spans="1:41" x14ac:dyDescent="0.25">
      <c r="A721" s="6">
        <v>714</v>
      </c>
      <c r="B721" s="1" t="str">
        <f t="shared" si="165"/>
        <v>Mumbai</v>
      </c>
      <c r="C721" s="1" t="s">
        <v>8</v>
      </c>
      <c r="D721" s="1" t="str">
        <f>IF(C721="Q1","non-peak",IF('Base Scenario'!C721="Q4","non-peak","peak"))</f>
        <v>non-peak</v>
      </c>
      <c r="E721" s="13">
        <f>IF(D721="non-peak",Parameters_Base!$B$4,Parameters_Base!$B$5)</f>
        <v>200000</v>
      </c>
      <c r="F721" s="13">
        <f>IF(D721="non-peak",Parameters_Base!$C$4,Parameters_Base!$C$5)</f>
        <v>50000</v>
      </c>
      <c r="G721" s="1"/>
      <c r="H721" s="1">
        <v>357</v>
      </c>
      <c r="I721" s="1">
        <v>22</v>
      </c>
      <c r="J721" s="1">
        <v>183</v>
      </c>
      <c r="K721" s="3">
        <v>0</v>
      </c>
      <c r="M721" s="15">
        <f t="shared" si="166"/>
        <v>4400000</v>
      </c>
      <c r="N721" s="15">
        <f t="shared" si="167"/>
        <v>9150000</v>
      </c>
      <c r="O721" s="15">
        <f t="shared" si="168"/>
        <v>13550000</v>
      </c>
      <c r="Q721">
        <f>Parameters_Base!$G$5</f>
        <v>13880</v>
      </c>
      <c r="R721">
        <f>Q721*(1+VLOOKUP(K721,Parameters_Base!$I$3:$J$7,2,FALSE))</f>
        <v>13880</v>
      </c>
      <c r="S721" s="14">
        <f>R721*Parameters_Base!$G$2</f>
        <v>18044000</v>
      </c>
      <c r="T721" s="14">
        <f>Parameters_Base!$O$6</f>
        <v>300000</v>
      </c>
      <c r="U721" s="14">
        <f t="shared" si="169"/>
        <v>1500000</v>
      </c>
      <c r="V721" s="14">
        <f>Parameters_Base!$R$10</f>
        <v>3754098.2698005121</v>
      </c>
      <c r="W721" s="14">
        <f>Parameters_Base!$G$7*'Base Scenario'!O721</f>
        <v>3387500</v>
      </c>
      <c r="X721" s="14">
        <f>Parameters_Base!$G$8</f>
        <v>2000000</v>
      </c>
      <c r="Y721" s="15">
        <f t="shared" si="170"/>
        <v>28985598.269800514</v>
      </c>
      <c r="Z721" s="29">
        <f t="shared" si="171"/>
        <v>5797119.6539601032</v>
      </c>
      <c r="AA721" s="29">
        <f t="shared" si="172"/>
        <v>23188478.615840413</v>
      </c>
      <c r="AC721" s="29">
        <f t="shared" si="179"/>
        <v>-1397119.6539601032</v>
      </c>
      <c r="AD721" s="29">
        <f t="shared" si="173"/>
        <v>-14038478.615840413</v>
      </c>
      <c r="AE721" s="29">
        <f t="shared" si="174"/>
        <v>-15435598.269800514</v>
      </c>
      <c r="AF721" s="29"/>
      <c r="AG721" s="29" t="str">
        <f t="shared" si="175"/>
        <v>Loss</v>
      </c>
      <c r="AH721" s="29"/>
      <c r="AI721" s="29" t="str">
        <f t="shared" si="176"/>
        <v>Loss</v>
      </c>
      <c r="AJ721" s="29"/>
      <c r="AL721" s="12">
        <f t="shared" si="177"/>
        <v>-63505.438816368325</v>
      </c>
      <c r="AM721" s="12">
        <f t="shared" si="178"/>
        <v>-76712.997900767281</v>
      </c>
      <c r="AN721" s="12"/>
      <c r="AO721" s="12"/>
    </row>
    <row r="722" spans="1:41" x14ac:dyDescent="0.25">
      <c r="A722" s="6">
        <v>715</v>
      </c>
      <c r="B722" s="1" t="str">
        <f t="shared" si="165"/>
        <v>New York</v>
      </c>
      <c r="C722" s="1" t="s">
        <v>8</v>
      </c>
      <c r="D722" s="1" t="str">
        <f>IF(C722="Q1","non-peak",IF('Base Scenario'!C722="Q4","non-peak","peak"))</f>
        <v>non-peak</v>
      </c>
      <c r="E722" s="13">
        <f>IF(D722="non-peak",Parameters_Base!$B$4,Parameters_Base!$B$5)</f>
        <v>200000</v>
      </c>
      <c r="F722" s="13">
        <f>IF(D722="non-peak",Parameters_Base!$C$4,Parameters_Base!$C$5)</f>
        <v>50000</v>
      </c>
      <c r="G722" s="1"/>
      <c r="H722" s="1">
        <v>358</v>
      </c>
      <c r="I722" s="1">
        <v>22</v>
      </c>
      <c r="J722" s="1">
        <v>149</v>
      </c>
      <c r="K722" s="3">
        <v>-2</v>
      </c>
      <c r="M722" s="15">
        <f t="shared" si="166"/>
        <v>4400000</v>
      </c>
      <c r="N722" s="15">
        <f t="shared" si="167"/>
        <v>7450000</v>
      </c>
      <c r="O722" s="15">
        <f t="shared" si="168"/>
        <v>11850000</v>
      </c>
      <c r="Q722">
        <f>Parameters_Base!$G$5</f>
        <v>13880</v>
      </c>
      <c r="R722">
        <f>Q722*(1+VLOOKUP(K722,Parameters_Base!$I$3:$J$7,2,FALSE))</f>
        <v>9716</v>
      </c>
      <c r="S722" s="14">
        <f>R722*Parameters_Base!$G$2</f>
        <v>12630800</v>
      </c>
      <c r="T722" s="14">
        <f>Parameters_Base!$O$6</f>
        <v>300000</v>
      </c>
      <c r="U722" s="14">
        <f t="shared" si="169"/>
        <v>2500000</v>
      </c>
      <c r="V722" s="14">
        <f>Parameters_Base!$R$10</f>
        <v>3754098.2698005121</v>
      </c>
      <c r="W722" s="14">
        <f>Parameters_Base!$G$7*'Base Scenario'!O722</f>
        <v>2962500</v>
      </c>
      <c r="X722" s="14">
        <f>Parameters_Base!$G$8</f>
        <v>2000000</v>
      </c>
      <c r="Y722" s="15">
        <f t="shared" si="170"/>
        <v>24147398.269800514</v>
      </c>
      <c r="Z722" s="29">
        <f t="shared" si="171"/>
        <v>4829479.6539601032</v>
      </c>
      <c r="AA722" s="29">
        <f t="shared" si="172"/>
        <v>19317918.615840413</v>
      </c>
      <c r="AC722" s="29">
        <f t="shared" si="179"/>
        <v>-429479.65396010317</v>
      </c>
      <c r="AD722" s="29">
        <f t="shared" si="173"/>
        <v>-11867918.615840413</v>
      </c>
      <c r="AE722" s="29">
        <f t="shared" si="174"/>
        <v>-12297398.269800514</v>
      </c>
      <c r="AF722" s="29"/>
      <c r="AG722" s="29" t="str">
        <f t="shared" si="175"/>
        <v>Loss</v>
      </c>
      <c r="AH722" s="29"/>
      <c r="AI722" s="29" t="str">
        <f t="shared" si="176"/>
        <v>Loss</v>
      </c>
      <c r="AJ722" s="29"/>
      <c r="AL722" s="12">
        <f t="shared" si="177"/>
        <v>-19521.802452731961</v>
      </c>
      <c r="AM722" s="12">
        <f t="shared" si="178"/>
        <v>-79650.460508996053</v>
      </c>
      <c r="AN722" s="12"/>
      <c r="AO722" s="12"/>
    </row>
    <row r="723" spans="1:41" x14ac:dyDescent="0.25">
      <c r="A723" s="6">
        <v>716</v>
      </c>
      <c r="B723" s="1" t="str">
        <f t="shared" si="165"/>
        <v>Mumbai</v>
      </c>
      <c r="C723" s="1" t="s">
        <v>8</v>
      </c>
      <c r="D723" s="1" t="str">
        <f>IF(C723="Q1","non-peak",IF('Base Scenario'!C723="Q4","non-peak","peak"))</f>
        <v>non-peak</v>
      </c>
      <c r="E723" s="13">
        <f>IF(D723="non-peak",Parameters_Base!$B$4,Parameters_Base!$B$5)</f>
        <v>200000</v>
      </c>
      <c r="F723" s="13">
        <f>IF(D723="non-peak",Parameters_Base!$C$4,Parameters_Base!$C$5)</f>
        <v>50000</v>
      </c>
      <c r="G723" s="1"/>
      <c r="H723" s="1">
        <v>358</v>
      </c>
      <c r="I723" s="1">
        <v>16</v>
      </c>
      <c r="J723" s="1">
        <v>193</v>
      </c>
      <c r="K723" s="3">
        <v>1</v>
      </c>
      <c r="M723" s="15">
        <f t="shared" si="166"/>
        <v>3200000</v>
      </c>
      <c r="N723" s="15">
        <f t="shared" si="167"/>
        <v>9650000</v>
      </c>
      <c r="O723" s="15">
        <f t="shared" si="168"/>
        <v>12850000</v>
      </c>
      <c r="Q723">
        <f>Parameters_Base!$G$5</f>
        <v>13880</v>
      </c>
      <c r="R723">
        <f>Q723*(1+VLOOKUP(K723,Parameters_Base!$I$3:$J$7,2,FALSE))</f>
        <v>15961.999999999998</v>
      </c>
      <c r="S723" s="14">
        <f>R723*Parameters_Base!$G$2</f>
        <v>20750599.999999996</v>
      </c>
      <c r="T723" s="14">
        <f>Parameters_Base!$O$6</f>
        <v>300000</v>
      </c>
      <c r="U723" s="14">
        <f t="shared" si="169"/>
        <v>1500000</v>
      </c>
      <c r="V723" s="14">
        <f>Parameters_Base!$R$10</f>
        <v>3754098.2698005121</v>
      </c>
      <c r="W723" s="14">
        <f>Parameters_Base!$G$7*'Base Scenario'!O723</f>
        <v>3212500</v>
      </c>
      <c r="X723" s="14">
        <f>Parameters_Base!$G$8</f>
        <v>2000000</v>
      </c>
      <c r="Y723" s="15">
        <f t="shared" si="170"/>
        <v>31517198.269800507</v>
      </c>
      <c r="Z723" s="29">
        <f t="shared" si="171"/>
        <v>6303439.6539601013</v>
      </c>
      <c r="AA723" s="29">
        <f t="shared" si="172"/>
        <v>25213758.615840405</v>
      </c>
      <c r="AC723" s="29">
        <f t="shared" si="179"/>
        <v>-3103439.6539601013</v>
      </c>
      <c r="AD723" s="29">
        <f t="shared" si="173"/>
        <v>-15563758.615840405</v>
      </c>
      <c r="AE723" s="29">
        <f t="shared" si="174"/>
        <v>-18667198.269800507</v>
      </c>
      <c r="AF723" s="29"/>
      <c r="AG723" s="29" t="str">
        <f t="shared" si="175"/>
        <v>Loss</v>
      </c>
      <c r="AH723" s="29"/>
      <c r="AI723" s="29" t="str">
        <f t="shared" si="176"/>
        <v>Loss</v>
      </c>
      <c r="AJ723" s="29"/>
      <c r="AL723" s="12">
        <f t="shared" si="177"/>
        <v>-193964.97837250633</v>
      </c>
      <c r="AM723" s="12">
        <f t="shared" si="178"/>
        <v>-80641.236351504689</v>
      </c>
      <c r="AN723" s="12"/>
      <c r="AO723" s="12"/>
    </row>
    <row r="724" spans="1:41" x14ac:dyDescent="0.25">
      <c r="A724" s="6">
        <v>717</v>
      </c>
      <c r="B724" s="1" t="str">
        <f t="shared" si="165"/>
        <v>New York</v>
      </c>
      <c r="C724" s="1" t="s">
        <v>8</v>
      </c>
      <c r="D724" s="1" t="str">
        <f>IF(C724="Q1","non-peak",IF('Base Scenario'!C724="Q4","non-peak","peak"))</f>
        <v>non-peak</v>
      </c>
      <c r="E724" s="13">
        <f>IF(D724="non-peak",Parameters_Base!$B$4,Parameters_Base!$B$5)</f>
        <v>200000</v>
      </c>
      <c r="F724" s="13">
        <f>IF(D724="non-peak",Parameters_Base!$C$4,Parameters_Base!$C$5)</f>
        <v>50000</v>
      </c>
      <c r="G724" s="1"/>
      <c r="H724" s="1">
        <v>359</v>
      </c>
      <c r="I724" s="1">
        <v>23</v>
      </c>
      <c r="J724" s="1">
        <v>224</v>
      </c>
      <c r="K724" s="3">
        <v>0</v>
      </c>
      <c r="M724" s="15">
        <f t="shared" si="166"/>
        <v>4600000</v>
      </c>
      <c r="N724" s="15">
        <f t="shared" si="167"/>
        <v>11200000</v>
      </c>
      <c r="O724" s="15">
        <f t="shared" si="168"/>
        <v>15800000</v>
      </c>
      <c r="Q724">
        <f>Parameters_Base!$G$5</f>
        <v>13880</v>
      </c>
      <c r="R724">
        <f>Q724*(1+VLOOKUP(K724,Parameters_Base!$I$3:$J$7,2,FALSE))</f>
        <v>13880</v>
      </c>
      <c r="S724" s="14">
        <f>R724*Parameters_Base!$G$2</f>
        <v>18044000</v>
      </c>
      <c r="T724" s="14">
        <f>Parameters_Base!$O$6</f>
        <v>300000</v>
      </c>
      <c r="U724" s="14">
        <f t="shared" si="169"/>
        <v>2500000</v>
      </c>
      <c r="V724" s="14">
        <f>Parameters_Base!$R$10</f>
        <v>3754098.2698005121</v>
      </c>
      <c r="W724" s="14">
        <f>Parameters_Base!$G$7*'Base Scenario'!O724</f>
        <v>3950000</v>
      </c>
      <c r="X724" s="14">
        <f>Parameters_Base!$G$8</f>
        <v>2000000</v>
      </c>
      <c r="Y724" s="15">
        <f t="shared" si="170"/>
        <v>30548098.269800514</v>
      </c>
      <c r="Z724" s="29">
        <f t="shared" si="171"/>
        <v>6109619.6539601032</v>
      </c>
      <c r="AA724" s="29">
        <f t="shared" si="172"/>
        <v>24438478.615840413</v>
      </c>
      <c r="AC724" s="29">
        <f t="shared" si="179"/>
        <v>-1509619.6539601032</v>
      </c>
      <c r="AD724" s="29">
        <f t="shared" si="173"/>
        <v>-13238478.615840413</v>
      </c>
      <c r="AE724" s="29">
        <f t="shared" si="174"/>
        <v>-14748098.269800514</v>
      </c>
      <c r="AF724" s="29"/>
      <c r="AG724" s="29" t="str">
        <f t="shared" si="175"/>
        <v>Loss</v>
      </c>
      <c r="AH724" s="29"/>
      <c r="AI724" s="29" t="str">
        <f t="shared" si="176"/>
        <v>Loss</v>
      </c>
      <c r="AJ724" s="29"/>
      <c r="AL724" s="12">
        <f t="shared" si="177"/>
        <v>-65635.637128700138</v>
      </c>
      <c r="AM724" s="12">
        <f t="shared" si="178"/>
        <v>-59100.35096357327</v>
      </c>
      <c r="AN724" s="12"/>
      <c r="AO724" s="12"/>
    </row>
    <row r="725" spans="1:41" x14ac:dyDescent="0.25">
      <c r="A725" s="6">
        <v>718</v>
      </c>
      <c r="B725" s="1" t="str">
        <f t="shared" si="165"/>
        <v>Mumbai</v>
      </c>
      <c r="C725" s="1" t="s">
        <v>8</v>
      </c>
      <c r="D725" s="1" t="str">
        <f>IF(C725="Q1","non-peak",IF('Base Scenario'!C725="Q4","non-peak","peak"))</f>
        <v>non-peak</v>
      </c>
      <c r="E725" s="13">
        <f>IF(D725="non-peak",Parameters_Base!$B$4,Parameters_Base!$B$5)</f>
        <v>200000</v>
      </c>
      <c r="F725" s="13">
        <f>IF(D725="non-peak",Parameters_Base!$C$4,Parameters_Base!$C$5)</f>
        <v>50000</v>
      </c>
      <c r="G725" s="1"/>
      <c r="H725" s="1">
        <v>359</v>
      </c>
      <c r="I725" s="1">
        <v>10</v>
      </c>
      <c r="J725" s="1">
        <v>232</v>
      </c>
      <c r="K725" s="3">
        <v>2</v>
      </c>
      <c r="M725" s="15">
        <f t="shared" si="166"/>
        <v>2000000</v>
      </c>
      <c r="N725" s="15">
        <f t="shared" si="167"/>
        <v>11600000</v>
      </c>
      <c r="O725" s="15">
        <f t="shared" si="168"/>
        <v>13600000</v>
      </c>
      <c r="Q725">
        <f>Parameters_Base!$G$5</f>
        <v>13880</v>
      </c>
      <c r="R725">
        <f>Q725*(1+VLOOKUP(K725,Parameters_Base!$I$3:$J$7,2,FALSE))</f>
        <v>18044</v>
      </c>
      <c r="S725" s="14">
        <f>R725*Parameters_Base!$G$2</f>
        <v>23457200</v>
      </c>
      <c r="T725" s="14">
        <f>Parameters_Base!$O$6</f>
        <v>300000</v>
      </c>
      <c r="U725" s="14">
        <f t="shared" si="169"/>
        <v>1500000</v>
      </c>
      <c r="V725" s="14">
        <f>Parameters_Base!$R$10</f>
        <v>3754098.2698005121</v>
      </c>
      <c r="W725" s="14">
        <f>Parameters_Base!$G$7*'Base Scenario'!O725</f>
        <v>3400000</v>
      </c>
      <c r="X725" s="14">
        <f>Parameters_Base!$G$8</f>
        <v>2000000</v>
      </c>
      <c r="Y725" s="15">
        <f t="shared" si="170"/>
        <v>34411298.269800514</v>
      </c>
      <c r="Z725" s="29">
        <f t="shared" si="171"/>
        <v>6882259.6539601032</v>
      </c>
      <c r="AA725" s="29">
        <f t="shared" si="172"/>
        <v>27529038.615840413</v>
      </c>
      <c r="AC725" s="29">
        <f t="shared" si="179"/>
        <v>-4882259.6539601032</v>
      </c>
      <c r="AD725" s="29">
        <f t="shared" si="173"/>
        <v>-15929038.615840413</v>
      </c>
      <c r="AE725" s="29">
        <f t="shared" si="174"/>
        <v>-20811298.269800514</v>
      </c>
      <c r="AF725" s="29"/>
      <c r="AG725" s="29" t="str">
        <f t="shared" si="175"/>
        <v>Loss</v>
      </c>
      <c r="AH725" s="29"/>
      <c r="AI725" s="29" t="str">
        <f t="shared" si="176"/>
        <v>Loss</v>
      </c>
      <c r="AJ725" s="29"/>
      <c r="AL725" s="12">
        <f t="shared" si="177"/>
        <v>-488225.96539601032</v>
      </c>
      <c r="AM725" s="12">
        <f t="shared" si="178"/>
        <v>-68659.649206208676</v>
      </c>
      <c r="AN725" s="12"/>
      <c r="AO725" s="12"/>
    </row>
    <row r="726" spans="1:41" x14ac:dyDescent="0.25">
      <c r="A726" s="6">
        <v>719</v>
      </c>
      <c r="B726" s="1" t="str">
        <f t="shared" si="165"/>
        <v>New York</v>
      </c>
      <c r="C726" s="1" t="s">
        <v>8</v>
      </c>
      <c r="D726" s="1" t="str">
        <f>IF(C726="Q1","non-peak",IF('Base Scenario'!C726="Q4","non-peak","peak"))</f>
        <v>non-peak</v>
      </c>
      <c r="E726" s="13">
        <f>IF(D726="non-peak",Parameters_Base!$B$4,Parameters_Base!$B$5)</f>
        <v>200000</v>
      </c>
      <c r="F726" s="13">
        <f>IF(D726="non-peak",Parameters_Base!$C$4,Parameters_Base!$C$5)</f>
        <v>50000</v>
      </c>
      <c r="G726" s="1"/>
      <c r="H726" s="1">
        <v>360</v>
      </c>
      <c r="I726" s="1">
        <v>28</v>
      </c>
      <c r="J726" s="1">
        <v>171</v>
      </c>
      <c r="K726" s="3">
        <v>-2</v>
      </c>
      <c r="M726" s="15">
        <f t="shared" si="166"/>
        <v>5600000</v>
      </c>
      <c r="N726" s="15">
        <f t="shared" si="167"/>
        <v>8550000</v>
      </c>
      <c r="O726" s="15">
        <f t="shared" si="168"/>
        <v>14150000</v>
      </c>
      <c r="Q726">
        <f>Parameters_Base!$G$5</f>
        <v>13880</v>
      </c>
      <c r="R726">
        <f>Q726*(1+VLOOKUP(K726,Parameters_Base!$I$3:$J$7,2,FALSE))</f>
        <v>9716</v>
      </c>
      <c r="S726" s="14">
        <f>R726*Parameters_Base!$G$2</f>
        <v>12630800</v>
      </c>
      <c r="T726" s="14">
        <f>Parameters_Base!$O$6</f>
        <v>300000</v>
      </c>
      <c r="U726" s="14">
        <f t="shared" si="169"/>
        <v>2500000</v>
      </c>
      <c r="V726" s="14">
        <f>Parameters_Base!$R$10</f>
        <v>3754098.2698005121</v>
      </c>
      <c r="W726" s="14">
        <f>Parameters_Base!$G$7*'Base Scenario'!O726</f>
        <v>3537500</v>
      </c>
      <c r="X726" s="14">
        <f>Parameters_Base!$G$8</f>
        <v>2000000</v>
      </c>
      <c r="Y726" s="15">
        <f t="shared" si="170"/>
        <v>24722398.269800514</v>
      </c>
      <c r="Z726" s="29">
        <f t="shared" si="171"/>
        <v>4944479.6539601032</v>
      </c>
      <c r="AA726" s="29">
        <f t="shared" si="172"/>
        <v>19777918.615840413</v>
      </c>
      <c r="AC726" s="29">
        <f t="shared" si="179"/>
        <v>655520.34603989683</v>
      </c>
      <c r="AD726" s="29">
        <f t="shared" si="173"/>
        <v>-11227918.615840413</v>
      </c>
      <c r="AE726" s="29">
        <f t="shared" si="174"/>
        <v>-10572398.269800514</v>
      </c>
      <c r="AF726" s="29"/>
      <c r="AG726" s="29" t="str">
        <f t="shared" si="175"/>
        <v>Profit</v>
      </c>
      <c r="AH726" s="29"/>
      <c r="AI726" s="29" t="str">
        <f t="shared" si="176"/>
        <v>Loss</v>
      </c>
      <c r="AJ726" s="29"/>
      <c r="AL726" s="12">
        <f t="shared" si="177"/>
        <v>23411.440929996315</v>
      </c>
      <c r="AM726" s="12">
        <f t="shared" si="178"/>
        <v>-65660.342782692474</v>
      </c>
      <c r="AN726" s="12"/>
      <c r="AO726" s="12"/>
    </row>
    <row r="727" spans="1:41" x14ac:dyDescent="0.25">
      <c r="A727" s="6">
        <v>720</v>
      </c>
      <c r="B727" s="1" t="str">
        <f t="shared" si="165"/>
        <v>Mumbai</v>
      </c>
      <c r="C727" s="1" t="s">
        <v>8</v>
      </c>
      <c r="D727" s="1" t="str">
        <f>IF(C727="Q1","non-peak",IF('Base Scenario'!C727="Q4","non-peak","peak"))</f>
        <v>non-peak</v>
      </c>
      <c r="E727" s="13">
        <f>IF(D727="non-peak",Parameters_Base!$B$4,Parameters_Base!$B$5)</f>
        <v>200000</v>
      </c>
      <c r="F727" s="13">
        <f>IF(D727="non-peak",Parameters_Base!$C$4,Parameters_Base!$C$5)</f>
        <v>50000</v>
      </c>
      <c r="G727" s="1"/>
      <c r="H727" s="1">
        <v>360</v>
      </c>
      <c r="I727" s="1">
        <v>20</v>
      </c>
      <c r="J727" s="1">
        <v>199</v>
      </c>
      <c r="K727" s="3">
        <v>1</v>
      </c>
      <c r="M727" s="15">
        <f>E727*I727</f>
        <v>4000000</v>
      </c>
      <c r="N727" s="15">
        <f t="shared" si="167"/>
        <v>9950000</v>
      </c>
      <c r="O727" s="15">
        <f t="shared" si="168"/>
        <v>13950000</v>
      </c>
      <c r="Q727">
        <f>Parameters_Base!$G$5</f>
        <v>13880</v>
      </c>
      <c r="R727">
        <f>Q727*(1+VLOOKUP(K727,Parameters_Base!$I$3:$J$7,2,FALSE))</f>
        <v>15961.999999999998</v>
      </c>
      <c r="S727" s="14">
        <f>R727*Parameters_Base!$G$2</f>
        <v>20750599.999999996</v>
      </c>
      <c r="T727" s="14">
        <f>Parameters_Base!$O$6</f>
        <v>300000</v>
      </c>
      <c r="U727" s="14">
        <f t="shared" si="169"/>
        <v>1500000</v>
      </c>
      <c r="V727" s="14">
        <f>Parameters_Base!$R$10</f>
        <v>3754098.2698005121</v>
      </c>
      <c r="W727" s="14">
        <f>Parameters_Base!$G$7*'Base Scenario'!O727</f>
        <v>3487500</v>
      </c>
      <c r="X727" s="14">
        <f>Parameters_Base!$G$8</f>
        <v>2000000</v>
      </c>
      <c r="Y727" s="15">
        <f t="shared" si="170"/>
        <v>31792198.269800507</v>
      </c>
      <c r="Z727" s="29">
        <f t="shared" si="171"/>
        <v>6358439.6539601013</v>
      </c>
      <c r="AA727" s="29">
        <f t="shared" si="172"/>
        <v>25433758.615840405</v>
      </c>
      <c r="AC727" s="29">
        <f t="shared" si="179"/>
        <v>-2358439.6539601013</v>
      </c>
      <c r="AD727" s="29">
        <f t="shared" si="173"/>
        <v>-15483758.615840405</v>
      </c>
      <c r="AE727" s="29">
        <f t="shared" si="174"/>
        <v>-17842198.269800507</v>
      </c>
      <c r="AF727" s="29"/>
      <c r="AG727" s="29" t="str">
        <f t="shared" si="175"/>
        <v>Loss</v>
      </c>
      <c r="AH727" s="29"/>
      <c r="AI727" s="29" t="str">
        <f t="shared" si="176"/>
        <v>Loss</v>
      </c>
      <c r="AJ727" s="29"/>
      <c r="AL727" s="12">
        <f t="shared" si="177"/>
        <v>-117921.98269800507</v>
      </c>
      <c r="AM727" s="12">
        <f t="shared" si="178"/>
        <v>-77807.832240404052</v>
      </c>
      <c r="AN727" s="12"/>
      <c r="AO727" s="12"/>
    </row>
    <row r="728" spans="1:41" x14ac:dyDescent="0.25">
      <c r="A728" s="6"/>
      <c r="B728" s="1"/>
      <c r="C728" s="1"/>
      <c r="D728" s="1"/>
      <c r="E728" s="13"/>
      <c r="F728" s="13"/>
      <c r="G728" s="1"/>
      <c r="H728" s="1"/>
      <c r="I728" s="1"/>
      <c r="J728" s="1"/>
      <c r="K728" s="1"/>
    </row>
    <row r="729" spans="1:41" s="1" customFormat="1" x14ac:dyDescent="0.25">
      <c r="E729" s="13"/>
      <c r="F729" s="13"/>
    </row>
    <row r="730" spans="1:41" s="1" customFormat="1" x14ac:dyDescent="0.25">
      <c r="E730" s="13"/>
      <c r="F730" s="13"/>
    </row>
  </sheetData>
  <mergeCells count="15">
    <mergeCell ref="AR5:AS6"/>
    <mergeCell ref="AG5:AJ6"/>
    <mergeCell ref="AL5:AM6"/>
    <mergeCell ref="AO5:AP6"/>
    <mergeCell ref="Q6:S6"/>
    <mergeCell ref="AC5:AE6"/>
    <mergeCell ref="E5:F6"/>
    <mergeCell ref="I5:J6"/>
    <mergeCell ref="M5:O6"/>
    <mergeCell ref="T6:T7"/>
    <mergeCell ref="Q5:X5"/>
    <mergeCell ref="U6:U7"/>
    <mergeCell ref="V6:V7"/>
    <mergeCell ref="W6:W7"/>
    <mergeCell ref="X6:X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8EA4-435D-400E-A0E8-FE251758F7AB}">
  <dimension ref="A2:R10"/>
  <sheetViews>
    <sheetView workbookViewId="0">
      <selection activeCell="P13" sqref="P13"/>
    </sheetView>
  </sheetViews>
  <sheetFormatPr defaultRowHeight="12.5" x14ac:dyDescent="0.25"/>
  <cols>
    <col min="1" max="1" width="22.1796875" customWidth="1"/>
    <col min="2" max="2" width="11.1796875" bestFit="1" customWidth="1"/>
    <col min="3" max="3" width="10.1796875" bestFit="1" customWidth="1"/>
    <col min="5" max="5" width="23.6328125" customWidth="1"/>
    <col min="8" max="8" width="11.26953125" customWidth="1"/>
    <col min="11" max="11" width="25.6328125" customWidth="1"/>
    <col min="12" max="12" width="14.81640625" bestFit="1" customWidth="1"/>
    <col min="13" max="13" width="17.453125" bestFit="1" customWidth="1"/>
    <col min="14" max="14" width="11.1796875" bestFit="1" customWidth="1"/>
    <col min="16" max="16" width="30.54296875" customWidth="1"/>
    <col min="17" max="17" width="17.7265625" customWidth="1"/>
    <col min="18" max="18" width="17.90625" customWidth="1"/>
  </cols>
  <sheetData>
    <row r="2" spans="1:18" x14ac:dyDescent="0.25">
      <c r="A2" s="53"/>
      <c r="B2" s="88" t="s">
        <v>38</v>
      </c>
      <c r="C2" s="116"/>
      <c r="E2" s="53" t="s">
        <v>27</v>
      </c>
      <c r="F2" s="45">
        <v>1300</v>
      </c>
      <c r="H2" s="53" t="s">
        <v>12</v>
      </c>
      <c r="I2" s="60" t="s">
        <v>7</v>
      </c>
      <c r="K2" s="53" t="s">
        <v>30</v>
      </c>
      <c r="L2" s="62"/>
      <c r="M2" s="62"/>
      <c r="N2" s="45"/>
      <c r="P2" s="53"/>
      <c r="Q2" s="62" t="s">
        <v>32</v>
      </c>
      <c r="R2" s="45" t="s">
        <v>33</v>
      </c>
    </row>
    <row r="3" spans="1:18" x14ac:dyDescent="0.25">
      <c r="A3" s="34"/>
      <c r="B3" s="1" t="s">
        <v>18</v>
      </c>
      <c r="C3" s="54" t="s">
        <v>39</v>
      </c>
      <c r="E3" s="34" t="s">
        <v>24</v>
      </c>
      <c r="F3" s="54">
        <v>3470</v>
      </c>
      <c r="H3" s="34">
        <v>-2</v>
      </c>
      <c r="I3" s="59">
        <v>-0.3</v>
      </c>
      <c r="K3" s="34"/>
      <c r="L3" s="1" t="s">
        <v>28</v>
      </c>
      <c r="M3" s="1" t="s">
        <v>29</v>
      </c>
      <c r="N3" s="54" t="s">
        <v>61</v>
      </c>
      <c r="P3" s="34" t="s">
        <v>94</v>
      </c>
      <c r="Q3" s="63">
        <f>200000000*2</f>
        <v>400000000</v>
      </c>
      <c r="R3" s="66">
        <f>Q3*100</f>
        <v>40000000000</v>
      </c>
    </row>
    <row r="4" spans="1:18" x14ac:dyDescent="0.25">
      <c r="A4" s="34" t="s">
        <v>19</v>
      </c>
      <c r="B4" s="13">
        <v>200000</v>
      </c>
      <c r="C4" s="54" t="s">
        <v>22</v>
      </c>
      <c r="E4" s="34" t="s">
        <v>25</v>
      </c>
      <c r="F4" s="54">
        <v>4</v>
      </c>
      <c r="H4" s="34">
        <v>-1</v>
      </c>
      <c r="I4" s="59">
        <v>-0.15</v>
      </c>
      <c r="K4" s="34" t="s">
        <v>31</v>
      </c>
      <c r="L4" s="1">
        <v>2</v>
      </c>
      <c r="M4" s="1">
        <f>8*2</f>
        <v>16</v>
      </c>
      <c r="N4" s="54">
        <f>L4+M4</f>
        <v>18</v>
      </c>
      <c r="P4" s="34" t="s">
        <v>74</v>
      </c>
      <c r="Q4" s="4">
        <v>0.05</v>
      </c>
      <c r="R4" s="54"/>
    </row>
    <row r="5" spans="1:18" x14ac:dyDescent="0.25">
      <c r="A5" s="34" t="s">
        <v>20</v>
      </c>
      <c r="B5" s="55">
        <f>B4*(1+0.15)</f>
        <v>229999.99999999997</v>
      </c>
      <c r="C5" s="54" t="s">
        <v>21</v>
      </c>
      <c r="E5" s="34" t="s">
        <v>26</v>
      </c>
      <c r="F5" s="54">
        <f>F4*F3</f>
        <v>13880</v>
      </c>
      <c r="H5" s="34">
        <v>0</v>
      </c>
      <c r="I5" s="59">
        <v>0</v>
      </c>
      <c r="K5" s="34" t="s">
        <v>73</v>
      </c>
      <c r="L5" s="63">
        <v>10000000</v>
      </c>
      <c r="M5" s="63">
        <v>2000000</v>
      </c>
      <c r="N5" s="54"/>
      <c r="P5" s="34" t="s">
        <v>75</v>
      </c>
      <c r="Q5" s="1">
        <v>25</v>
      </c>
      <c r="R5" s="54"/>
    </row>
    <row r="6" spans="1:18" x14ac:dyDescent="0.25">
      <c r="A6" s="34" t="s">
        <v>23</v>
      </c>
      <c r="B6" s="1">
        <f>30+(240/3)</f>
        <v>110</v>
      </c>
      <c r="C6" s="54"/>
      <c r="E6" s="34"/>
      <c r="F6" s="54"/>
      <c r="H6" s="34">
        <v>1</v>
      </c>
      <c r="I6" s="59">
        <v>0.15</v>
      </c>
      <c r="K6" s="34" t="s">
        <v>59</v>
      </c>
      <c r="L6" s="64">
        <f>L5/120</f>
        <v>83333.333333333328</v>
      </c>
      <c r="M6" s="64">
        <f>M5/120</f>
        <v>16666.666666666668</v>
      </c>
      <c r="N6" s="65">
        <f>L6*L4+M6*M4</f>
        <v>433333.33333333337</v>
      </c>
      <c r="P6" s="34" t="s">
        <v>77</v>
      </c>
      <c r="Q6" s="67">
        <f>1/(1+Q4)</f>
        <v>0.95238095238095233</v>
      </c>
      <c r="R6" s="54"/>
    </row>
    <row r="7" spans="1:18" x14ac:dyDescent="0.25">
      <c r="A7" s="34" t="s">
        <v>60</v>
      </c>
      <c r="B7" s="1">
        <v>360</v>
      </c>
      <c r="C7" s="54"/>
      <c r="E7" s="34" t="s">
        <v>56</v>
      </c>
      <c r="F7" s="59">
        <v>0.25</v>
      </c>
      <c r="H7" s="56">
        <v>2</v>
      </c>
      <c r="I7" s="61">
        <v>0.3</v>
      </c>
      <c r="K7" s="34"/>
      <c r="L7" s="1"/>
      <c r="M7" s="1"/>
      <c r="N7" s="54"/>
      <c r="P7" s="34" t="s">
        <v>78</v>
      </c>
      <c r="Q7" s="67">
        <f>1-Q6</f>
        <v>4.7619047619047672E-2</v>
      </c>
      <c r="R7" s="54"/>
    </row>
    <row r="8" spans="1:18" x14ac:dyDescent="0.25">
      <c r="A8" s="56" t="s">
        <v>84</v>
      </c>
      <c r="B8" s="57">
        <f>240/3</f>
        <v>80</v>
      </c>
      <c r="C8" s="58"/>
      <c r="E8" s="56" t="s">
        <v>57</v>
      </c>
      <c r="F8" s="58">
        <v>2000000</v>
      </c>
      <c r="K8" s="56"/>
      <c r="L8" s="57"/>
      <c r="M8" s="57"/>
      <c r="N8" s="58"/>
      <c r="P8" s="34" t="s">
        <v>90</v>
      </c>
      <c r="Q8" s="1">
        <f>(1-Q6^Q5)/Q7</f>
        <v>14.798641794346985</v>
      </c>
      <c r="R8" s="65"/>
    </row>
    <row r="9" spans="1:18" x14ac:dyDescent="0.25">
      <c r="P9" s="34" t="s">
        <v>76</v>
      </c>
      <c r="Q9" s="64">
        <f>R3/Q8</f>
        <v>2702950754.2563686</v>
      </c>
      <c r="R9" s="54"/>
    </row>
    <row r="10" spans="1:18" x14ac:dyDescent="0.25">
      <c r="P10" s="56" t="s">
        <v>91</v>
      </c>
      <c r="Q10" s="68">
        <f>Q9/720</f>
        <v>3754098.2698005121</v>
      </c>
      <c r="R10" s="58"/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AC3C-D16E-4645-B8A1-710E6B22FC06}">
  <dimension ref="A1:AM730"/>
  <sheetViews>
    <sheetView zoomScale="75" zoomScaleNormal="55" workbookViewId="0">
      <selection activeCell="W12" sqref="W12"/>
    </sheetView>
  </sheetViews>
  <sheetFormatPr defaultRowHeight="12.5" x14ac:dyDescent="0.25"/>
  <cols>
    <col min="5" max="5" width="11.1796875" style="14" bestFit="1" customWidth="1"/>
    <col min="16" max="16" width="10.81640625" customWidth="1"/>
    <col min="20" max="20" width="13.81640625" bestFit="1" customWidth="1"/>
    <col min="22" max="22" width="10.81640625" customWidth="1"/>
    <col min="23" max="23" width="10.1796875" bestFit="1" customWidth="1"/>
    <col min="24" max="24" width="15.54296875" customWidth="1"/>
    <col min="25" max="25" width="11.36328125" customWidth="1"/>
    <col min="26" max="26" width="12" customWidth="1"/>
    <col min="28" max="31" width="13.453125" customWidth="1"/>
    <col min="33" max="33" width="14" customWidth="1"/>
    <col min="35" max="35" width="11.81640625" bestFit="1" customWidth="1"/>
  </cols>
  <sheetData>
    <row r="1" spans="1:39" s="1" customFormat="1" ht="13" x14ac:dyDescent="0.3">
      <c r="A1" s="7" t="s">
        <v>10</v>
      </c>
      <c r="B1" s="28"/>
      <c r="C1" s="5"/>
      <c r="D1" s="5"/>
      <c r="E1" s="5"/>
      <c r="F1" s="5"/>
      <c r="G1" s="5"/>
      <c r="H1" s="5"/>
      <c r="I1" s="5"/>
      <c r="L1"/>
      <c r="M1"/>
      <c r="N1"/>
      <c r="O1"/>
      <c r="P1"/>
      <c r="Q1"/>
      <c r="R1"/>
      <c r="S1"/>
      <c r="T1"/>
    </row>
    <row r="2" spans="1:39" s="1" customFormat="1" x14ac:dyDescent="0.25">
      <c r="A2" s="6"/>
      <c r="L2"/>
      <c r="M2"/>
      <c r="N2"/>
      <c r="O2"/>
      <c r="P2"/>
      <c r="Q2"/>
      <c r="R2"/>
      <c r="S2"/>
      <c r="T2"/>
    </row>
    <row r="3" spans="1:39" s="1" customFormat="1" x14ac:dyDescent="0.25">
      <c r="A3" s="6" t="s">
        <v>13</v>
      </c>
      <c r="L3"/>
      <c r="M3"/>
      <c r="N3"/>
      <c r="O3"/>
      <c r="P3"/>
      <c r="Q3"/>
      <c r="R3"/>
      <c r="S3"/>
      <c r="T3"/>
    </row>
    <row r="4" spans="1:39" s="1" customFormat="1" x14ac:dyDescent="0.25">
      <c r="A4" s="6"/>
      <c r="L4"/>
      <c r="M4"/>
      <c r="N4"/>
      <c r="O4"/>
      <c r="P4"/>
      <c r="Q4"/>
      <c r="R4"/>
      <c r="S4"/>
      <c r="T4"/>
    </row>
    <row r="5" spans="1:39" s="1" customFormat="1" ht="26.25" customHeight="1" x14ac:dyDescent="0.3">
      <c r="A5" s="6"/>
      <c r="E5" s="118" t="s">
        <v>46</v>
      </c>
      <c r="F5" s="10"/>
      <c r="H5" s="93" t="s">
        <v>11</v>
      </c>
      <c r="I5" s="117"/>
      <c r="J5" s="94"/>
      <c r="K5" s="31"/>
      <c r="L5"/>
      <c r="M5" s="93" t="s">
        <v>16</v>
      </c>
      <c r="N5" s="94"/>
      <c r="O5"/>
      <c r="P5" s="118" t="s">
        <v>38</v>
      </c>
      <c r="Q5"/>
      <c r="R5" s="101" t="s">
        <v>44</v>
      </c>
      <c r="S5" s="102"/>
      <c r="T5" s="102"/>
      <c r="U5" s="102"/>
      <c r="V5" s="102"/>
      <c r="W5" s="102"/>
      <c r="X5" s="102"/>
      <c r="Y5" s="102"/>
      <c r="Z5" s="46"/>
      <c r="AB5" s="118" t="s">
        <v>65</v>
      </c>
      <c r="AC5" s="32"/>
      <c r="AD5" s="108" t="s">
        <v>81</v>
      </c>
      <c r="AE5" s="109"/>
      <c r="AF5" s="30"/>
      <c r="AG5" s="120" t="s">
        <v>92</v>
      </c>
      <c r="AH5" s="30"/>
      <c r="AI5" s="120" t="s">
        <v>85</v>
      </c>
      <c r="AJ5" s="50"/>
      <c r="AK5" s="120" t="s">
        <v>79</v>
      </c>
      <c r="AM5" s="42"/>
    </row>
    <row r="6" spans="1:39" s="1" customFormat="1" ht="26.25" customHeight="1" x14ac:dyDescent="0.3">
      <c r="A6" s="6"/>
      <c r="E6" s="119"/>
      <c r="F6" s="10"/>
      <c r="H6" s="95"/>
      <c r="I6" s="100"/>
      <c r="J6" s="96"/>
      <c r="K6" s="31"/>
      <c r="L6"/>
      <c r="M6" s="95"/>
      <c r="N6" s="96"/>
      <c r="O6"/>
      <c r="P6" s="119"/>
      <c r="Q6"/>
      <c r="R6" s="114" t="s">
        <v>54</v>
      </c>
      <c r="S6" s="115"/>
      <c r="T6" s="115"/>
      <c r="U6" s="99" t="s">
        <v>47</v>
      </c>
      <c r="V6" s="104" t="s">
        <v>48</v>
      </c>
      <c r="W6" s="104" t="s">
        <v>49</v>
      </c>
      <c r="X6" s="104" t="s">
        <v>55</v>
      </c>
      <c r="Y6" s="106" t="s">
        <v>52</v>
      </c>
      <c r="Z6" s="106" t="s">
        <v>62</v>
      </c>
      <c r="AB6" s="119"/>
      <c r="AC6" s="32"/>
      <c r="AD6" s="110"/>
      <c r="AE6" s="111"/>
      <c r="AG6" s="121"/>
      <c r="AI6" s="121"/>
      <c r="AJ6" s="50"/>
      <c r="AK6" s="121"/>
      <c r="AM6" s="42"/>
    </row>
    <row r="7" spans="1:39" s="1" customFormat="1" ht="37.5" x14ac:dyDescent="0.25">
      <c r="A7" s="6" t="s">
        <v>9</v>
      </c>
      <c r="B7" s="1" t="s">
        <v>58</v>
      </c>
      <c r="C7" s="1" t="s">
        <v>3</v>
      </c>
      <c r="D7" s="1" t="s">
        <v>45</v>
      </c>
      <c r="F7" s="2"/>
      <c r="G7" s="1" t="s">
        <v>4</v>
      </c>
      <c r="H7" s="1" t="s">
        <v>5</v>
      </c>
      <c r="I7" s="22" t="s">
        <v>82</v>
      </c>
      <c r="J7" s="2" t="s">
        <v>83</v>
      </c>
      <c r="K7" s="22" t="s">
        <v>12</v>
      </c>
      <c r="L7"/>
      <c r="M7" t="s">
        <v>5</v>
      </c>
      <c r="N7" s="24" t="s">
        <v>82</v>
      </c>
      <c r="O7"/>
      <c r="P7"/>
      <c r="Q7"/>
      <c r="R7" s="39" t="s">
        <v>50</v>
      </c>
      <c r="S7" s="40" t="s">
        <v>51</v>
      </c>
      <c r="T7" s="40" t="s">
        <v>53</v>
      </c>
      <c r="U7" s="100"/>
      <c r="V7" s="105"/>
      <c r="W7" s="105"/>
      <c r="X7" s="105"/>
      <c r="Y7" s="107"/>
      <c r="Z7" s="107"/>
      <c r="AB7" s="25"/>
      <c r="AC7" s="25"/>
      <c r="AD7" s="25" t="s">
        <v>80</v>
      </c>
      <c r="AE7" s="25"/>
      <c r="AG7" s="22"/>
      <c r="AI7" s="25"/>
    </row>
    <row r="8" spans="1:39" ht="12.5" customHeight="1" x14ac:dyDescent="0.25">
      <c r="A8" s="6">
        <v>1</v>
      </c>
      <c r="B8" s="1" t="str">
        <f>IF(ISODD(A8),"New York","Mumbai")</f>
        <v>New York</v>
      </c>
      <c r="C8" s="1" t="s">
        <v>0</v>
      </c>
      <c r="D8" s="1" t="str">
        <f>IF(C8="Q1","non-peak",IF('Alternate Scenario '!C8="Q4","non-peak","peak"))</f>
        <v>non-peak</v>
      </c>
      <c r="E8" s="13">
        <f>IF(D8="non-peak",Parameters_Base!$B$4,Parameters_Base!$B$5)</f>
        <v>200000</v>
      </c>
      <c r="F8" s="1"/>
      <c r="G8" s="1">
        <v>1</v>
      </c>
      <c r="H8" s="1">
        <v>16</v>
      </c>
      <c r="I8" s="44">
        <f>N8*Parameters_Alternate!$B$8</f>
        <v>51.666666666666671</v>
      </c>
      <c r="J8" s="44">
        <f>H8+I8</f>
        <v>67.666666666666671</v>
      </c>
      <c r="K8" s="3">
        <v>-1</v>
      </c>
      <c r="M8" s="27">
        <v>0.53333333333333333</v>
      </c>
      <c r="N8" s="27">
        <v>0.64583333333333337</v>
      </c>
      <c r="P8" s="15">
        <f>E8*J8</f>
        <v>13533333.333333334</v>
      </c>
      <c r="R8">
        <f>Parameters_Alternate!$F$5</f>
        <v>13880</v>
      </c>
      <c r="S8">
        <f>R8*(1+VLOOKUP(K8,Parameters_Alternate!$H$3:$I$7,2,FALSE))</f>
        <v>11798</v>
      </c>
      <c r="T8" s="14">
        <f>S8*Parameters_Alternate!$F$2</f>
        <v>15337400</v>
      </c>
      <c r="U8" s="14">
        <f>Parameters_Alternate!$N$6</f>
        <v>433333.33333333337</v>
      </c>
      <c r="V8" s="14">
        <f t="shared" ref="V8:V71" si="0">IF(B8="Mumbai",1500000,2500000)</f>
        <v>2500000</v>
      </c>
      <c r="W8" s="14">
        <f>Parameters_Alternate!$Q$10</f>
        <v>3754098.2698005121</v>
      </c>
      <c r="X8" s="14">
        <f>Parameters_Alternate!$F$7*'Alternate Scenario '!P8</f>
        <v>3383333.3333333335</v>
      </c>
      <c r="Y8" s="14">
        <f>Parameters_Base!$G$8</f>
        <v>2000000</v>
      </c>
      <c r="Z8" s="15">
        <f>SUM(T8:Y8)</f>
        <v>27408164.936467182</v>
      </c>
      <c r="AB8" s="29">
        <f>P8-Z8</f>
        <v>-13874831.603133848</v>
      </c>
      <c r="AC8" s="29"/>
      <c r="AD8" s="29" t="str">
        <f>IF(AB8&gt;0,"Profit","Loss")</f>
        <v>Loss</v>
      </c>
      <c r="AE8" s="52">
        <f>COUNTIF(AD8:AD727,"Profit")/720</f>
        <v>0</v>
      </c>
      <c r="AG8" s="12">
        <f>AB8/J8</f>
        <v>-205046.77246010612</v>
      </c>
      <c r="AI8" s="12">
        <f>AVERAGE(AG8:AG727)</f>
        <v>-158583.43130253706</v>
      </c>
      <c r="AK8" s="12">
        <f>AI8/AVERAGE(Parameters_Alternate!B4,Parameters_Alternate!B5)</f>
        <v>-0.73759735489552125</v>
      </c>
    </row>
    <row r="9" spans="1:39" x14ac:dyDescent="0.25">
      <c r="A9" s="6">
        <v>2</v>
      </c>
      <c r="B9" s="1" t="str">
        <f t="shared" ref="B9:B72" si="1">IF(ISODD(A9),"New York","Mumbai")</f>
        <v>Mumbai</v>
      </c>
      <c r="C9" s="1" t="s">
        <v>0</v>
      </c>
      <c r="D9" s="1" t="str">
        <f>IF(C9="Q1","non-peak",IF('Alternate Scenario '!C9="Q4","non-peak","peak"))</f>
        <v>non-peak</v>
      </c>
      <c r="E9" s="13">
        <f>IF(D9="non-peak",Parameters_Base!$B$4,Parameters_Base!$B$5)</f>
        <v>200000</v>
      </c>
      <c r="F9" s="1"/>
      <c r="G9" s="1">
        <v>1</v>
      </c>
      <c r="H9" s="1">
        <v>16</v>
      </c>
      <c r="I9" s="44">
        <f>N9*Parameters_Alternate!$B$8</f>
        <v>47</v>
      </c>
      <c r="J9" s="44">
        <f t="shared" ref="J9:J72" si="2">H9+I9</f>
        <v>63</v>
      </c>
      <c r="K9" s="3">
        <v>0</v>
      </c>
      <c r="M9" s="27">
        <v>0.53333333333333333</v>
      </c>
      <c r="N9" s="27">
        <v>0.58750000000000002</v>
      </c>
      <c r="P9" s="15">
        <f t="shared" ref="P9:P72" si="3">E9*J9</f>
        <v>12600000</v>
      </c>
      <c r="R9">
        <f>Parameters_Alternate!$F$5</f>
        <v>13880</v>
      </c>
      <c r="S9">
        <f>R9*(1+VLOOKUP(K9,Parameters_Alternate!$H$3:$I$7,2,FALSE))</f>
        <v>13880</v>
      </c>
      <c r="T9" s="14">
        <f>S9*Parameters_Alternate!$F$2</f>
        <v>18044000</v>
      </c>
      <c r="U9" s="14">
        <f>Parameters_Alternate!$N$6</f>
        <v>433333.33333333337</v>
      </c>
      <c r="V9" s="14">
        <f t="shared" si="0"/>
        <v>1500000</v>
      </c>
      <c r="W9" s="14">
        <f>Parameters_Alternate!$Q$10</f>
        <v>3754098.2698005121</v>
      </c>
      <c r="X9" s="14">
        <f>Parameters_Alternate!$F$7*'Alternate Scenario '!P9</f>
        <v>3150000</v>
      </c>
      <c r="Y9" s="14">
        <f>Parameters_Base!$G$8</f>
        <v>2000000</v>
      </c>
      <c r="Z9" s="15">
        <f t="shared" ref="Z9:Z72" si="4">SUM(T9:Y9)</f>
        <v>28881431.603133842</v>
      </c>
      <c r="AB9" s="29">
        <f t="shared" ref="AB9:AB72" si="5">P9-Z9</f>
        <v>-16281431.603133842</v>
      </c>
      <c r="AC9" s="29"/>
      <c r="AD9" s="29" t="str">
        <f t="shared" ref="AD9:AD72" si="6">IF(AB9&gt;0,"Profit","Loss")</f>
        <v>Loss</v>
      </c>
      <c r="AE9" s="29"/>
      <c r="AG9" s="12">
        <f t="shared" ref="AG9:AG72" si="7">AB9/J9</f>
        <v>-258435.42227196574</v>
      </c>
    </row>
    <row r="10" spans="1:39" x14ac:dyDescent="0.25">
      <c r="A10" s="6">
        <v>3</v>
      </c>
      <c r="B10" s="1" t="str">
        <f t="shared" si="1"/>
        <v>New York</v>
      </c>
      <c r="C10" s="1" t="s">
        <v>0</v>
      </c>
      <c r="D10" s="1" t="str">
        <f>IF(C10="Q1","non-peak",IF('Alternate Scenario '!C10="Q4","non-peak","peak"))</f>
        <v>non-peak</v>
      </c>
      <c r="E10" s="13">
        <f>IF(D10="non-peak",Parameters_Base!$B$4,Parameters_Base!$B$5)</f>
        <v>200000</v>
      </c>
      <c r="F10" s="1"/>
      <c r="G10" s="1">
        <v>2</v>
      </c>
      <c r="H10" s="1">
        <v>14</v>
      </c>
      <c r="I10" s="44">
        <f>N10*Parameters_Alternate!$B$8</f>
        <v>75.666666666666657</v>
      </c>
      <c r="J10" s="44">
        <f t="shared" si="2"/>
        <v>89.666666666666657</v>
      </c>
      <c r="K10" s="3">
        <v>0</v>
      </c>
      <c r="M10" s="27">
        <v>0.46666666666666667</v>
      </c>
      <c r="N10" s="27">
        <v>0.9458333333333333</v>
      </c>
      <c r="P10" s="15">
        <f t="shared" si="3"/>
        <v>17933333.333333332</v>
      </c>
      <c r="R10">
        <f>Parameters_Alternate!$F$5</f>
        <v>13880</v>
      </c>
      <c r="S10">
        <f>R10*(1+VLOOKUP(K10,Parameters_Alternate!$H$3:$I$7,2,FALSE))</f>
        <v>13880</v>
      </c>
      <c r="T10" s="14">
        <f>S10*Parameters_Alternate!$F$2</f>
        <v>18044000</v>
      </c>
      <c r="U10" s="14">
        <f>Parameters_Alternate!$N$6</f>
        <v>433333.33333333337</v>
      </c>
      <c r="V10" s="14">
        <f t="shared" si="0"/>
        <v>2500000</v>
      </c>
      <c r="W10" s="14">
        <f>Parameters_Alternate!$Q$10</f>
        <v>3754098.2698005121</v>
      </c>
      <c r="X10" s="14">
        <f>Parameters_Alternate!$F$7*'Alternate Scenario '!P10</f>
        <v>4483333.333333333</v>
      </c>
      <c r="Y10" s="14">
        <f>Parameters_Base!$G$8</f>
        <v>2000000</v>
      </c>
      <c r="Z10" s="15">
        <f t="shared" si="4"/>
        <v>31214764.936467174</v>
      </c>
      <c r="AB10" s="29">
        <f t="shared" si="5"/>
        <v>-13281431.603133842</v>
      </c>
      <c r="AC10" s="29"/>
      <c r="AD10" s="29" t="str">
        <f t="shared" si="6"/>
        <v>Loss</v>
      </c>
      <c r="AE10" s="29"/>
      <c r="AG10" s="12">
        <f t="shared" si="7"/>
        <v>-148120.0550535373</v>
      </c>
    </row>
    <row r="11" spans="1:39" x14ac:dyDescent="0.25">
      <c r="A11" s="6">
        <v>4</v>
      </c>
      <c r="B11" s="1" t="str">
        <f t="shared" si="1"/>
        <v>Mumbai</v>
      </c>
      <c r="C11" s="1" t="s">
        <v>0</v>
      </c>
      <c r="D11" s="1" t="str">
        <f>IF(C11="Q1","non-peak",IF('Alternate Scenario '!C11="Q4","non-peak","peak"))</f>
        <v>non-peak</v>
      </c>
      <c r="E11" s="13">
        <f>IF(D11="non-peak",Parameters_Base!$B$4,Parameters_Base!$B$5)</f>
        <v>200000</v>
      </c>
      <c r="F11" s="1"/>
      <c r="G11" s="1">
        <v>2</v>
      </c>
      <c r="H11" s="1">
        <v>14</v>
      </c>
      <c r="I11" s="44">
        <f>N11*Parameters_Alternate!$B$8</f>
        <v>50</v>
      </c>
      <c r="J11" s="44">
        <f t="shared" si="2"/>
        <v>64</v>
      </c>
      <c r="K11" s="3">
        <v>2</v>
      </c>
      <c r="M11" s="27">
        <v>0.46666666666666667</v>
      </c>
      <c r="N11" s="27">
        <v>0.625</v>
      </c>
      <c r="P11" s="15">
        <f t="shared" si="3"/>
        <v>12800000</v>
      </c>
      <c r="R11">
        <f>Parameters_Alternate!$F$5</f>
        <v>13880</v>
      </c>
      <c r="S11">
        <f>R11*(1+VLOOKUP(K11,Parameters_Alternate!$H$3:$I$7,2,FALSE))</f>
        <v>18044</v>
      </c>
      <c r="T11" s="14">
        <f>S11*Parameters_Alternate!$F$2</f>
        <v>23457200</v>
      </c>
      <c r="U11" s="14">
        <f>Parameters_Alternate!$N$6</f>
        <v>433333.33333333337</v>
      </c>
      <c r="V11" s="14">
        <f t="shared" si="0"/>
        <v>1500000</v>
      </c>
      <c r="W11" s="14">
        <f>Parameters_Alternate!$Q$10</f>
        <v>3754098.2698005121</v>
      </c>
      <c r="X11" s="14">
        <f>Parameters_Alternate!$F$7*'Alternate Scenario '!P11</f>
        <v>3200000</v>
      </c>
      <c r="Y11" s="14">
        <f>Parameters_Base!$G$8</f>
        <v>2000000</v>
      </c>
      <c r="Z11" s="15">
        <f t="shared" si="4"/>
        <v>34344631.603133842</v>
      </c>
      <c r="AB11" s="29">
        <f t="shared" si="5"/>
        <v>-21544631.603133842</v>
      </c>
      <c r="AC11" s="29"/>
      <c r="AD11" s="29" t="str">
        <f t="shared" si="6"/>
        <v>Loss</v>
      </c>
      <c r="AE11" s="29"/>
      <c r="AG11" s="12">
        <f t="shared" si="7"/>
        <v>-336634.86879896629</v>
      </c>
    </row>
    <row r="12" spans="1:39" x14ac:dyDescent="0.25">
      <c r="A12" s="6">
        <v>5</v>
      </c>
      <c r="B12" s="1" t="str">
        <f t="shared" si="1"/>
        <v>New York</v>
      </c>
      <c r="C12" s="1" t="s">
        <v>0</v>
      </c>
      <c r="D12" s="1" t="str">
        <f>IF(C12="Q1","non-peak",IF('Alternate Scenario '!C12="Q4","non-peak","peak"))</f>
        <v>non-peak</v>
      </c>
      <c r="E12" s="13">
        <f>IF(D12="non-peak",Parameters_Base!$B$4,Parameters_Base!$B$5)</f>
        <v>200000</v>
      </c>
      <c r="F12" s="1"/>
      <c r="G12" s="1">
        <v>3</v>
      </c>
      <c r="H12" s="1">
        <v>10</v>
      </c>
      <c r="I12" s="44">
        <f>N12*Parameters_Alternate!$B$8</f>
        <v>55</v>
      </c>
      <c r="J12" s="44">
        <f t="shared" si="2"/>
        <v>65</v>
      </c>
      <c r="K12" s="3">
        <v>-2</v>
      </c>
      <c r="M12" s="27">
        <v>0.33333333333333331</v>
      </c>
      <c r="N12" s="27">
        <v>0.6875</v>
      </c>
      <c r="P12" s="15">
        <f t="shared" si="3"/>
        <v>13000000</v>
      </c>
      <c r="R12">
        <f>Parameters_Alternate!$F$5</f>
        <v>13880</v>
      </c>
      <c r="S12">
        <f>R12*(1+VLOOKUP(K12,Parameters_Alternate!$H$3:$I$7,2,FALSE))</f>
        <v>9716</v>
      </c>
      <c r="T12" s="14">
        <f>S12*Parameters_Alternate!$F$2</f>
        <v>12630800</v>
      </c>
      <c r="U12" s="14">
        <f>Parameters_Alternate!$N$6</f>
        <v>433333.33333333337</v>
      </c>
      <c r="V12" s="14">
        <f t="shared" si="0"/>
        <v>2500000</v>
      </c>
      <c r="W12" s="14">
        <f>Parameters_Alternate!$Q$10</f>
        <v>3754098.2698005121</v>
      </c>
      <c r="X12" s="14">
        <f>Parameters_Alternate!$F$7*'Alternate Scenario '!P12</f>
        <v>3250000</v>
      </c>
      <c r="Y12" s="14">
        <f>Parameters_Base!$G$8</f>
        <v>2000000</v>
      </c>
      <c r="Z12" s="15">
        <f t="shared" si="4"/>
        <v>24568231.603133846</v>
      </c>
      <c r="AB12" s="29">
        <f t="shared" si="5"/>
        <v>-11568231.603133846</v>
      </c>
      <c r="AC12" s="29"/>
      <c r="AD12" s="29" t="str">
        <f t="shared" si="6"/>
        <v>Loss</v>
      </c>
      <c r="AE12" s="29"/>
      <c r="AG12" s="12">
        <f t="shared" si="7"/>
        <v>-177972.79389436686</v>
      </c>
    </row>
    <row r="13" spans="1:39" x14ac:dyDescent="0.25">
      <c r="A13" s="6">
        <v>6</v>
      </c>
      <c r="B13" s="1" t="str">
        <f t="shared" si="1"/>
        <v>Mumbai</v>
      </c>
      <c r="C13" s="1" t="s">
        <v>0</v>
      </c>
      <c r="D13" s="1" t="str">
        <f>IF(C13="Q1","non-peak",IF('Alternate Scenario '!C13="Q4","non-peak","peak"))</f>
        <v>non-peak</v>
      </c>
      <c r="E13" s="13">
        <f>IF(D13="non-peak",Parameters_Base!$B$4,Parameters_Base!$B$5)</f>
        <v>200000</v>
      </c>
      <c r="F13" s="1"/>
      <c r="G13" s="1">
        <v>3</v>
      </c>
      <c r="H13" s="1">
        <v>12</v>
      </c>
      <c r="I13" s="44">
        <f>N13*Parameters_Alternate!$B$8</f>
        <v>57.333333333333336</v>
      </c>
      <c r="J13" s="44">
        <f t="shared" si="2"/>
        <v>69.333333333333343</v>
      </c>
      <c r="K13" s="3">
        <v>0</v>
      </c>
      <c r="M13" s="27">
        <v>0.4</v>
      </c>
      <c r="N13" s="27">
        <v>0.71666666666666667</v>
      </c>
      <c r="P13" s="15">
        <f t="shared" si="3"/>
        <v>13866666.666666668</v>
      </c>
      <c r="R13">
        <f>Parameters_Alternate!$F$5</f>
        <v>13880</v>
      </c>
      <c r="S13">
        <f>R13*(1+VLOOKUP(K13,Parameters_Alternate!$H$3:$I$7,2,FALSE))</f>
        <v>13880</v>
      </c>
      <c r="T13" s="14">
        <f>S13*Parameters_Alternate!$F$2</f>
        <v>18044000</v>
      </c>
      <c r="U13" s="14">
        <f>Parameters_Alternate!$N$6</f>
        <v>433333.33333333337</v>
      </c>
      <c r="V13" s="14">
        <f t="shared" si="0"/>
        <v>1500000</v>
      </c>
      <c r="W13" s="14">
        <f>Parameters_Alternate!$Q$10</f>
        <v>3754098.2698005121</v>
      </c>
      <c r="X13" s="14">
        <f>Parameters_Alternate!$F$7*'Alternate Scenario '!P13</f>
        <v>3466666.666666667</v>
      </c>
      <c r="Y13" s="14">
        <f>Parameters_Base!$G$8</f>
        <v>2000000</v>
      </c>
      <c r="Z13" s="15">
        <f t="shared" si="4"/>
        <v>29198098.26980051</v>
      </c>
      <c r="AB13" s="29">
        <f t="shared" si="5"/>
        <v>-15331431.603133842</v>
      </c>
      <c r="AC13" s="29"/>
      <c r="AD13" s="29" t="str">
        <f t="shared" si="6"/>
        <v>Loss</v>
      </c>
      <c r="AE13" s="29"/>
      <c r="AG13" s="12">
        <f t="shared" si="7"/>
        <v>-221126.41735289193</v>
      </c>
    </row>
    <row r="14" spans="1:39" x14ac:dyDescent="0.25">
      <c r="A14" s="6">
        <v>7</v>
      </c>
      <c r="B14" s="1" t="str">
        <f t="shared" si="1"/>
        <v>New York</v>
      </c>
      <c r="C14" s="1" t="s">
        <v>0</v>
      </c>
      <c r="D14" s="1" t="str">
        <f>IF(C14="Q1","non-peak",IF('Alternate Scenario '!C14="Q4","non-peak","peak"))</f>
        <v>non-peak</v>
      </c>
      <c r="E14" s="13">
        <f>IF(D14="non-peak",Parameters_Base!$B$4,Parameters_Base!$B$5)</f>
        <v>200000</v>
      </c>
      <c r="F14" s="1"/>
      <c r="G14" s="1">
        <v>4</v>
      </c>
      <c r="H14" s="1">
        <v>10</v>
      </c>
      <c r="I14" s="44">
        <f>N14*Parameters_Alternate!$B$8</f>
        <v>67</v>
      </c>
      <c r="J14" s="44">
        <f t="shared" si="2"/>
        <v>77</v>
      </c>
      <c r="K14" s="3">
        <v>-2</v>
      </c>
      <c r="M14" s="27">
        <v>0.33333333333333331</v>
      </c>
      <c r="N14" s="27">
        <v>0.83750000000000002</v>
      </c>
      <c r="P14" s="15">
        <f t="shared" si="3"/>
        <v>15400000</v>
      </c>
      <c r="R14">
        <f>Parameters_Alternate!$F$5</f>
        <v>13880</v>
      </c>
      <c r="S14">
        <f>R14*(1+VLOOKUP(K14,Parameters_Alternate!$H$3:$I$7,2,FALSE))</f>
        <v>9716</v>
      </c>
      <c r="T14" s="14">
        <f>S14*Parameters_Alternate!$F$2</f>
        <v>12630800</v>
      </c>
      <c r="U14" s="14">
        <f>Parameters_Alternate!$N$6</f>
        <v>433333.33333333337</v>
      </c>
      <c r="V14" s="14">
        <f t="shared" si="0"/>
        <v>2500000</v>
      </c>
      <c r="W14" s="14">
        <f>Parameters_Alternate!$Q$10</f>
        <v>3754098.2698005121</v>
      </c>
      <c r="X14" s="14">
        <f>Parameters_Alternate!$F$7*'Alternate Scenario '!P14</f>
        <v>3850000</v>
      </c>
      <c r="Y14" s="14">
        <f>Parameters_Base!$G$8</f>
        <v>2000000</v>
      </c>
      <c r="Z14" s="15">
        <f t="shared" si="4"/>
        <v>25168231.603133846</v>
      </c>
      <c r="AB14" s="29">
        <f t="shared" si="5"/>
        <v>-9768231.6031338461</v>
      </c>
      <c r="AC14" s="29"/>
      <c r="AD14" s="29" t="str">
        <f t="shared" si="6"/>
        <v>Loss</v>
      </c>
      <c r="AE14" s="29"/>
      <c r="AG14" s="12">
        <f t="shared" si="7"/>
        <v>-126860.15069004995</v>
      </c>
    </row>
    <row r="15" spans="1:39" x14ac:dyDescent="0.25">
      <c r="A15" s="6">
        <v>8</v>
      </c>
      <c r="B15" s="1" t="str">
        <f t="shared" si="1"/>
        <v>Mumbai</v>
      </c>
      <c r="C15" s="1" t="s">
        <v>0</v>
      </c>
      <c r="D15" s="1" t="str">
        <f>IF(C15="Q1","non-peak",IF('Alternate Scenario '!C15="Q4","non-peak","peak"))</f>
        <v>non-peak</v>
      </c>
      <c r="E15" s="13">
        <f>IF(D15="non-peak",Parameters_Base!$B$4,Parameters_Base!$B$5)</f>
        <v>200000</v>
      </c>
      <c r="F15" s="1"/>
      <c r="G15" s="1">
        <v>4</v>
      </c>
      <c r="H15" s="1">
        <v>25</v>
      </c>
      <c r="I15" s="44">
        <f>N15*Parameters_Alternate!$B$8</f>
        <v>77</v>
      </c>
      <c r="J15" s="44">
        <f t="shared" si="2"/>
        <v>102</v>
      </c>
      <c r="K15" s="3">
        <v>2</v>
      </c>
      <c r="M15" s="27">
        <v>0.83333333333333337</v>
      </c>
      <c r="N15" s="27">
        <v>0.96250000000000002</v>
      </c>
      <c r="P15" s="15">
        <f t="shared" si="3"/>
        <v>20400000</v>
      </c>
      <c r="R15">
        <f>Parameters_Alternate!$F$5</f>
        <v>13880</v>
      </c>
      <c r="S15">
        <f>R15*(1+VLOOKUP(K15,Parameters_Alternate!$H$3:$I$7,2,FALSE))</f>
        <v>18044</v>
      </c>
      <c r="T15" s="14">
        <f>S15*Parameters_Alternate!$F$2</f>
        <v>23457200</v>
      </c>
      <c r="U15" s="14">
        <f>Parameters_Alternate!$N$6</f>
        <v>433333.33333333337</v>
      </c>
      <c r="V15" s="14">
        <f t="shared" si="0"/>
        <v>1500000</v>
      </c>
      <c r="W15" s="14">
        <f>Parameters_Alternate!$Q$10</f>
        <v>3754098.2698005121</v>
      </c>
      <c r="X15" s="14">
        <f>Parameters_Alternate!$F$7*'Alternate Scenario '!P15</f>
        <v>5100000</v>
      </c>
      <c r="Y15" s="14">
        <f>Parameters_Base!$G$8</f>
        <v>2000000</v>
      </c>
      <c r="Z15" s="15">
        <f t="shared" si="4"/>
        <v>36244631.603133842</v>
      </c>
      <c r="AB15" s="29">
        <f t="shared" si="5"/>
        <v>-15844631.603133842</v>
      </c>
      <c r="AC15" s="29"/>
      <c r="AD15" s="29" t="str">
        <f t="shared" si="6"/>
        <v>Loss</v>
      </c>
      <c r="AE15" s="29"/>
      <c r="AG15" s="12">
        <f t="shared" si="7"/>
        <v>-155339.52552092003</v>
      </c>
    </row>
    <row r="16" spans="1:39" x14ac:dyDescent="0.25">
      <c r="A16" s="6">
        <v>9</v>
      </c>
      <c r="B16" s="1" t="str">
        <f t="shared" si="1"/>
        <v>New York</v>
      </c>
      <c r="C16" s="1" t="s">
        <v>0</v>
      </c>
      <c r="D16" s="1" t="str">
        <f>IF(C16="Q1","non-peak",IF('Alternate Scenario '!C16="Q4","non-peak","peak"))</f>
        <v>non-peak</v>
      </c>
      <c r="E16" s="13">
        <f>IF(D16="non-peak",Parameters_Base!$B$4,Parameters_Base!$B$5)</f>
        <v>200000</v>
      </c>
      <c r="F16" s="1"/>
      <c r="G16" s="1">
        <v>5</v>
      </c>
      <c r="H16" s="1">
        <v>18</v>
      </c>
      <c r="I16" s="44">
        <f>N16*Parameters_Alternate!$B$8</f>
        <v>69.333333333333343</v>
      </c>
      <c r="J16" s="44">
        <f t="shared" si="2"/>
        <v>87.333333333333343</v>
      </c>
      <c r="K16" s="3">
        <v>0</v>
      </c>
      <c r="M16" s="27">
        <v>0.6</v>
      </c>
      <c r="N16" s="27">
        <v>0.8666666666666667</v>
      </c>
      <c r="P16" s="15">
        <f t="shared" si="3"/>
        <v>17466666.666666668</v>
      </c>
      <c r="R16">
        <f>Parameters_Alternate!$F$5</f>
        <v>13880</v>
      </c>
      <c r="S16">
        <f>R16*(1+VLOOKUP(K16,Parameters_Alternate!$H$3:$I$7,2,FALSE))</f>
        <v>13880</v>
      </c>
      <c r="T16" s="14">
        <f>S16*Parameters_Alternate!$F$2</f>
        <v>18044000</v>
      </c>
      <c r="U16" s="14">
        <f>Parameters_Alternate!$N$6</f>
        <v>433333.33333333337</v>
      </c>
      <c r="V16" s="14">
        <f t="shared" si="0"/>
        <v>2500000</v>
      </c>
      <c r="W16" s="14">
        <f>Parameters_Alternate!$Q$10</f>
        <v>3754098.2698005121</v>
      </c>
      <c r="X16" s="14">
        <f>Parameters_Alternate!$F$7*'Alternate Scenario '!P16</f>
        <v>4366666.666666667</v>
      </c>
      <c r="Y16" s="14">
        <f>Parameters_Base!$G$8</f>
        <v>2000000</v>
      </c>
      <c r="Z16" s="15">
        <f t="shared" si="4"/>
        <v>31098098.26980051</v>
      </c>
      <c r="AB16" s="29">
        <f t="shared" si="5"/>
        <v>-13631431.603133842</v>
      </c>
      <c r="AC16" s="29"/>
      <c r="AD16" s="29" t="str">
        <f t="shared" si="6"/>
        <v>Loss</v>
      </c>
      <c r="AE16" s="29"/>
      <c r="AG16" s="12">
        <f t="shared" si="7"/>
        <v>-156085.09469237222</v>
      </c>
    </row>
    <row r="17" spans="1:33" x14ac:dyDescent="0.25">
      <c r="A17" s="6">
        <v>10</v>
      </c>
      <c r="B17" s="1" t="str">
        <f t="shared" si="1"/>
        <v>Mumbai</v>
      </c>
      <c r="C17" s="1" t="s">
        <v>0</v>
      </c>
      <c r="D17" s="1" t="str">
        <f>IF(C17="Q1","non-peak",IF('Alternate Scenario '!C17="Q4","non-peak","peak"))</f>
        <v>non-peak</v>
      </c>
      <c r="E17" s="13">
        <f>IF(D17="non-peak",Parameters_Base!$B$4,Parameters_Base!$B$5)</f>
        <v>200000</v>
      </c>
      <c r="F17" s="1"/>
      <c r="G17" s="1">
        <v>5</v>
      </c>
      <c r="H17" s="1">
        <v>22</v>
      </c>
      <c r="I17" s="44">
        <f>N17*Parameters_Alternate!$B$8</f>
        <v>55.333333333333329</v>
      </c>
      <c r="J17" s="44">
        <f t="shared" si="2"/>
        <v>77.333333333333329</v>
      </c>
      <c r="K17" s="3">
        <v>2</v>
      </c>
      <c r="M17" s="27">
        <v>0.73333333333333328</v>
      </c>
      <c r="N17" s="27">
        <v>0.69166666666666665</v>
      </c>
      <c r="P17" s="15">
        <f t="shared" si="3"/>
        <v>15466666.666666666</v>
      </c>
      <c r="R17">
        <f>Parameters_Alternate!$F$5</f>
        <v>13880</v>
      </c>
      <c r="S17">
        <f>R17*(1+VLOOKUP(K17,Parameters_Alternate!$H$3:$I$7,2,FALSE))</f>
        <v>18044</v>
      </c>
      <c r="T17" s="14">
        <f>S17*Parameters_Alternate!$F$2</f>
        <v>23457200</v>
      </c>
      <c r="U17" s="14">
        <f>Parameters_Alternate!$N$6</f>
        <v>433333.33333333337</v>
      </c>
      <c r="V17" s="14">
        <f t="shared" si="0"/>
        <v>1500000</v>
      </c>
      <c r="W17" s="14">
        <f>Parameters_Alternate!$Q$10</f>
        <v>3754098.2698005121</v>
      </c>
      <c r="X17" s="14">
        <f>Parameters_Alternate!$F$7*'Alternate Scenario '!P17</f>
        <v>3866666.6666666665</v>
      </c>
      <c r="Y17" s="14">
        <f>Parameters_Base!$G$8</f>
        <v>2000000</v>
      </c>
      <c r="Z17" s="15">
        <f t="shared" si="4"/>
        <v>35011298.269800514</v>
      </c>
      <c r="AB17" s="29">
        <f t="shared" si="5"/>
        <v>-19544631.60313385</v>
      </c>
      <c r="AC17" s="29"/>
      <c r="AD17" s="29" t="str">
        <f t="shared" si="6"/>
        <v>Loss</v>
      </c>
      <c r="AE17" s="29"/>
      <c r="AG17" s="12">
        <f t="shared" si="7"/>
        <v>-252732.30521293773</v>
      </c>
    </row>
    <row r="18" spans="1:33" x14ac:dyDescent="0.25">
      <c r="A18" s="6">
        <v>11</v>
      </c>
      <c r="B18" s="1" t="str">
        <f t="shared" si="1"/>
        <v>New York</v>
      </c>
      <c r="C18" s="1" t="s">
        <v>0</v>
      </c>
      <c r="D18" s="1" t="str">
        <f>IF(C18="Q1","non-peak",IF('Alternate Scenario '!C18="Q4","non-peak","peak"))</f>
        <v>non-peak</v>
      </c>
      <c r="E18" s="13">
        <f>IF(D18="non-peak",Parameters_Base!$B$4,Parameters_Base!$B$5)</f>
        <v>200000</v>
      </c>
      <c r="F18" s="1"/>
      <c r="G18" s="1">
        <v>6</v>
      </c>
      <c r="H18" s="1">
        <v>28</v>
      </c>
      <c r="I18" s="44">
        <f>N18*Parameters_Alternate!$B$8</f>
        <v>57.666666666666664</v>
      </c>
      <c r="J18" s="44">
        <f t="shared" si="2"/>
        <v>85.666666666666657</v>
      </c>
      <c r="K18" s="3">
        <v>-2</v>
      </c>
      <c r="M18" s="27">
        <v>0.93333333333333335</v>
      </c>
      <c r="N18" s="27">
        <v>0.72083333333333333</v>
      </c>
      <c r="P18" s="15">
        <f t="shared" si="3"/>
        <v>17133333.333333332</v>
      </c>
      <c r="R18">
        <f>Parameters_Alternate!$F$5</f>
        <v>13880</v>
      </c>
      <c r="S18">
        <f>R18*(1+VLOOKUP(K18,Parameters_Alternate!$H$3:$I$7,2,FALSE))</f>
        <v>9716</v>
      </c>
      <c r="T18" s="14">
        <f>S18*Parameters_Alternate!$F$2</f>
        <v>12630800</v>
      </c>
      <c r="U18" s="14">
        <f>Parameters_Alternate!$N$6</f>
        <v>433333.33333333337</v>
      </c>
      <c r="V18" s="14">
        <f t="shared" si="0"/>
        <v>2500000</v>
      </c>
      <c r="W18" s="14">
        <f>Parameters_Alternate!$Q$10</f>
        <v>3754098.2698005121</v>
      </c>
      <c r="X18" s="14">
        <f>Parameters_Alternate!$F$7*'Alternate Scenario '!P18</f>
        <v>4283333.333333333</v>
      </c>
      <c r="Y18" s="14">
        <f>Parameters_Base!$G$8</f>
        <v>2000000</v>
      </c>
      <c r="Z18" s="15">
        <f t="shared" si="4"/>
        <v>25601564.936467178</v>
      </c>
      <c r="AB18" s="29">
        <f t="shared" si="5"/>
        <v>-8468231.6031338461</v>
      </c>
      <c r="AC18" s="29"/>
      <c r="AD18" s="29" t="str">
        <f t="shared" si="6"/>
        <v>Loss</v>
      </c>
      <c r="AE18" s="29"/>
      <c r="AG18" s="12">
        <f t="shared" si="7"/>
        <v>-98850.952565764746</v>
      </c>
    </row>
    <row r="19" spans="1:33" x14ac:dyDescent="0.25">
      <c r="A19" s="6">
        <v>12</v>
      </c>
      <c r="B19" s="1" t="str">
        <f t="shared" si="1"/>
        <v>Mumbai</v>
      </c>
      <c r="C19" s="1" t="s">
        <v>0</v>
      </c>
      <c r="D19" s="1" t="str">
        <f>IF(C19="Q1","non-peak",IF('Alternate Scenario '!C19="Q4","non-peak","peak"))</f>
        <v>non-peak</v>
      </c>
      <c r="E19" s="13">
        <f>IF(D19="non-peak",Parameters_Base!$B$4,Parameters_Base!$B$5)</f>
        <v>200000</v>
      </c>
      <c r="F19" s="1"/>
      <c r="G19" s="1">
        <v>6</v>
      </c>
      <c r="H19" s="1">
        <v>16</v>
      </c>
      <c r="I19" s="44">
        <f>N19*Parameters_Alternate!$B$8</f>
        <v>64.333333333333343</v>
      </c>
      <c r="J19" s="44">
        <f t="shared" si="2"/>
        <v>80.333333333333343</v>
      </c>
      <c r="K19" s="3">
        <v>2</v>
      </c>
      <c r="M19" s="27">
        <v>0.53333333333333333</v>
      </c>
      <c r="N19" s="27">
        <v>0.8041666666666667</v>
      </c>
      <c r="P19" s="15">
        <f t="shared" si="3"/>
        <v>16066666.666666668</v>
      </c>
      <c r="R19">
        <f>Parameters_Alternate!$F$5</f>
        <v>13880</v>
      </c>
      <c r="S19">
        <f>R19*(1+VLOOKUP(K19,Parameters_Alternate!$H$3:$I$7,2,FALSE))</f>
        <v>18044</v>
      </c>
      <c r="T19" s="14">
        <f>S19*Parameters_Alternate!$F$2</f>
        <v>23457200</v>
      </c>
      <c r="U19" s="14">
        <f>Parameters_Alternate!$N$6</f>
        <v>433333.33333333337</v>
      </c>
      <c r="V19" s="14">
        <f t="shared" si="0"/>
        <v>1500000</v>
      </c>
      <c r="W19" s="14">
        <f>Parameters_Alternate!$Q$10</f>
        <v>3754098.2698005121</v>
      </c>
      <c r="X19" s="14">
        <f>Parameters_Alternate!$F$7*'Alternate Scenario '!P19</f>
        <v>4016666.666666667</v>
      </c>
      <c r="Y19" s="14">
        <f>Parameters_Base!$G$8</f>
        <v>2000000</v>
      </c>
      <c r="Z19" s="15">
        <f t="shared" si="4"/>
        <v>35161298.269800514</v>
      </c>
      <c r="AB19" s="29">
        <f t="shared" si="5"/>
        <v>-19094631.603133846</v>
      </c>
      <c r="AC19" s="29"/>
      <c r="AD19" s="29" t="str">
        <f t="shared" si="6"/>
        <v>Loss</v>
      </c>
      <c r="AE19" s="29"/>
      <c r="AG19" s="12">
        <f t="shared" si="7"/>
        <v>-237692.50958257896</v>
      </c>
    </row>
    <row r="20" spans="1:33" x14ac:dyDescent="0.25">
      <c r="A20" s="6">
        <v>13</v>
      </c>
      <c r="B20" s="1" t="str">
        <f t="shared" si="1"/>
        <v>New York</v>
      </c>
      <c r="C20" s="1" t="s">
        <v>0</v>
      </c>
      <c r="D20" s="1" t="str">
        <f>IF(C20="Q1","non-peak",IF('Alternate Scenario '!C20="Q4","non-peak","peak"))</f>
        <v>non-peak</v>
      </c>
      <c r="E20" s="13">
        <f>IF(D20="non-peak",Parameters_Base!$B$4,Parameters_Base!$B$5)</f>
        <v>200000</v>
      </c>
      <c r="F20" s="1"/>
      <c r="G20" s="1">
        <v>7</v>
      </c>
      <c r="H20" s="1">
        <v>13</v>
      </c>
      <c r="I20" s="44">
        <f>N20*Parameters_Alternate!$B$8</f>
        <v>57.333333333333336</v>
      </c>
      <c r="J20" s="44">
        <f t="shared" si="2"/>
        <v>70.333333333333343</v>
      </c>
      <c r="K20" s="3">
        <v>-2</v>
      </c>
      <c r="M20" s="27">
        <v>0.43333333333333335</v>
      </c>
      <c r="N20" s="27">
        <v>0.71666666666666667</v>
      </c>
      <c r="P20" s="15">
        <f t="shared" si="3"/>
        <v>14066666.666666668</v>
      </c>
      <c r="R20">
        <f>Parameters_Alternate!$F$5</f>
        <v>13880</v>
      </c>
      <c r="S20">
        <f>R20*(1+VLOOKUP(K20,Parameters_Alternate!$H$3:$I$7,2,FALSE))</f>
        <v>9716</v>
      </c>
      <c r="T20" s="14">
        <f>S20*Parameters_Alternate!$F$2</f>
        <v>12630800</v>
      </c>
      <c r="U20" s="14">
        <f>Parameters_Alternate!$N$6</f>
        <v>433333.33333333337</v>
      </c>
      <c r="V20" s="14">
        <f t="shared" si="0"/>
        <v>2500000</v>
      </c>
      <c r="W20" s="14">
        <f>Parameters_Alternate!$Q$10</f>
        <v>3754098.2698005121</v>
      </c>
      <c r="X20" s="14">
        <f>Parameters_Alternate!$F$7*'Alternate Scenario '!P20</f>
        <v>3516666.666666667</v>
      </c>
      <c r="Y20" s="14">
        <f>Parameters_Base!$G$8</f>
        <v>2000000</v>
      </c>
      <c r="Z20" s="15">
        <f t="shared" si="4"/>
        <v>24834898.269800514</v>
      </c>
      <c r="AB20" s="29">
        <f t="shared" si="5"/>
        <v>-10768231.603133846</v>
      </c>
      <c r="AC20" s="29"/>
      <c r="AD20" s="29" t="str">
        <f t="shared" si="6"/>
        <v>Loss</v>
      </c>
      <c r="AE20" s="29"/>
      <c r="AG20" s="12">
        <f t="shared" si="7"/>
        <v>-153102.819001903</v>
      </c>
    </row>
    <row r="21" spans="1:33" x14ac:dyDescent="0.25">
      <c r="A21" s="6">
        <v>14</v>
      </c>
      <c r="B21" s="1" t="str">
        <f t="shared" si="1"/>
        <v>Mumbai</v>
      </c>
      <c r="C21" s="1" t="s">
        <v>0</v>
      </c>
      <c r="D21" s="1" t="str">
        <f>IF(C21="Q1","non-peak",IF('Alternate Scenario '!C21="Q4","non-peak","peak"))</f>
        <v>non-peak</v>
      </c>
      <c r="E21" s="13">
        <f>IF(D21="non-peak",Parameters_Base!$B$4,Parameters_Base!$B$5)</f>
        <v>200000</v>
      </c>
      <c r="F21" s="1"/>
      <c r="G21" s="1">
        <v>7</v>
      </c>
      <c r="H21" s="1">
        <v>26</v>
      </c>
      <c r="I21" s="44">
        <f>N21*Parameters_Alternate!$B$8</f>
        <v>66.333333333333343</v>
      </c>
      <c r="J21" s="44">
        <f t="shared" si="2"/>
        <v>92.333333333333343</v>
      </c>
      <c r="K21" s="3">
        <v>1</v>
      </c>
      <c r="M21" s="27">
        <v>0.8666666666666667</v>
      </c>
      <c r="N21" s="27">
        <v>0.82916666666666672</v>
      </c>
      <c r="P21" s="15">
        <f t="shared" si="3"/>
        <v>18466666.666666668</v>
      </c>
      <c r="R21">
        <f>Parameters_Alternate!$F$5</f>
        <v>13880</v>
      </c>
      <c r="S21">
        <f>R21*(1+VLOOKUP(K21,Parameters_Alternate!$H$3:$I$7,2,FALSE))</f>
        <v>15961.999999999998</v>
      </c>
      <c r="T21" s="14">
        <f>S21*Parameters_Alternate!$F$2</f>
        <v>20750599.999999996</v>
      </c>
      <c r="U21" s="14">
        <f>Parameters_Alternate!$N$6</f>
        <v>433333.33333333337</v>
      </c>
      <c r="V21" s="14">
        <f t="shared" si="0"/>
        <v>1500000</v>
      </c>
      <c r="W21" s="14">
        <f>Parameters_Alternate!$Q$10</f>
        <v>3754098.2698005121</v>
      </c>
      <c r="X21" s="14">
        <f>Parameters_Alternate!$F$7*'Alternate Scenario '!P21</f>
        <v>4616666.666666667</v>
      </c>
      <c r="Y21" s="14">
        <f>Parameters_Base!$G$8</f>
        <v>2000000</v>
      </c>
      <c r="Z21" s="15">
        <f t="shared" si="4"/>
        <v>33054698.26980051</v>
      </c>
      <c r="AB21" s="29">
        <f t="shared" si="5"/>
        <v>-14588031.603133842</v>
      </c>
      <c r="AC21" s="29"/>
      <c r="AD21" s="29" t="str">
        <f t="shared" si="6"/>
        <v>Loss</v>
      </c>
      <c r="AE21" s="29"/>
      <c r="AG21" s="12">
        <f t="shared" si="7"/>
        <v>-157993.12205560115</v>
      </c>
    </row>
    <row r="22" spans="1:33" x14ac:dyDescent="0.25">
      <c r="A22" s="6">
        <v>15</v>
      </c>
      <c r="B22" s="1" t="str">
        <f t="shared" si="1"/>
        <v>New York</v>
      </c>
      <c r="C22" s="1" t="s">
        <v>0</v>
      </c>
      <c r="D22" s="1" t="str">
        <f>IF(C22="Q1","non-peak",IF('Alternate Scenario '!C22="Q4","non-peak","peak"))</f>
        <v>non-peak</v>
      </c>
      <c r="E22" s="13">
        <f>IF(D22="non-peak",Parameters_Base!$B$4,Parameters_Base!$B$5)</f>
        <v>200000</v>
      </c>
      <c r="F22" s="1"/>
      <c r="G22" s="1">
        <v>8</v>
      </c>
      <c r="H22" s="1">
        <v>28</v>
      </c>
      <c r="I22" s="44">
        <f>N22*Parameters_Alternate!$B$8</f>
        <v>42.333333333333336</v>
      </c>
      <c r="J22" s="44">
        <f t="shared" si="2"/>
        <v>70.333333333333343</v>
      </c>
      <c r="K22" s="3">
        <v>-1</v>
      </c>
      <c r="M22" s="27">
        <v>0.93333333333333335</v>
      </c>
      <c r="N22" s="27">
        <v>0.52916666666666667</v>
      </c>
      <c r="P22" s="15">
        <f t="shared" si="3"/>
        <v>14066666.666666668</v>
      </c>
      <c r="R22">
        <f>Parameters_Alternate!$F$5</f>
        <v>13880</v>
      </c>
      <c r="S22">
        <f>R22*(1+VLOOKUP(K22,Parameters_Alternate!$H$3:$I$7,2,FALSE))</f>
        <v>11798</v>
      </c>
      <c r="T22" s="14">
        <f>S22*Parameters_Alternate!$F$2</f>
        <v>15337400</v>
      </c>
      <c r="U22" s="14">
        <f>Parameters_Alternate!$N$6</f>
        <v>433333.33333333337</v>
      </c>
      <c r="V22" s="14">
        <f t="shared" si="0"/>
        <v>2500000</v>
      </c>
      <c r="W22" s="14">
        <f>Parameters_Alternate!$Q$10</f>
        <v>3754098.2698005121</v>
      </c>
      <c r="X22" s="14">
        <f>Parameters_Alternate!$F$7*'Alternate Scenario '!P22</f>
        <v>3516666.666666667</v>
      </c>
      <c r="Y22" s="14">
        <f>Parameters_Base!$G$8</f>
        <v>2000000</v>
      </c>
      <c r="Z22" s="15">
        <f t="shared" si="4"/>
        <v>27541498.269800518</v>
      </c>
      <c r="AB22" s="29">
        <f t="shared" si="5"/>
        <v>-13474831.60313385</v>
      </c>
      <c r="AC22" s="29"/>
      <c r="AD22" s="29" t="str">
        <f t="shared" si="6"/>
        <v>Loss</v>
      </c>
      <c r="AE22" s="29"/>
      <c r="AG22" s="12">
        <f t="shared" si="7"/>
        <v>-191585.28345687935</v>
      </c>
    </row>
    <row r="23" spans="1:33" x14ac:dyDescent="0.25">
      <c r="A23" s="6">
        <v>16</v>
      </c>
      <c r="B23" s="1" t="str">
        <f t="shared" si="1"/>
        <v>Mumbai</v>
      </c>
      <c r="C23" s="1" t="s">
        <v>0</v>
      </c>
      <c r="D23" s="1" t="str">
        <f>IF(C23="Q1","non-peak",IF('Alternate Scenario '!C23="Q4","non-peak","peak"))</f>
        <v>non-peak</v>
      </c>
      <c r="E23" s="13">
        <f>IF(D23="non-peak",Parameters_Base!$B$4,Parameters_Base!$B$5)</f>
        <v>200000</v>
      </c>
      <c r="F23" s="1"/>
      <c r="G23" s="1">
        <v>8</v>
      </c>
      <c r="H23" s="1">
        <v>24</v>
      </c>
      <c r="I23" s="44">
        <f>N23*Parameters_Alternate!$B$8</f>
        <v>55.666666666666664</v>
      </c>
      <c r="J23" s="44">
        <f t="shared" si="2"/>
        <v>79.666666666666657</v>
      </c>
      <c r="K23" s="3">
        <v>0</v>
      </c>
      <c r="M23" s="27">
        <v>0.8</v>
      </c>
      <c r="N23" s="27">
        <v>0.6958333333333333</v>
      </c>
      <c r="P23" s="15">
        <f t="shared" si="3"/>
        <v>15933333.333333332</v>
      </c>
      <c r="R23">
        <f>Parameters_Alternate!$F$5</f>
        <v>13880</v>
      </c>
      <c r="S23">
        <f>R23*(1+VLOOKUP(K23,Parameters_Alternate!$H$3:$I$7,2,FALSE))</f>
        <v>13880</v>
      </c>
      <c r="T23" s="14">
        <f>S23*Parameters_Alternate!$F$2</f>
        <v>18044000</v>
      </c>
      <c r="U23" s="14">
        <f>Parameters_Alternate!$N$6</f>
        <v>433333.33333333337</v>
      </c>
      <c r="V23" s="14">
        <f t="shared" si="0"/>
        <v>1500000</v>
      </c>
      <c r="W23" s="14">
        <f>Parameters_Alternate!$Q$10</f>
        <v>3754098.2698005121</v>
      </c>
      <c r="X23" s="14">
        <f>Parameters_Alternate!$F$7*'Alternate Scenario '!P23</f>
        <v>3983333.333333333</v>
      </c>
      <c r="Y23" s="14">
        <f>Parameters_Base!$G$8</f>
        <v>2000000</v>
      </c>
      <c r="Z23" s="15">
        <f t="shared" si="4"/>
        <v>29714764.936467174</v>
      </c>
      <c r="AB23" s="29">
        <f t="shared" si="5"/>
        <v>-13781431.603133842</v>
      </c>
      <c r="AC23" s="29"/>
      <c r="AD23" s="29" t="str">
        <f t="shared" si="6"/>
        <v>Loss</v>
      </c>
      <c r="AE23" s="29"/>
      <c r="AG23" s="12">
        <f t="shared" si="7"/>
        <v>-172988.68121088506</v>
      </c>
    </row>
    <row r="24" spans="1:33" x14ac:dyDescent="0.25">
      <c r="A24" s="6">
        <v>17</v>
      </c>
      <c r="B24" s="1" t="str">
        <f t="shared" si="1"/>
        <v>New York</v>
      </c>
      <c r="C24" s="1" t="s">
        <v>0</v>
      </c>
      <c r="D24" s="1" t="str">
        <f>IF(C24="Q1","non-peak",IF('Alternate Scenario '!C24="Q4","non-peak","peak"))</f>
        <v>non-peak</v>
      </c>
      <c r="E24" s="13">
        <f>IF(D24="non-peak",Parameters_Base!$B$4,Parameters_Base!$B$5)</f>
        <v>200000</v>
      </c>
      <c r="F24" s="1"/>
      <c r="G24" s="1">
        <v>9</v>
      </c>
      <c r="H24" s="1">
        <v>28</v>
      </c>
      <c r="I24" s="44">
        <f>N24*Parameters_Alternate!$B$8</f>
        <v>64.666666666666671</v>
      </c>
      <c r="J24" s="44">
        <f t="shared" si="2"/>
        <v>92.666666666666671</v>
      </c>
      <c r="K24" s="3">
        <v>0</v>
      </c>
      <c r="M24" s="27">
        <v>0.93333333333333335</v>
      </c>
      <c r="N24" s="27">
        <v>0.80833333333333335</v>
      </c>
      <c r="P24" s="15">
        <f t="shared" si="3"/>
        <v>18533333.333333336</v>
      </c>
      <c r="R24">
        <f>Parameters_Alternate!$F$5</f>
        <v>13880</v>
      </c>
      <c r="S24">
        <f>R24*(1+VLOOKUP(K24,Parameters_Alternate!$H$3:$I$7,2,FALSE))</f>
        <v>13880</v>
      </c>
      <c r="T24" s="14">
        <f>S24*Parameters_Alternate!$F$2</f>
        <v>18044000</v>
      </c>
      <c r="U24" s="14">
        <f>Parameters_Alternate!$N$6</f>
        <v>433333.33333333337</v>
      </c>
      <c r="V24" s="14">
        <f t="shared" si="0"/>
        <v>2500000</v>
      </c>
      <c r="W24" s="14">
        <f>Parameters_Alternate!$Q$10</f>
        <v>3754098.2698005121</v>
      </c>
      <c r="X24" s="14">
        <f>Parameters_Alternate!$F$7*'Alternate Scenario '!P24</f>
        <v>4633333.333333334</v>
      </c>
      <c r="Y24" s="14">
        <f>Parameters_Base!$G$8</f>
        <v>2000000</v>
      </c>
      <c r="Z24" s="15">
        <f t="shared" si="4"/>
        <v>31364764.936467178</v>
      </c>
      <c r="AB24" s="29">
        <f t="shared" si="5"/>
        <v>-12831431.603133842</v>
      </c>
      <c r="AC24" s="29"/>
      <c r="AD24" s="29" t="str">
        <f t="shared" si="6"/>
        <v>Loss</v>
      </c>
      <c r="AE24" s="29"/>
      <c r="AG24" s="12">
        <f t="shared" si="7"/>
        <v>-138468.6863647537</v>
      </c>
    </row>
    <row r="25" spans="1:33" x14ac:dyDescent="0.25">
      <c r="A25" s="6">
        <v>18</v>
      </c>
      <c r="B25" s="1" t="str">
        <f t="shared" si="1"/>
        <v>Mumbai</v>
      </c>
      <c r="C25" s="1" t="s">
        <v>0</v>
      </c>
      <c r="D25" s="1" t="str">
        <f>IF(C25="Q1","non-peak",IF('Alternate Scenario '!C25="Q4","non-peak","peak"))</f>
        <v>non-peak</v>
      </c>
      <c r="E25" s="13">
        <f>IF(D25="non-peak",Parameters_Base!$B$4,Parameters_Base!$B$5)</f>
        <v>200000</v>
      </c>
      <c r="F25" s="1"/>
      <c r="G25" s="1">
        <v>9</v>
      </c>
      <c r="H25" s="1">
        <v>25</v>
      </c>
      <c r="I25" s="44">
        <f>N25*Parameters_Alternate!$B$8</f>
        <v>78.333333333333329</v>
      </c>
      <c r="J25" s="44">
        <f t="shared" si="2"/>
        <v>103.33333333333333</v>
      </c>
      <c r="K25" s="3">
        <v>0</v>
      </c>
      <c r="M25" s="27">
        <v>0.83333333333333337</v>
      </c>
      <c r="N25" s="27">
        <v>0.97916666666666663</v>
      </c>
      <c r="P25" s="15">
        <f t="shared" si="3"/>
        <v>20666666.666666664</v>
      </c>
      <c r="R25">
        <f>Parameters_Alternate!$F$5</f>
        <v>13880</v>
      </c>
      <c r="S25">
        <f>R25*(1+VLOOKUP(K25,Parameters_Alternate!$H$3:$I$7,2,FALSE))</f>
        <v>13880</v>
      </c>
      <c r="T25" s="14">
        <f>S25*Parameters_Alternate!$F$2</f>
        <v>18044000</v>
      </c>
      <c r="U25" s="14">
        <f>Parameters_Alternate!$N$6</f>
        <v>433333.33333333337</v>
      </c>
      <c r="V25" s="14">
        <f t="shared" si="0"/>
        <v>1500000</v>
      </c>
      <c r="W25" s="14">
        <f>Parameters_Alternate!$Q$10</f>
        <v>3754098.2698005121</v>
      </c>
      <c r="X25" s="14">
        <f>Parameters_Alternate!$F$7*'Alternate Scenario '!P25</f>
        <v>5166666.666666666</v>
      </c>
      <c r="Y25" s="14">
        <f>Parameters_Base!$G$8</f>
        <v>2000000</v>
      </c>
      <c r="Z25" s="15">
        <f t="shared" si="4"/>
        <v>30898098.269800507</v>
      </c>
      <c r="AB25" s="29">
        <f t="shared" si="5"/>
        <v>-10231431.603133842</v>
      </c>
      <c r="AC25" s="29"/>
      <c r="AD25" s="29" t="str">
        <f t="shared" si="6"/>
        <v>Loss</v>
      </c>
      <c r="AE25" s="29"/>
      <c r="AG25" s="12">
        <f t="shared" si="7"/>
        <v>-99013.854223875896</v>
      </c>
    </row>
    <row r="26" spans="1:33" x14ac:dyDescent="0.25">
      <c r="A26" s="6">
        <v>19</v>
      </c>
      <c r="B26" s="1" t="str">
        <f t="shared" si="1"/>
        <v>New York</v>
      </c>
      <c r="C26" s="1" t="s">
        <v>0</v>
      </c>
      <c r="D26" s="1" t="str">
        <f>IF(C26="Q1","non-peak",IF('Alternate Scenario '!C26="Q4","non-peak","peak"))</f>
        <v>non-peak</v>
      </c>
      <c r="E26" s="13">
        <f>IF(D26="non-peak",Parameters_Base!$B$4,Parameters_Base!$B$5)</f>
        <v>200000</v>
      </c>
      <c r="F26" s="1"/>
      <c r="G26" s="1">
        <v>10</v>
      </c>
      <c r="H26" s="1">
        <v>25</v>
      </c>
      <c r="I26" s="44">
        <f>N26*Parameters_Alternate!$B$8</f>
        <v>68.333333333333329</v>
      </c>
      <c r="J26" s="44">
        <f t="shared" si="2"/>
        <v>93.333333333333329</v>
      </c>
      <c r="K26" s="3">
        <v>-2</v>
      </c>
      <c r="M26" s="27">
        <v>0.83333333333333337</v>
      </c>
      <c r="N26" s="27">
        <v>0.85416666666666663</v>
      </c>
      <c r="P26" s="15">
        <f t="shared" si="3"/>
        <v>18666666.666666664</v>
      </c>
      <c r="R26">
        <f>Parameters_Alternate!$F$5</f>
        <v>13880</v>
      </c>
      <c r="S26">
        <f>R26*(1+VLOOKUP(K26,Parameters_Alternate!$H$3:$I$7,2,FALSE))</f>
        <v>9716</v>
      </c>
      <c r="T26" s="14">
        <f>S26*Parameters_Alternate!$F$2</f>
        <v>12630800</v>
      </c>
      <c r="U26" s="14">
        <f>Parameters_Alternate!$N$6</f>
        <v>433333.33333333337</v>
      </c>
      <c r="V26" s="14">
        <f t="shared" si="0"/>
        <v>2500000</v>
      </c>
      <c r="W26" s="14">
        <f>Parameters_Alternate!$Q$10</f>
        <v>3754098.2698005121</v>
      </c>
      <c r="X26" s="14">
        <f>Parameters_Alternate!$F$7*'Alternate Scenario '!P26</f>
        <v>4666666.666666666</v>
      </c>
      <c r="Y26" s="14">
        <f>Parameters_Base!$G$8</f>
        <v>2000000</v>
      </c>
      <c r="Z26" s="15">
        <f t="shared" si="4"/>
        <v>25984898.269800514</v>
      </c>
      <c r="AB26" s="29">
        <f t="shared" si="5"/>
        <v>-7318231.6031338498</v>
      </c>
      <c r="AC26" s="29"/>
      <c r="AD26" s="29" t="str">
        <f t="shared" si="6"/>
        <v>Loss</v>
      </c>
      <c r="AE26" s="29"/>
      <c r="AG26" s="12">
        <f t="shared" si="7"/>
        <v>-78409.624319291252</v>
      </c>
    </row>
    <row r="27" spans="1:33" x14ac:dyDescent="0.25">
      <c r="A27" s="6">
        <v>20</v>
      </c>
      <c r="B27" s="1" t="str">
        <f t="shared" si="1"/>
        <v>Mumbai</v>
      </c>
      <c r="C27" s="1" t="s">
        <v>0</v>
      </c>
      <c r="D27" s="1" t="str">
        <f>IF(C27="Q1","non-peak",IF('Alternate Scenario '!C27="Q4","non-peak","peak"))</f>
        <v>non-peak</v>
      </c>
      <c r="E27" s="13">
        <f>IF(D27="non-peak",Parameters_Base!$B$4,Parameters_Base!$B$5)</f>
        <v>200000</v>
      </c>
      <c r="F27" s="1"/>
      <c r="G27" s="1">
        <v>10</v>
      </c>
      <c r="H27" s="1">
        <v>22</v>
      </c>
      <c r="I27" s="44">
        <f>N27*Parameters_Alternate!$B$8</f>
        <v>73</v>
      </c>
      <c r="J27" s="44">
        <f t="shared" si="2"/>
        <v>95</v>
      </c>
      <c r="K27" s="3">
        <v>1</v>
      </c>
      <c r="M27" s="27">
        <v>0.73333333333333328</v>
      </c>
      <c r="N27" s="27">
        <v>0.91249999999999998</v>
      </c>
      <c r="P27" s="15">
        <f t="shared" si="3"/>
        <v>19000000</v>
      </c>
      <c r="R27">
        <f>Parameters_Alternate!$F$5</f>
        <v>13880</v>
      </c>
      <c r="S27">
        <f>R27*(1+VLOOKUP(K27,Parameters_Alternate!$H$3:$I$7,2,FALSE))</f>
        <v>15961.999999999998</v>
      </c>
      <c r="T27" s="14">
        <f>S27*Parameters_Alternate!$F$2</f>
        <v>20750599.999999996</v>
      </c>
      <c r="U27" s="14">
        <f>Parameters_Alternate!$N$6</f>
        <v>433333.33333333337</v>
      </c>
      <c r="V27" s="14">
        <f t="shared" si="0"/>
        <v>1500000</v>
      </c>
      <c r="W27" s="14">
        <f>Parameters_Alternate!$Q$10</f>
        <v>3754098.2698005121</v>
      </c>
      <c r="X27" s="14">
        <f>Parameters_Alternate!$F$7*'Alternate Scenario '!P27</f>
        <v>4750000</v>
      </c>
      <c r="Y27" s="14">
        <f>Parameters_Base!$G$8</f>
        <v>2000000</v>
      </c>
      <c r="Z27" s="15">
        <f t="shared" si="4"/>
        <v>33188031.603133842</v>
      </c>
      <c r="AB27" s="29">
        <f t="shared" si="5"/>
        <v>-14188031.603133842</v>
      </c>
      <c r="AC27" s="29"/>
      <c r="AD27" s="29" t="str">
        <f t="shared" si="6"/>
        <v>Loss</v>
      </c>
      <c r="AE27" s="29"/>
      <c r="AG27" s="12">
        <f t="shared" si="7"/>
        <v>-149347.7010856194</v>
      </c>
    </row>
    <row r="28" spans="1:33" x14ac:dyDescent="0.25">
      <c r="A28" s="6">
        <v>21</v>
      </c>
      <c r="B28" s="1" t="str">
        <f t="shared" si="1"/>
        <v>New York</v>
      </c>
      <c r="C28" s="1" t="s">
        <v>0</v>
      </c>
      <c r="D28" s="1" t="str">
        <f>IF(C28="Q1","non-peak",IF('Alternate Scenario '!C28="Q4","non-peak","peak"))</f>
        <v>non-peak</v>
      </c>
      <c r="E28" s="13">
        <f>IF(D28="non-peak",Parameters_Base!$B$4,Parameters_Base!$B$5)</f>
        <v>200000</v>
      </c>
      <c r="F28" s="1"/>
      <c r="G28" s="1">
        <v>11</v>
      </c>
      <c r="H28" s="1">
        <v>24</v>
      </c>
      <c r="I28" s="44">
        <f>N28*Parameters_Alternate!$B$8</f>
        <v>51.333333333333336</v>
      </c>
      <c r="J28" s="44">
        <f t="shared" si="2"/>
        <v>75.333333333333343</v>
      </c>
      <c r="K28" s="3">
        <v>0</v>
      </c>
      <c r="M28" s="27">
        <v>0.8</v>
      </c>
      <c r="N28" s="27">
        <v>0.64166666666666672</v>
      </c>
      <c r="P28" s="15">
        <f t="shared" si="3"/>
        <v>15066666.666666668</v>
      </c>
      <c r="R28">
        <f>Parameters_Alternate!$F$5</f>
        <v>13880</v>
      </c>
      <c r="S28">
        <f>R28*(1+VLOOKUP(K28,Parameters_Alternate!$H$3:$I$7,2,FALSE))</f>
        <v>13880</v>
      </c>
      <c r="T28" s="14">
        <f>S28*Parameters_Alternate!$F$2</f>
        <v>18044000</v>
      </c>
      <c r="U28" s="14">
        <f>Parameters_Alternate!$N$6</f>
        <v>433333.33333333337</v>
      </c>
      <c r="V28" s="14">
        <f t="shared" si="0"/>
        <v>2500000</v>
      </c>
      <c r="W28" s="14">
        <f>Parameters_Alternate!$Q$10</f>
        <v>3754098.2698005121</v>
      </c>
      <c r="X28" s="14">
        <f>Parameters_Alternate!$F$7*'Alternate Scenario '!P28</f>
        <v>3766666.666666667</v>
      </c>
      <c r="Y28" s="14">
        <f>Parameters_Base!$G$8</f>
        <v>2000000</v>
      </c>
      <c r="Z28" s="15">
        <f t="shared" si="4"/>
        <v>30498098.26980051</v>
      </c>
      <c r="AB28" s="29">
        <f t="shared" si="5"/>
        <v>-15431431.603133842</v>
      </c>
      <c r="AC28" s="29"/>
      <c r="AD28" s="29" t="str">
        <f t="shared" si="6"/>
        <v>Loss</v>
      </c>
      <c r="AE28" s="29"/>
      <c r="AG28" s="12">
        <f t="shared" si="7"/>
        <v>-204842.01243098019</v>
      </c>
    </row>
    <row r="29" spans="1:33" x14ac:dyDescent="0.25">
      <c r="A29" s="6">
        <v>22</v>
      </c>
      <c r="B29" s="1" t="str">
        <f t="shared" si="1"/>
        <v>Mumbai</v>
      </c>
      <c r="C29" s="1" t="s">
        <v>0</v>
      </c>
      <c r="D29" s="1" t="str">
        <f>IF(C29="Q1","non-peak",IF('Alternate Scenario '!C29="Q4","non-peak","peak"))</f>
        <v>non-peak</v>
      </c>
      <c r="E29" s="13">
        <f>IF(D29="non-peak",Parameters_Base!$B$4,Parameters_Base!$B$5)</f>
        <v>200000</v>
      </c>
      <c r="F29" s="1"/>
      <c r="G29" s="1">
        <v>11</v>
      </c>
      <c r="H29" s="1">
        <v>13</v>
      </c>
      <c r="I29" s="44">
        <f>N29*Parameters_Alternate!$B$8</f>
        <v>52.333333333333336</v>
      </c>
      <c r="J29" s="44">
        <f t="shared" si="2"/>
        <v>65.333333333333343</v>
      </c>
      <c r="K29" s="3">
        <v>0</v>
      </c>
      <c r="M29" s="27">
        <v>0.43333333333333335</v>
      </c>
      <c r="N29" s="27">
        <v>0.65416666666666667</v>
      </c>
      <c r="P29" s="15">
        <f t="shared" si="3"/>
        <v>13066666.666666668</v>
      </c>
      <c r="R29">
        <f>Parameters_Alternate!$F$5</f>
        <v>13880</v>
      </c>
      <c r="S29">
        <f>R29*(1+VLOOKUP(K29,Parameters_Alternate!$H$3:$I$7,2,FALSE))</f>
        <v>13880</v>
      </c>
      <c r="T29" s="14">
        <f>S29*Parameters_Alternate!$F$2</f>
        <v>18044000</v>
      </c>
      <c r="U29" s="14">
        <f>Parameters_Alternate!$N$6</f>
        <v>433333.33333333337</v>
      </c>
      <c r="V29" s="14">
        <f t="shared" si="0"/>
        <v>1500000</v>
      </c>
      <c r="W29" s="14">
        <f>Parameters_Alternate!$Q$10</f>
        <v>3754098.2698005121</v>
      </c>
      <c r="X29" s="14">
        <f>Parameters_Alternate!$F$7*'Alternate Scenario '!P29</f>
        <v>3266666.666666667</v>
      </c>
      <c r="Y29" s="14">
        <f>Parameters_Base!$G$8</f>
        <v>2000000</v>
      </c>
      <c r="Z29" s="15">
        <f t="shared" si="4"/>
        <v>28998098.26980051</v>
      </c>
      <c r="AB29" s="29">
        <f t="shared" si="5"/>
        <v>-15931431.603133842</v>
      </c>
      <c r="AC29" s="29"/>
      <c r="AD29" s="29" t="str">
        <f t="shared" si="6"/>
        <v>Loss</v>
      </c>
      <c r="AE29" s="29"/>
      <c r="AG29" s="12">
        <f t="shared" si="7"/>
        <v>-243848.44290510978</v>
      </c>
    </row>
    <row r="30" spans="1:33" x14ac:dyDescent="0.25">
      <c r="A30" s="6">
        <v>23</v>
      </c>
      <c r="B30" s="1" t="str">
        <f t="shared" si="1"/>
        <v>New York</v>
      </c>
      <c r="C30" s="1" t="s">
        <v>0</v>
      </c>
      <c r="D30" s="1" t="str">
        <f>IF(C30="Q1","non-peak",IF('Alternate Scenario '!C30="Q4","non-peak","peak"))</f>
        <v>non-peak</v>
      </c>
      <c r="E30" s="13">
        <f>IF(D30="non-peak",Parameters_Base!$B$4,Parameters_Base!$B$5)</f>
        <v>200000</v>
      </c>
      <c r="F30" s="1"/>
      <c r="G30" s="1">
        <v>12</v>
      </c>
      <c r="H30" s="1">
        <v>26</v>
      </c>
      <c r="I30" s="44">
        <f>N30*Parameters_Alternate!$B$8</f>
        <v>56.666666666666671</v>
      </c>
      <c r="J30" s="44">
        <f t="shared" si="2"/>
        <v>82.666666666666671</v>
      </c>
      <c r="K30" s="3">
        <v>0</v>
      </c>
      <c r="M30" s="27">
        <v>0.8666666666666667</v>
      </c>
      <c r="N30" s="27">
        <v>0.70833333333333337</v>
      </c>
      <c r="P30" s="15">
        <f t="shared" si="3"/>
        <v>16533333.333333334</v>
      </c>
      <c r="R30">
        <f>Parameters_Alternate!$F$5</f>
        <v>13880</v>
      </c>
      <c r="S30">
        <f>R30*(1+VLOOKUP(K30,Parameters_Alternate!$H$3:$I$7,2,FALSE))</f>
        <v>13880</v>
      </c>
      <c r="T30" s="14">
        <f>S30*Parameters_Alternate!$F$2</f>
        <v>18044000</v>
      </c>
      <c r="U30" s="14">
        <f>Parameters_Alternate!$N$6</f>
        <v>433333.33333333337</v>
      </c>
      <c r="V30" s="14">
        <f t="shared" si="0"/>
        <v>2500000</v>
      </c>
      <c r="W30" s="14">
        <f>Parameters_Alternate!$Q$10</f>
        <v>3754098.2698005121</v>
      </c>
      <c r="X30" s="14">
        <f>Parameters_Alternate!$F$7*'Alternate Scenario '!P30</f>
        <v>4133333.3333333335</v>
      </c>
      <c r="Y30" s="14">
        <f>Parameters_Base!$G$8</f>
        <v>2000000</v>
      </c>
      <c r="Z30" s="15">
        <f t="shared" si="4"/>
        <v>30864764.936467174</v>
      </c>
      <c r="AB30" s="29">
        <f t="shared" si="5"/>
        <v>-14331431.60313384</v>
      </c>
      <c r="AC30" s="29"/>
      <c r="AD30" s="29" t="str">
        <f t="shared" si="6"/>
        <v>Loss</v>
      </c>
      <c r="AE30" s="29"/>
      <c r="AG30" s="12">
        <f t="shared" si="7"/>
        <v>-173364.09197339322</v>
      </c>
    </row>
    <row r="31" spans="1:33" x14ac:dyDescent="0.25">
      <c r="A31" s="6">
        <v>24</v>
      </c>
      <c r="B31" s="1" t="str">
        <f t="shared" si="1"/>
        <v>Mumbai</v>
      </c>
      <c r="C31" s="1" t="s">
        <v>0</v>
      </c>
      <c r="D31" s="1" t="str">
        <f>IF(C31="Q1","non-peak",IF('Alternate Scenario '!C31="Q4","non-peak","peak"))</f>
        <v>non-peak</v>
      </c>
      <c r="E31" s="13">
        <f>IF(D31="non-peak",Parameters_Base!$B$4,Parameters_Base!$B$5)</f>
        <v>200000</v>
      </c>
      <c r="F31" s="1"/>
      <c r="G31" s="1">
        <v>12</v>
      </c>
      <c r="H31" s="1">
        <v>10</v>
      </c>
      <c r="I31" s="44">
        <f>N31*Parameters_Alternate!$B$8</f>
        <v>67.333333333333329</v>
      </c>
      <c r="J31" s="44">
        <f t="shared" si="2"/>
        <v>77.333333333333329</v>
      </c>
      <c r="K31" s="3">
        <v>0</v>
      </c>
      <c r="M31" s="27">
        <v>0.33333333333333331</v>
      </c>
      <c r="N31" s="27">
        <v>0.84166666666666667</v>
      </c>
      <c r="P31" s="15">
        <f t="shared" si="3"/>
        <v>15466666.666666666</v>
      </c>
      <c r="R31">
        <f>Parameters_Alternate!$F$5</f>
        <v>13880</v>
      </c>
      <c r="S31">
        <f>R31*(1+VLOOKUP(K31,Parameters_Alternate!$H$3:$I$7,2,FALSE))</f>
        <v>13880</v>
      </c>
      <c r="T31" s="14">
        <f>S31*Parameters_Alternate!$F$2</f>
        <v>18044000</v>
      </c>
      <c r="U31" s="14">
        <f>Parameters_Alternate!$N$6</f>
        <v>433333.33333333337</v>
      </c>
      <c r="V31" s="14">
        <f t="shared" si="0"/>
        <v>1500000</v>
      </c>
      <c r="W31" s="14">
        <f>Parameters_Alternate!$Q$10</f>
        <v>3754098.2698005121</v>
      </c>
      <c r="X31" s="14">
        <f>Parameters_Alternate!$F$7*'Alternate Scenario '!P31</f>
        <v>3866666.6666666665</v>
      </c>
      <c r="Y31" s="14">
        <f>Parameters_Base!$G$8</f>
        <v>2000000</v>
      </c>
      <c r="Z31" s="15">
        <f t="shared" si="4"/>
        <v>29598098.26980051</v>
      </c>
      <c r="AB31" s="29">
        <f t="shared" si="5"/>
        <v>-14131431.603133844</v>
      </c>
      <c r="AC31" s="29"/>
      <c r="AD31" s="29" t="str">
        <f t="shared" si="6"/>
        <v>Loss</v>
      </c>
      <c r="AE31" s="29"/>
      <c r="AG31" s="12">
        <f t="shared" si="7"/>
        <v>-182734.02935086869</v>
      </c>
    </row>
    <row r="32" spans="1:33" x14ac:dyDescent="0.25">
      <c r="A32" s="6">
        <v>25</v>
      </c>
      <c r="B32" s="1" t="str">
        <f t="shared" si="1"/>
        <v>New York</v>
      </c>
      <c r="C32" s="1" t="s">
        <v>0</v>
      </c>
      <c r="D32" s="1" t="str">
        <f>IF(C32="Q1","non-peak",IF('Alternate Scenario '!C32="Q4","non-peak","peak"))</f>
        <v>non-peak</v>
      </c>
      <c r="E32" s="13">
        <f>IF(D32="non-peak",Parameters_Base!$B$4,Parameters_Base!$B$5)</f>
        <v>200000</v>
      </c>
      <c r="F32" s="1"/>
      <c r="G32" s="1">
        <v>13</v>
      </c>
      <c r="H32" s="1">
        <v>22</v>
      </c>
      <c r="I32" s="44">
        <f>N32*Parameters_Alternate!$B$8</f>
        <v>75</v>
      </c>
      <c r="J32" s="44">
        <f t="shared" si="2"/>
        <v>97</v>
      </c>
      <c r="K32" s="3">
        <v>0</v>
      </c>
      <c r="M32" s="27">
        <v>0.73333333333333328</v>
      </c>
      <c r="N32" s="27">
        <v>0.9375</v>
      </c>
      <c r="P32" s="15">
        <f t="shared" si="3"/>
        <v>19400000</v>
      </c>
      <c r="R32">
        <f>Parameters_Alternate!$F$5</f>
        <v>13880</v>
      </c>
      <c r="S32">
        <f>R32*(1+VLOOKUP(K32,Parameters_Alternate!$H$3:$I$7,2,FALSE))</f>
        <v>13880</v>
      </c>
      <c r="T32" s="14">
        <f>S32*Parameters_Alternate!$F$2</f>
        <v>18044000</v>
      </c>
      <c r="U32" s="14">
        <f>Parameters_Alternate!$N$6</f>
        <v>433333.33333333337</v>
      </c>
      <c r="V32" s="14">
        <f t="shared" si="0"/>
        <v>2500000</v>
      </c>
      <c r="W32" s="14">
        <f>Parameters_Alternate!$Q$10</f>
        <v>3754098.2698005121</v>
      </c>
      <c r="X32" s="14">
        <f>Parameters_Alternate!$F$7*'Alternate Scenario '!P32</f>
        <v>4850000</v>
      </c>
      <c r="Y32" s="14">
        <f>Parameters_Base!$G$8</f>
        <v>2000000</v>
      </c>
      <c r="Z32" s="15">
        <f t="shared" si="4"/>
        <v>31581431.603133842</v>
      </c>
      <c r="AB32" s="29">
        <f t="shared" si="5"/>
        <v>-12181431.603133842</v>
      </c>
      <c r="AC32" s="29"/>
      <c r="AD32" s="29" t="str">
        <f t="shared" si="6"/>
        <v>Loss</v>
      </c>
      <c r="AE32" s="29"/>
      <c r="AG32" s="12">
        <f t="shared" si="7"/>
        <v>-125581.76910447259</v>
      </c>
    </row>
    <row r="33" spans="1:33" x14ac:dyDescent="0.25">
      <c r="A33" s="6">
        <v>26</v>
      </c>
      <c r="B33" s="1" t="str">
        <f t="shared" si="1"/>
        <v>Mumbai</v>
      </c>
      <c r="C33" s="1" t="s">
        <v>0</v>
      </c>
      <c r="D33" s="1" t="str">
        <f>IF(C33="Q1","non-peak",IF('Alternate Scenario '!C33="Q4","non-peak","peak"))</f>
        <v>non-peak</v>
      </c>
      <c r="E33" s="13">
        <f>IF(D33="non-peak",Parameters_Base!$B$4,Parameters_Base!$B$5)</f>
        <v>200000</v>
      </c>
      <c r="F33" s="1"/>
      <c r="G33" s="1">
        <v>13</v>
      </c>
      <c r="H33" s="1">
        <v>14</v>
      </c>
      <c r="I33" s="44">
        <f>N33*Parameters_Alternate!$B$8</f>
        <v>66.333333333333343</v>
      </c>
      <c r="J33" s="44">
        <f t="shared" si="2"/>
        <v>80.333333333333343</v>
      </c>
      <c r="K33" s="3">
        <v>1</v>
      </c>
      <c r="M33" s="27">
        <v>0.46666666666666667</v>
      </c>
      <c r="N33" s="27">
        <v>0.82916666666666672</v>
      </c>
      <c r="P33" s="15">
        <f t="shared" si="3"/>
        <v>16066666.666666668</v>
      </c>
      <c r="R33">
        <f>Parameters_Alternate!$F$5</f>
        <v>13880</v>
      </c>
      <c r="S33">
        <f>R33*(1+VLOOKUP(K33,Parameters_Alternate!$H$3:$I$7,2,FALSE))</f>
        <v>15961.999999999998</v>
      </c>
      <c r="T33" s="14">
        <f>S33*Parameters_Alternate!$F$2</f>
        <v>20750599.999999996</v>
      </c>
      <c r="U33" s="14">
        <f>Parameters_Alternate!$N$6</f>
        <v>433333.33333333337</v>
      </c>
      <c r="V33" s="14">
        <f t="shared" si="0"/>
        <v>1500000</v>
      </c>
      <c r="W33" s="14">
        <f>Parameters_Alternate!$Q$10</f>
        <v>3754098.2698005121</v>
      </c>
      <c r="X33" s="14">
        <f>Parameters_Alternate!$F$7*'Alternate Scenario '!P33</f>
        <v>4016666.666666667</v>
      </c>
      <c r="Y33" s="14">
        <f>Parameters_Base!$G$8</f>
        <v>2000000</v>
      </c>
      <c r="Z33" s="15">
        <f t="shared" si="4"/>
        <v>32454698.26980051</v>
      </c>
      <c r="AB33" s="29">
        <f t="shared" si="5"/>
        <v>-16388031.603133842</v>
      </c>
      <c r="AC33" s="29"/>
      <c r="AD33" s="29" t="str">
        <f t="shared" si="6"/>
        <v>Loss</v>
      </c>
      <c r="AE33" s="29"/>
      <c r="AG33" s="12">
        <f t="shared" si="7"/>
        <v>-204000.39340000632</v>
      </c>
    </row>
    <row r="34" spans="1:33" x14ac:dyDescent="0.25">
      <c r="A34" s="6">
        <v>27</v>
      </c>
      <c r="B34" s="1" t="str">
        <f t="shared" si="1"/>
        <v>New York</v>
      </c>
      <c r="C34" s="1" t="s">
        <v>0</v>
      </c>
      <c r="D34" s="1" t="str">
        <f>IF(C34="Q1","non-peak",IF('Alternate Scenario '!C34="Q4","non-peak","peak"))</f>
        <v>non-peak</v>
      </c>
      <c r="E34" s="13">
        <f>IF(D34="non-peak",Parameters_Base!$B$4,Parameters_Base!$B$5)</f>
        <v>200000</v>
      </c>
      <c r="F34" s="1"/>
      <c r="G34" s="1">
        <v>14</v>
      </c>
      <c r="H34" s="1">
        <v>17</v>
      </c>
      <c r="I34" s="44">
        <f>N34*Parameters_Alternate!$B$8</f>
        <v>79</v>
      </c>
      <c r="J34" s="44">
        <f t="shared" si="2"/>
        <v>96</v>
      </c>
      <c r="K34" s="3">
        <v>-2</v>
      </c>
      <c r="M34" s="27">
        <v>0.56666666666666665</v>
      </c>
      <c r="N34" s="27">
        <v>0.98750000000000004</v>
      </c>
      <c r="P34" s="15">
        <f t="shared" si="3"/>
        <v>19200000</v>
      </c>
      <c r="R34">
        <f>Parameters_Alternate!$F$5</f>
        <v>13880</v>
      </c>
      <c r="S34">
        <f>R34*(1+VLOOKUP(K34,Parameters_Alternate!$H$3:$I$7,2,FALSE))</f>
        <v>9716</v>
      </c>
      <c r="T34" s="14">
        <f>S34*Parameters_Alternate!$F$2</f>
        <v>12630800</v>
      </c>
      <c r="U34" s="14">
        <f>Parameters_Alternate!$N$6</f>
        <v>433333.33333333337</v>
      </c>
      <c r="V34" s="14">
        <f t="shared" si="0"/>
        <v>2500000</v>
      </c>
      <c r="W34" s="14">
        <f>Parameters_Alternate!$Q$10</f>
        <v>3754098.2698005121</v>
      </c>
      <c r="X34" s="14">
        <f>Parameters_Alternate!$F$7*'Alternate Scenario '!P34</f>
        <v>4800000</v>
      </c>
      <c r="Y34" s="14">
        <f>Parameters_Base!$G$8</f>
        <v>2000000</v>
      </c>
      <c r="Z34" s="15">
        <f t="shared" si="4"/>
        <v>26118231.603133846</v>
      </c>
      <c r="AB34" s="29">
        <f t="shared" si="5"/>
        <v>-6918231.6031338461</v>
      </c>
      <c r="AC34" s="29"/>
      <c r="AD34" s="29" t="str">
        <f t="shared" si="6"/>
        <v>Loss</v>
      </c>
      <c r="AE34" s="29"/>
      <c r="AG34" s="12">
        <f t="shared" si="7"/>
        <v>-72064.91253264423</v>
      </c>
    </row>
    <row r="35" spans="1:33" x14ac:dyDescent="0.25">
      <c r="A35" s="6">
        <v>28</v>
      </c>
      <c r="B35" s="1" t="str">
        <f t="shared" si="1"/>
        <v>Mumbai</v>
      </c>
      <c r="C35" s="1" t="s">
        <v>0</v>
      </c>
      <c r="D35" s="1" t="str">
        <f>IF(C35="Q1","non-peak",IF('Alternate Scenario '!C35="Q4","non-peak","peak"))</f>
        <v>non-peak</v>
      </c>
      <c r="E35" s="13">
        <f>IF(D35="non-peak",Parameters_Base!$B$4,Parameters_Base!$B$5)</f>
        <v>200000</v>
      </c>
      <c r="F35" s="1"/>
      <c r="G35" s="1">
        <v>14</v>
      </c>
      <c r="H35" s="1">
        <v>15</v>
      </c>
      <c r="I35" s="44">
        <f>N35*Parameters_Alternate!$B$8</f>
        <v>65.666666666666657</v>
      </c>
      <c r="J35" s="44">
        <f t="shared" si="2"/>
        <v>80.666666666666657</v>
      </c>
      <c r="K35" s="3">
        <v>2</v>
      </c>
      <c r="M35" s="27">
        <v>0.5</v>
      </c>
      <c r="N35" s="27">
        <v>0.8208333333333333</v>
      </c>
      <c r="P35" s="15">
        <f t="shared" si="3"/>
        <v>16133333.333333332</v>
      </c>
      <c r="R35">
        <f>Parameters_Alternate!$F$5</f>
        <v>13880</v>
      </c>
      <c r="S35">
        <f>R35*(1+VLOOKUP(K35,Parameters_Alternate!$H$3:$I$7,2,FALSE))</f>
        <v>18044</v>
      </c>
      <c r="T35" s="14">
        <f>S35*Parameters_Alternate!$F$2</f>
        <v>23457200</v>
      </c>
      <c r="U35" s="14">
        <f>Parameters_Alternate!$N$6</f>
        <v>433333.33333333337</v>
      </c>
      <c r="V35" s="14">
        <f t="shared" si="0"/>
        <v>1500000</v>
      </c>
      <c r="W35" s="14">
        <f>Parameters_Alternate!$Q$10</f>
        <v>3754098.2698005121</v>
      </c>
      <c r="X35" s="14">
        <f>Parameters_Alternate!$F$7*'Alternate Scenario '!P35</f>
        <v>4033333.333333333</v>
      </c>
      <c r="Y35" s="14">
        <f>Parameters_Base!$G$8</f>
        <v>2000000</v>
      </c>
      <c r="Z35" s="15">
        <f t="shared" si="4"/>
        <v>35177964.936467171</v>
      </c>
      <c r="AB35" s="29">
        <f t="shared" si="5"/>
        <v>-19044631.603133839</v>
      </c>
      <c r="AC35" s="29"/>
      <c r="AD35" s="29" t="str">
        <f t="shared" si="6"/>
        <v>Loss</v>
      </c>
      <c r="AE35" s="29"/>
      <c r="AG35" s="12">
        <f t="shared" si="7"/>
        <v>-236090.47441901456</v>
      </c>
    </row>
    <row r="36" spans="1:33" x14ac:dyDescent="0.25">
      <c r="A36" s="6">
        <v>29</v>
      </c>
      <c r="B36" s="1" t="str">
        <f t="shared" si="1"/>
        <v>New York</v>
      </c>
      <c r="C36" s="1" t="s">
        <v>0</v>
      </c>
      <c r="D36" s="1" t="str">
        <f>IF(C36="Q1","non-peak",IF('Alternate Scenario '!C36="Q4","non-peak","peak"))</f>
        <v>non-peak</v>
      </c>
      <c r="E36" s="13">
        <f>IF(D36="non-peak",Parameters_Base!$B$4,Parameters_Base!$B$5)</f>
        <v>200000</v>
      </c>
      <c r="F36" s="1"/>
      <c r="G36" s="1">
        <v>15</v>
      </c>
      <c r="H36" s="1">
        <v>16</v>
      </c>
      <c r="I36" s="44">
        <f>N36*Parameters_Alternate!$B$8</f>
        <v>79</v>
      </c>
      <c r="J36" s="44">
        <f t="shared" si="2"/>
        <v>95</v>
      </c>
      <c r="K36" s="3">
        <v>0</v>
      </c>
      <c r="M36" s="27">
        <v>0.53333333333333333</v>
      </c>
      <c r="N36" s="27">
        <v>0.98750000000000004</v>
      </c>
      <c r="P36" s="15">
        <f t="shared" si="3"/>
        <v>19000000</v>
      </c>
      <c r="R36">
        <f>Parameters_Alternate!$F$5</f>
        <v>13880</v>
      </c>
      <c r="S36">
        <f>R36*(1+VLOOKUP(K36,Parameters_Alternate!$H$3:$I$7,2,FALSE))</f>
        <v>13880</v>
      </c>
      <c r="T36" s="14">
        <f>S36*Parameters_Alternate!$F$2</f>
        <v>18044000</v>
      </c>
      <c r="U36" s="14">
        <f>Parameters_Alternate!$N$6</f>
        <v>433333.33333333337</v>
      </c>
      <c r="V36" s="14">
        <f t="shared" si="0"/>
        <v>2500000</v>
      </c>
      <c r="W36" s="14">
        <f>Parameters_Alternate!$Q$10</f>
        <v>3754098.2698005121</v>
      </c>
      <c r="X36" s="14">
        <f>Parameters_Alternate!$F$7*'Alternate Scenario '!P36</f>
        <v>4750000</v>
      </c>
      <c r="Y36" s="14">
        <f>Parameters_Base!$G$8</f>
        <v>2000000</v>
      </c>
      <c r="Z36" s="15">
        <f t="shared" si="4"/>
        <v>31481431.603133842</v>
      </c>
      <c r="AB36" s="29">
        <f t="shared" si="5"/>
        <v>-12481431.603133842</v>
      </c>
      <c r="AC36" s="29"/>
      <c r="AD36" s="29" t="str">
        <f t="shared" si="6"/>
        <v>Loss</v>
      </c>
      <c r="AE36" s="29"/>
      <c r="AG36" s="12">
        <f t="shared" si="7"/>
        <v>-131383.49055930361</v>
      </c>
    </row>
    <row r="37" spans="1:33" x14ac:dyDescent="0.25">
      <c r="A37" s="6">
        <v>30</v>
      </c>
      <c r="B37" s="1" t="str">
        <f t="shared" si="1"/>
        <v>Mumbai</v>
      </c>
      <c r="C37" s="1" t="s">
        <v>0</v>
      </c>
      <c r="D37" s="1" t="str">
        <f>IF(C37="Q1","non-peak",IF('Alternate Scenario '!C37="Q4","non-peak","peak"))</f>
        <v>non-peak</v>
      </c>
      <c r="E37" s="13">
        <f>IF(D37="non-peak",Parameters_Base!$B$4,Parameters_Base!$B$5)</f>
        <v>200000</v>
      </c>
      <c r="F37" s="1"/>
      <c r="G37" s="1">
        <v>15</v>
      </c>
      <c r="H37" s="1">
        <v>21</v>
      </c>
      <c r="I37" s="44">
        <f>N37*Parameters_Alternate!$B$8</f>
        <v>62.333333333333336</v>
      </c>
      <c r="J37" s="44">
        <f t="shared" si="2"/>
        <v>83.333333333333343</v>
      </c>
      <c r="K37" s="3">
        <v>0</v>
      </c>
      <c r="M37" s="27">
        <v>0.7</v>
      </c>
      <c r="N37" s="27">
        <v>0.77916666666666667</v>
      </c>
      <c r="P37" s="15">
        <f t="shared" si="3"/>
        <v>16666666.666666668</v>
      </c>
      <c r="R37">
        <f>Parameters_Alternate!$F$5</f>
        <v>13880</v>
      </c>
      <c r="S37">
        <f>R37*(1+VLOOKUP(K37,Parameters_Alternate!$H$3:$I$7,2,FALSE))</f>
        <v>13880</v>
      </c>
      <c r="T37" s="14">
        <f>S37*Parameters_Alternate!$F$2</f>
        <v>18044000</v>
      </c>
      <c r="U37" s="14">
        <f>Parameters_Alternate!$N$6</f>
        <v>433333.33333333337</v>
      </c>
      <c r="V37" s="14">
        <f t="shared" si="0"/>
        <v>1500000</v>
      </c>
      <c r="W37" s="14">
        <f>Parameters_Alternate!$Q$10</f>
        <v>3754098.2698005121</v>
      </c>
      <c r="X37" s="14">
        <f>Parameters_Alternate!$F$7*'Alternate Scenario '!P37</f>
        <v>4166666.666666667</v>
      </c>
      <c r="Y37" s="14">
        <f>Parameters_Base!$G$8</f>
        <v>2000000</v>
      </c>
      <c r="Z37" s="15">
        <f t="shared" si="4"/>
        <v>29898098.26980051</v>
      </c>
      <c r="AB37" s="29">
        <f t="shared" si="5"/>
        <v>-13231431.603133842</v>
      </c>
      <c r="AC37" s="29"/>
      <c r="AD37" s="29" t="str">
        <f t="shared" si="6"/>
        <v>Loss</v>
      </c>
      <c r="AE37" s="29"/>
      <c r="AG37" s="12">
        <f t="shared" si="7"/>
        <v>-158777.17923760609</v>
      </c>
    </row>
    <row r="38" spans="1:33" x14ac:dyDescent="0.25">
      <c r="A38" s="6">
        <v>31</v>
      </c>
      <c r="B38" s="1" t="str">
        <f t="shared" si="1"/>
        <v>New York</v>
      </c>
      <c r="C38" s="1" t="s">
        <v>0</v>
      </c>
      <c r="D38" s="1" t="str">
        <f>IF(C38="Q1","non-peak",IF('Alternate Scenario '!C38="Q4","non-peak","peak"))</f>
        <v>non-peak</v>
      </c>
      <c r="E38" s="13">
        <f>IF(D38="non-peak",Parameters_Base!$B$4,Parameters_Base!$B$5)</f>
        <v>200000</v>
      </c>
      <c r="F38" s="1"/>
      <c r="G38" s="1">
        <v>16</v>
      </c>
      <c r="H38" s="1">
        <v>15</v>
      </c>
      <c r="I38" s="44">
        <f>N38*Parameters_Alternate!$B$8</f>
        <v>72.333333333333329</v>
      </c>
      <c r="J38" s="44">
        <f t="shared" si="2"/>
        <v>87.333333333333329</v>
      </c>
      <c r="K38" s="3">
        <v>-2</v>
      </c>
      <c r="M38" s="27">
        <v>0.5</v>
      </c>
      <c r="N38" s="27">
        <v>0.90416666666666667</v>
      </c>
      <c r="P38" s="15">
        <f t="shared" si="3"/>
        <v>17466666.666666664</v>
      </c>
      <c r="R38">
        <f>Parameters_Alternate!$F$5</f>
        <v>13880</v>
      </c>
      <c r="S38">
        <f>R38*(1+VLOOKUP(K38,Parameters_Alternate!$H$3:$I$7,2,FALSE))</f>
        <v>9716</v>
      </c>
      <c r="T38" s="14">
        <f>S38*Parameters_Alternate!$F$2</f>
        <v>12630800</v>
      </c>
      <c r="U38" s="14">
        <f>Parameters_Alternate!$N$6</f>
        <v>433333.33333333337</v>
      </c>
      <c r="V38" s="14">
        <f t="shared" si="0"/>
        <v>2500000</v>
      </c>
      <c r="W38" s="14">
        <f>Parameters_Alternate!$Q$10</f>
        <v>3754098.2698005121</v>
      </c>
      <c r="X38" s="14">
        <f>Parameters_Alternate!$F$7*'Alternate Scenario '!P38</f>
        <v>4366666.666666666</v>
      </c>
      <c r="Y38" s="14">
        <f>Parameters_Base!$G$8</f>
        <v>2000000</v>
      </c>
      <c r="Z38" s="15">
        <f t="shared" si="4"/>
        <v>25684898.269800514</v>
      </c>
      <c r="AB38" s="29">
        <f t="shared" si="5"/>
        <v>-8218231.6031338498</v>
      </c>
      <c r="AC38" s="29"/>
      <c r="AD38" s="29" t="str">
        <f t="shared" si="6"/>
        <v>Loss</v>
      </c>
      <c r="AE38" s="29"/>
      <c r="AG38" s="12">
        <f t="shared" si="7"/>
        <v>-94101.888585502107</v>
      </c>
    </row>
    <row r="39" spans="1:33" x14ac:dyDescent="0.25">
      <c r="A39" s="6">
        <v>32</v>
      </c>
      <c r="B39" s="1" t="str">
        <f t="shared" si="1"/>
        <v>Mumbai</v>
      </c>
      <c r="C39" s="1" t="s">
        <v>0</v>
      </c>
      <c r="D39" s="1" t="str">
        <f>IF(C39="Q1","non-peak",IF('Alternate Scenario '!C39="Q4","non-peak","peak"))</f>
        <v>non-peak</v>
      </c>
      <c r="E39" s="13">
        <f>IF(D39="non-peak",Parameters_Base!$B$4,Parameters_Base!$B$5)</f>
        <v>200000</v>
      </c>
      <c r="F39" s="1"/>
      <c r="G39" s="1">
        <v>16</v>
      </c>
      <c r="H39" s="1">
        <v>24</v>
      </c>
      <c r="I39" s="44">
        <f>N39*Parameters_Alternate!$B$8</f>
        <v>59.666666666666671</v>
      </c>
      <c r="J39" s="44">
        <f t="shared" si="2"/>
        <v>83.666666666666671</v>
      </c>
      <c r="K39" s="3">
        <v>2</v>
      </c>
      <c r="M39" s="27">
        <v>0.8</v>
      </c>
      <c r="N39" s="27">
        <v>0.74583333333333335</v>
      </c>
      <c r="P39" s="15">
        <f t="shared" si="3"/>
        <v>16733333.333333334</v>
      </c>
      <c r="R39">
        <f>Parameters_Alternate!$F$5</f>
        <v>13880</v>
      </c>
      <c r="S39">
        <f>R39*(1+VLOOKUP(K39,Parameters_Alternate!$H$3:$I$7,2,FALSE))</f>
        <v>18044</v>
      </c>
      <c r="T39" s="14">
        <f>S39*Parameters_Alternate!$F$2</f>
        <v>23457200</v>
      </c>
      <c r="U39" s="14">
        <f>Parameters_Alternate!$N$6</f>
        <v>433333.33333333337</v>
      </c>
      <c r="V39" s="14">
        <f t="shared" si="0"/>
        <v>1500000</v>
      </c>
      <c r="W39" s="14">
        <f>Parameters_Alternate!$Q$10</f>
        <v>3754098.2698005121</v>
      </c>
      <c r="X39" s="14">
        <f>Parameters_Alternate!$F$7*'Alternate Scenario '!P39</f>
        <v>4183333.3333333335</v>
      </c>
      <c r="Y39" s="14">
        <f>Parameters_Base!$G$8</f>
        <v>2000000</v>
      </c>
      <c r="Z39" s="15">
        <f t="shared" si="4"/>
        <v>35327964.936467171</v>
      </c>
      <c r="AB39" s="29">
        <f t="shared" si="5"/>
        <v>-18594631.603133835</v>
      </c>
      <c r="AC39" s="29"/>
      <c r="AD39" s="29" t="str">
        <f t="shared" si="6"/>
        <v>Loss</v>
      </c>
      <c r="AE39" s="29"/>
      <c r="AG39" s="12">
        <f t="shared" si="7"/>
        <v>-222246.59286614144</v>
      </c>
    </row>
    <row r="40" spans="1:33" x14ac:dyDescent="0.25">
      <c r="A40" s="6">
        <v>33</v>
      </c>
      <c r="B40" s="1" t="str">
        <f t="shared" si="1"/>
        <v>New York</v>
      </c>
      <c r="C40" s="1" t="s">
        <v>0</v>
      </c>
      <c r="D40" s="1" t="str">
        <f>IF(C40="Q1","non-peak",IF('Alternate Scenario '!C40="Q4","non-peak","peak"))</f>
        <v>non-peak</v>
      </c>
      <c r="E40" s="13">
        <f>IF(D40="non-peak",Parameters_Base!$B$4,Parameters_Base!$B$5)</f>
        <v>200000</v>
      </c>
      <c r="F40" s="1"/>
      <c r="G40" s="1">
        <v>17</v>
      </c>
      <c r="H40" s="1">
        <v>21</v>
      </c>
      <c r="I40" s="44">
        <f>N40*Parameters_Alternate!$B$8</f>
        <v>72.333333333333329</v>
      </c>
      <c r="J40" s="44">
        <f t="shared" si="2"/>
        <v>93.333333333333329</v>
      </c>
      <c r="K40" s="3">
        <v>-2</v>
      </c>
      <c r="M40" s="27">
        <v>0.7</v>
      </c>
      <c r="N40" s="27">
        <v>0.90416666666666667</v>
      </c>
      <c r="P40" s="15">
        <f t="shared" si="3"/>
        <v>18666666.666666664</v>
      </c>
      <c r="R40">
        <f>Parameters_Alternate!$F$5</f>
        <v>13880</v>
      </c>
      <c r="S40">
        <f>R40*(1+VLOOKUP(K40,Parameters_Alternate!$H$3:$I$7,2,FALSE))</f>
        <v>9716</v>
      </c>
      <c r="T40" s="14">
        <f>S40*Parameters_Alternate!$F$2</f>
        <v>12630800</v>
      </c>
      <c r="U40" s="14">
        <f>Parameters_Alternate!$N$6</f>
        <v>433333.33333333337</v>
      </c>
      <c r="V40" s="14">
        <f t="shared" si="0"/>
        <v>2500000</v>
      </c>
      <c r="W40" s="14">
        <f>Parameters_Alternate!$Q$10</f>
        <v>3754098.2698005121</v>
      </c>
      <c r="X40" s="14">
        <f>Parameters_Alternate!$F$7*'Alternate Scenario '!P40</f>
        <v>4666666.666666666</v>
      </c>
      <c r="Y40" s="14">
        <f>Parameters_Base!$G$8</f>
        <v>2000000</v>
      </c>
      <c r="Z40" s="15">
        <f t="shared" si="4"/>
        <v>25984898.269800514</v>
      </c>
      <c r="AB40" s="29">
        <f t="shared" si="5"/>
        <v>-7318231.6031338498</v>
      </c>
      <c r="AC40" s="29"/>
      <c r="AD40" s="29" t="str">
        <f t="shared" si="6"/>
        <v>Loss</v>
      </c>
      <c r="AE40" s="29"/>
      <c r="AG40" s="12">
        <f t="shared" si="7"/>
        <v>-78409.624319291252</v>
      </c>
    </row>
    <row r="41" spans="1:33" x14ac:dyDescent="0.25">
      <c r="A41" s="6">
        <v>34</v>
      </c>
      <c r="B41" s="1" t="str">
        <f t="shared" si="1"/>
        <v>Mumbai</v>
      </c>
      <c r="C41" s="1" t="s">
        <v>0</v>
      </c>
      <c r="D41" s="1" t="str">
        <f>IF(C41="Q1","non-peak",IF('Alternate Scenario '!C41="Q4","non-peak","peak"))</f>
        <v>non-peak</v>
      </c>
      <c r="E41" s="13">
        <f>IF(D41="non-peak",Parameters_Base!$B$4,Parameters_Base!$B$5)</f>
        <v>200000</v>
      </c>
      <c r="F41" s="1"/>
      <c r="G41" s="1">
        <v>17</v>
      </c>
      <c r="H41" s="1">
        <v>19</v>
      </c>
      <c r="I41" s="44">
        <f>N41*Parameters_Alternate!$B$8</f>
        <v>75.333333333333329</v>
      </c>
      <c r="J41" s="44">
        <f t="shared" si="2"/>
        <v>94.333333333333329</v>
      </c>
      <c r="K41" s="3">
        <v>1</v>
      </c>
      <c r="M41" s="27">
        <v>0.6333333333333333</v>
      </c>
      <c r="N41" s="27">
        <v>0.94166666666666665</v>
      </c>
      <c r="P41" s="15">
        <f t="shared" si="3"/>
        <v>18866666.666666664</v>
      </c>
      <c r="R41">
        <f>Parameters_Alternate!$F$5</f>
        <v>13880</v>
      </c>
      <c r="S41">
        <f>R41*(1+VLOOKUP(K41,Parameters_Alternate!$H$3:$I$7,2,FALSE))</f>
        <v>15961.999999999998</v>
      </c>
      <c r="T41" s="14">
        <f>S41*Parameters_Alternate!$F$2</f>
        <v>20750599.999999996</v>
      </c>
      <c r="U41" s="14">
        <f>Parameters_Alternate!$N$6</f>
        <v>433333.33333333337</v>
      </c>
      <c r="V41" s="14">
        <f t="shared" si="0"/>
        <v>1500000</v>
      </c>
      <c r="W41" s="14">
        <f>Parameters_Alternate!$Q$10</f>
        <v>3754098.2698005121</v>
      </c>
      <c r="X41" s="14">
        <f>Parameters_Alternate!$F$7*'Alternate Scenario '!P41</f>
        <v>4716666.666666666</v>
      </c>
      <c r="Y41" s="14">
        <f>Parameters_Base!$G$8</f>
        <v>2000000</v>
      </c>
      <c r="Z41" s="15">
        <f t="shared" si="4"/>
        <v>33154698.269800507</v>
      </c>
      <c r="AB41" s="29">
        <f t="shared" si="5"/>
        <v>-14288031.603133842</v>
      </c>
      <c r="AC41" s="29"/>
      <c r="AD41" s="29" t="str">
        <f t="shared" si="6"/>
        <v>Loss</v>
      </c>
      <c r="AE41" s="29"/>
      <c r="AG41" s="12">
        <f t="shared" si="7"/>
        <v>-151463.23254205487</v>
      </c>
    </row>
    <row r="42" spans="1:33" x14ac:dyDescent="0.25">
      <c r="A42" s="6">
        <v>35</v>
      </c>
      <c r="B42" s="1" t="str">
        <f t="shared" si="1"/>
        <v>New York</v>
      </c>
      <c r="C42" s="1" t="s">
        <v>0</v>
      </c>
      <c r="D42" s="1" t="str">
        <f>IF(C42="Q1","non-peak",IF('Alternate Scenario '!C42="Q4","non-peak","peak"))</f>
        <v>non-peak</v>
      </c>
      <c r="E42" s="13">
        <f>IF(D42="non-peak",Parameters_Base!$B$4,Parameters_Base!$B$5)</f>
        <v>200000</v>
      </c>
      <c r="F42" s="1"/>
      <c r="G42" s="1">
        <v>18</v>
      </c>
      <c r="H42" s="1">
        <v>16</v>
      </c>
      <c r="I42" s="44">
        <f>N42*Parameters_Alternate!$B$8</f>
        <v>63</v>
      </c>
      <c r="J42" s="44">
        <f t="shared" si="2"/>
        <v>79</v>
      </c>
      <c r="K42" s="3">
        <v>-2</v>
      </c>
      <c r="M42" s="27">
        <v>0.53333333333333333</v>
      </c>
      <c r="N42" s="27">
        <v>0.78749999999999998</v>
      </c>
      <c r="P42" s="15">
        <f t="shared" si="3"/>
        <v>15800000</v>
      </c>
      <c r="R42">
        <f>Parameters_Alternate!$F$5</f>
        <v>13880</v>
      </c>
      <c r="S42">
        <f>R42*(1+VLOOKUP(K42,Parameters_Alternate!$H$3:$I$7,2,FALSE))</f>
        <v>9716</v>
      </c>
      <c r="T42" s="14">
        <f>S42*Parameters_Alternate!$F$2</f>
        <v>12630800</v>
      </c>
      <c r="U42" s="14">
        <f>Parameters_Alternate!$N$6</f>
        <v>433333.33333333337</v>
      </c>
      <c r="V42" s="14">
        <f t="shared" si="0"/>
        <v>2500000</v>
      </c>
      <c r="W42" s="14">
        <f>Parameters_Alternate!$Q$10</f>
        <v>3754098.2698005121</v>
      </c>
      <c r="X42" s="14">
        <f>Parameters_Alternate!$F$7*'Alternate Scenario '!P42</f>
        <v>3950000</v>
      </c>
      <c r="Y42" s="14">
        <f>Parameters_Base!$G$8</f>
        <v>2000000</v>
      </c>
      <c r="Z42" s="15">
        <f t="shared" si="4"/>
        <v>25268231.603133846</v>
      </c>
      <c r="AB42" s="29">
        <f t="shared" si="5"/>
        <v>-9468231.6031338461</v>
      </c>
      <c r="AC42" s="29"/>
      <c r="AD42" s="29" t="str">
        <f t="shared" si="6"/>
        <v>Loss</v>
      </c>
      <c r="AE42" s="29"/>
      <c r="AG42" s="12">
        <f t="shared" si="7"/>
        <v>-119851.03295106134</v>
      </c>
    </row>
    <row r="43" spans="1:33" x14ac:dyDescent="0.25">
      <c r="A43" s="6">
        <v>36</v>
      </c>
      <c r="B43" s="1" t="str">
        <f t="shared" si="1"/>
        <v>Mumbai</v>
      </c>
      <c r="C43" s="1" t="s">
        <v>0</v>
      </c>
      <c r="D43" s="1" t="str">
        <f>IF(C43="Q1","non-peak",IF('Alternate Scenario '!C43="Q4","non-peak","peak"))</f>
        <v>non-peak</v>
      </c>
      <c r="E43" s="13">
        <f>IF(D43="non-peak",Parameters_Base!$B$4,Parameters_Base!$B$5)</f>
        <v>200000</v>
      </c>
      <c r="F43" s="1"/>
      <c r="G43" s="1">
        <v>18</v>
      </c>
      <c r="H43" s="1">
        <v>14</v>
      </c>
      <c r="I43" s="44">
        <f>N43*Parameters_Alternate!$B$8</f>
        <v>52.666666666666664</v>
      </c>
      <c r="J43" s="44">
        <f t="shared" si="2"/>
        <v>66.666666666666657</v>
      </c>
      <c r="K43" s="3">
        <v>2</v>
      </c>
      <c r="M43" s="27">
        <v>0.46666666666666667</v>
      </c>
      <c r="N43" s="27">
        <v>0.65833333333333333</v>
      </c>
      <c r="P43" s="15">
        <f t="shared" si="3"/>
        <v>13333333.333333332</v>
      </c>
      <c r="R43">
        <f>Parameters_Alternate!$F$5</f>
        <v>13880</v>
      </c>
      <c r="S43">
        <f>R43*(1+VLOOKUP(K43,Parameters_Alternate!$H$3:$I$7,2,FALSE))</f>
        <v>18044</v>
      </c>
      <c r="T43" s="14">
        <f>S43*Parameters_Alternate!$F$2</f>
        <v>23457200</v>
      </c>
      <c r="U43" s="14">
        <f>Parameters_Alternate!$N$6</f>
        <v>433333.33333333337</v>
      </c>
      <c r="V43" s="14">
        <f t="shared" si="0"/>
        <v>1500000</v>
      </c>
      <c r="W43" s="14">
        <f>Parameters_Alternate!$Q$10</f>
        <v>3754098.2698005121</v>
      </c>
      <c r="X43" s="14">
        <f>Parameters_Alternate!$F$7*'Alternate Scenario '!P43</f>
        <v>3333333.333333333</v>
      </c>
      <c r="Y43" s="14">
        <f>Parameters_Base!$G$8</f>
        <v>2000000</v>
      </c>
      <c r="Z43" s="15">
        <f t="shared" si="4"/>
        <v>34477964.936467171</v>
      </c>
      <c r="AB43" s="29">
        <f t="shared" si="5"/>
        <v>-21144631.603133839</v>
      </c>
      <c r="AC43" s="29"/>
      <c r="AD43" s="29" t="str">
        <f t="shared" si="6"/>
        <v>Loss</v>
      </c>
      <c r="AE43" s="29"/>
      <c r="AG43" s="12">
        <f t="shared" si="7"/>
        <v>-317169.47404700762</v>
      </c>
    </row>
    <row r="44" spans="1:33" x14ac:dyDescent="0.25">
      <c r="A44" s="6">
        <v>37</v>
      </c>
      <c r="B44" s="1" t="str">
        <f t="shared" si="1"/>
        <v>New York</v>
      </c>
      <c r="C44" s="1" t="s">
        <v>0</v>
      </c>
      <c r="D44" s="1" t="str">
        <f>IF(C44="Q1","non-peak",IF('Alternate Scenario '!C44="Q4","non-peak","peak"))</f>
        <v>non-peak</v>
      </c>
      <c r="E44" s="13">
        <f>IF(D44="non-peak",Parameters_Base!$B$4,Parameters_Base!$B$5)</f>
        <v>200000</v>
      </c>
      <c r="F44" s="1"/>
      <c r="G44" s="1">
        <v>19</v>
      </c>
      <c r="H44" s="1">
        <v>23</v>
      </c>
      <c r="I44" s="44">
        <f>N44*Parameters_Alternate!$B$8</f>
        <v>71.666666666666671</v>
      </c>
      <c r="J44" s="44">
        <f t="shared" si="2"/>
        <v>94.666666666666671</v>
      </c>
      <c r="K44" s="3">
        <v>-1</v>
      </c>
      <c r="M44" s="27">
        <v>0.76666666666666672</v>
      </c>
      <c r="N44" s="27">
        <v>0.89583333333333337</v>
      </c>
      <c r="P44" s="15">
        <f t="shared" si="3"/>
        <v>18933333.333333336</v>
      </c>
      <c r="R44">
        <f>Parameters_Alternate!$F$5</f>
        <v>13880</v>
      </c>
      <c r="S44">
        <f>R44*(1+VLOOKUP(K44,Parameters_Alternate!$H$3:$I$7,2,FALSE))</f>
        <v>11798</v>
      </c>
      <c r="T44" s="14">
        <f>S44*Parameters_Alternate!$F$2</f>
        <v>15337400</v>
      </c>
      <c r="U44" s="14">
        <f>Parameters_Alternate!$N$6</f>
        <v>433333.33333333337</v>
      </c>
      <c r="V44" s="14">
        <f t="shared" si="0"/>
        <v>2500000</v>
      </c>
      <c r="W44" s="14">
        <f>Parameters_Alternate!$Q$10</f>
        <v>3754098.2698005121</v>
      </c>
      <c r="X44" s="14">
        <f>Parameters_Alternate!$F$7*'Alternate Scenario '!P44</f>
        <v>4733333.333333334</v>
      </c>
      <c r="Y44" s="14">
        <f>Parameters_Base!$G$8</f>
        <v>2000000</v>
      </c>
      <c r="Z44" s="15">
        <f t="shared" si="4"/>
        <v>28758164.936467186</v>
      </c>
      <c r="AB44" s="29">
        <f t="shared" si="5"/>
        <v>-9824831.6031338498</v>
      </c>
      <c r="AC44" s="29"/>
      <c r="AD44" s="29" t="str">
        <f t="shared" si="6"/>
        <v>Loss</v>
      </c>
      <c r="AE44" s="29"/>
      <c r="AG44" s="12">
        <f t="shared" si="7"/>
        <v>-103783.43242747024</v>
      </c>
    </row>
    <row r="45" spans="1:33" x14ac:dyDescent="0.25">
      <c r="A45" s="6">
        <v>38</v>
      </c>
      <c r="B45" s="1" t="str">
        <f t="shared" si="1"/>
        <v>Mumbai</v>
      </c>
      <c r="C45" s="1" t="s">
        <v>0</v>
      </c>
      <c r="D45" s="1" t="str">
        <f>IF(C45="Q1","non-peak",IF('Alternate Scenario '!C45="Q4","non-peak","peak"))</f>
        <v>non-peak</v>
      </c>
      <c r="E45" s="13">
        <f>IF(D45="non-peak",Parameters_Base!$B$4,Parameters_Base!$B$5)</f>
        <v>200000</v>
      </c>
      <c r="F45" s="1"/>
      <c r="G45" s="1">
        <v>19</v>
      </c>
      <c r="H45" s="1">
        <v>14</v>
      </c>
      <c r="I45" s="44">
        <f>N45*Parameters_Alternate!$B$8</f>
        <v>62.333333333333336</v>
      </c>
      <c r="J45" s="44">
        <f t="shared" si="2"/>
        <v>76.333333333333343</v>
      </c>
      <c r="K45" s="3">
        <v>2</v>
      </c>
      <c r="M45" s="27">
        <v>0.46666666666666667</v>
      </c>
      <c r="N45" s="27">
        <v>0.77916666666666667</v>
      </c>
      <c r="P45" s="15">
        <f t="shared" si="3"/>
        <v>15266666.666666668</v>
      </c>
      <c r="R45">
        <f>Parameters_Alternate!$F$5</f>
        <v>13880</v>
      </c>
      <c r="S45">
        <f>R45*(1+VLOOKUP(K45,Parameters_Alternate!$H$3:$I$7,2,FALSE))</f>
        <v>18044</v>
      </c>
      <c r="T45" s="14">
        <f>S45*Parameters_Alternate!$F$2</f>
        <v>23457200</v>
      </c>
      <c r="U45" s="14">
        <f>Parameters_Alternate!$N$6</f>
        <v>433333.33333333337</v>
      </c>
      <c r="V45" s="14">
        <f t="shared" si="0"/>
        <v>1500000</v>
      </c>
      <c r="W45" s="14">
        <f>Parameters_Alternate!$Q$10</f>
        <v>3754098.2698005121</v>
      </c>
      <c r="X45" s="14">
        <f>Parameters_Alternate!$F$7*'Alternate Scenario '!P45</f>
        <v>3816666.666666667</v>
      </c>
      <c r="Y45" s="14">
        <f>Parameters_Base!$G$8</f>
        <v>2000000</v>
      </c>
      <c r="Z45" s="15">
        <f t="shared" si="4"/>
        <v>34961298.269800514</v>
      </c>
      <c r="AB45" s="29">
        <f t="shared" si="5"/>
        <v>-19694631.603133846</v>
      </c>
      <c r="AC45" s="29"/>
      <c r="AD45" s="29" t="str">
        <f t="shared" si="6"/>
        <v>Loss</v>
      </c>
      <c r="AE45" s="29"/>
      <c r="AG45" s="12">
        <f t="shared" si="7"/>
        <v>-258008.27427686259</v>
      </c>
    </row>
    <row r="46" spans="1:33" x14ac:dyDescent="0.25">
      <c r="A46" s="6">
        <v>39</v>
      </c>
      <c r="B46" s="1" t="str">
        <f t="shared" si="1"/>
        <v>New York</v>
      </c>
      <c r="C46" s="1" t="s">
        <v>0</v>
      </c>
      <c r="D46" s="1" t="str">
        <f>IF(C46="Q1","non-peak",IF('Alternate Scenario '!C46="Q4","non-peak","peak"))</f>
        <v>non-peak</v>
      </c>
      <c r="E46" s="13">
        <f>IF(D46="non-peak",Parameters_Base!$B$4,Parameters_Base!$B$5)</f>
        <v>200000</v>
      </c>
      <c r="F46" s="1"/>
      <c r="G46" s="1">
        <v>20</v>
      </c>
      <c r="H46" s="1">
        <v>12</v>
      </c>
      <c r="I46" s="44">
        <f>N46*Parameters_Alternate!$B$8</f>
        <v>41</v>
      </c>
      <c r="J46" s="44">
        <f t="shared" si="2"/>
        <v>53</v>
      </c>
      <c r="K46" s="3">
        <v>-2</v>
      </c>
      <c r="M46" s="27">
        <v>0.4</v>
      </c>
      <c r="N46" s="27">
        <v>0.51249999999999996</v>
      </c>
      <c r="P46" s="15">
        <f t="shared" si="3"/>
        <v>10600000</v>
      </c>
      <c r="R46">
        <f>Parameters_Alternate!$F$5</f>
        <v>13880</v>
      </c>
      <c r="S46">
        <f>R46*(1+VLOOKUP(K46,Parameters_Alternate!$H$3:$I$7,2,FALSE))</f>
        <v>9716</v>
      </c>
      <c r="T46" s="14">
        <f>S46*Parameters_Alternate!$F$2</f>
        <v>12630800</v>
      </c>
      <c r="U46" s="14">
        <f>Parameters_Alternate!$N$6</f>
        <v>433333.33333333337</v>
      </c>
      <c r="V46" s="14">
        <f t="shared" si="0"/>
        <v>2500000</v>
      </c>
      <c r="W46" s="14">
        <f>Parameters_Alternate!$Q$10</f>
        <v>3754098.2698005121</v>
      </c>
      <c r="X46" s="14">
        <f>Parameters_Alternate!$F$7*'Alternate Scenario '!P46</f>
        <v>2650000</v>
      </c>
      <c r="Y46" s="14">
        <f>Parameters_Base!$G$8</f>
        <v>2000000</v>
      </c>
      <c r="Z46" s="15">
        <f t="shared" si="4"/>
        <v>23968231.603133846</v>
      </c>
      <c r="AB46" s="29">
        <f t="shared" si="5"/>
        <v>-13368231.603133846</v>
      </c>
      <c r="AC46" s="29"/>
      <c r="AD46" s="29" t="str">
        <f t="shared" si="6"/>
        <v>Loss</v>
      </c>
      <c r="AE46" s="29"/>
      <c r="AG46" s="12">
        <f t="shared" si="7"/>
        <v>-252230.78496478955</v>
      </c>
    </row>
    <row r="47" spans="1:33" x14ac:dyDescent="0.25">
      <c r="A47" s="6">
        <v>40</v>
      </c>
      <c r="B47" s="1" t="str">
        <f t="shared" si="1"/>
        <v>Mumbai</v>
      </c>
      <c r="C47" s="1" t="s">
        <v>0</v>
      </c>
      <c r="D47" s="1" t="str">
        <f>IF(C47="Q1","non-peak",IF('Alternate Scenario '!C47="Q4","non-peak","peak"))</f>
        <v>non-peak</v>
      </c>
      <c r="E47" s="13">
        <f>IF(D47="non-peak",Parameters_Base!$B$4,Parameters_Base!$B$5)</f>
        <v>200000</v>
      </c>
      <c r="F47" s="1"/>
      <c r="G47" s="1">
        <v>20</v>
      </c>
      <c r="H47" s="1">
        <v>24</v>
      </c>
      <c r="I47" s="44">
        <f>N47*Parameters_Alternate!$B$8</f>
        <v>64.333333333333343</v>
      </c>
      <c r="J47" s="44">
        <f t="shared" si="2"/>
        <v>88.333333333333343</v>
      </c>
      <c r="K47" s="3">
        <v>0</v>
      </c>
      <c r="M47" s="27">
        <v>0.8</v>
      </c>
      <c r="N47" s="27">
        <v>0.8041666666666667</v>
      </c>
      <c r="P47" s="15">
        <f t="shared" si="3"/>
        <v>17666666.666666668</v>
      </c>
      <c r="R47">
        <f>Parameters_Alternate!$F$5</f>
        <v>13880</v>
      </c>
      <c r="S47">
        <f>R47*(1+VLOOKUP(K47,Parameters_Alternate!$H$3:$I$7,2,FALSE))</f>
        <v>13880</v>
      </c>
      <c r="T47" s="14">
        <f>S47*Parameters_Alternate!$F$2</f>
        <v>18044000</v>
      </c>
      <c r="U47" s="14">
        <f>Parameters_Alternate!$N$6</f>
        <v>433333.33333333337</v>
      </c>
      <c r="V47" s="14">
        <f t="shared" si="0"/>
        <v>1500000</v>
      </c>
      <c r="W47" s="14">
        <f>Parameters_Alternate!$Q$10</f>
        <v>3754098.2698005121</v>
      </c>
      <c r="X47" s="14">
        <f>Parameters_Alternate!$F$7*'Alternate Scenario '!P47</f>
        <v>4416666.666666667</v>
      </c>
      <c r="Y47" s="14">
        <f>Parameters_Base!$G$8</f>
        <v>2000000</v>
      </c>
      <c r="Z47" s="15">
        <f t="shared" si="4"/>
        <v>30148098.26980051</v>
      </c>
      <c r="AB47" s="29">
        <f t="shared" si="5"/>
        <v>-12481431.603133842</v>
      </c>
      <c r="AC47" s="29"/>
      <c r="AD47" s="29" t="str">
        <f t="shared" si="6"/>
        <v>Loss</v>
      </c>
      <c r="AE47" s="29"/>
      <c r="AG47" s="12">
        <f t="shared" si="7"/>
        <v>-141299.22569585481</v>
      </c>
    </row>
    <row r="48" spans="1:33" x14ac:dyDescent="0.25">
      <c r="A48" s="6">
        <v>41</v>
      </c>
      <c r="B48" s="1" t="str">
        <f t="shared" si="1"/>
        <v>New York</v>
      </c>
      <c r="C48" s="1" t="s">
        <v>0</v>
      </c>
      <c r="D48" s="1" t="str">
        <f>IF(C48="Q1","non-peak",IF('Alternate Scenario '!C48="Q4","non-peak","peak"))</f>
        <v>non-peak</v>
      </c>
      <c r="E48" s="13">
        <f>IF(D48="non-peak",Parameters_Base!$B$4,Parameters_Base!$B$5)</f>
        <v>200000</v>
      </c>
      <c r="F48" s="1"/>
      <c r="G48" s="1">
        <v>21</v>
      </c>
      <c r="H48" s="1">
        <v>14</v>
      </c>
      <c r="I48" s="44">
        <f>N48*Parameters_Alternate!$B$8</f>
        <v>72.333333333333329</v>
      </c>
      <c r="J48" s="44">
        <f t="shared" si="2"/>
        <v>86.333333333333329</v>
      </c>
      <c r="K48" s="3">
        <v>0</v>
      </c>
      <c r="M48" s="27">
        <v>0.46666666666666667</v>
      </c>
      <c r="N48" s="27">
        <v>0.90416666666666667</v>
      </c>
      <c r="P48" s="15">
        <f t="shared" si="3"/>
        <v>17266666.666666664</v>
      </c>
      <c r="R48">
        <f>Parameters_Alternate!$F$5</f>
        <v>13880</v>
      </c>
      <c r="S48">
        <f>R48*(1+VLOOKUP(K48,Parameters_Alternate!$H$3:$I$7,2,FALSE))</f>
        <v>13880</v>
      </c>
      <c r="T48" s="14">
        <f>S48*Parameters_Alternate!$F$2</f>
        <v>18044000</v>
      </c>
      <c r="U48" s="14">
        <f>Parameters_Alternate!$N$6</f>
        <v>433333.33333333337</v>
      </c>
      <c r="V48" s="14">
        <f t="shared" si="0"/>
        <v>2500000</v>
      </c>
      <c r="W48" s="14">
        <f>Parameters_Alternate!$Q$10</f>
        <v>3754098.2698005121</v>
      </c>
      <c r="X48" s="14">
        <f>Parameters_Alternate!$F$7*'Alternate Scenario '!P48</f>
        <v>4316666.666666666</v>
      </c>
      <c r="Y48" s="14">
        <f>Parameters_Base!$G$8</f>
        <v>2000000</v>
      </c>
      <c r="Z48" s="15">
        <f t="shared" si="4"/>
        <v>31048098.269800507</v>
      </c>
      <c r="AB48" s="29">
        <f t="shared" si="5"/>
        <v>-13781431.603133842</v>
      </c>
      <c r="AC48" s="29"/>
      <c r="AD48" s="29" t="str">
        <f t="shared" si="6"/>
        <v>Loss</v>
      </c>
      <c r="AE48" s="29"/>
      <c r="AG48" s="12">
        <f t="shared" si="7"/>
        <v>-159630.48188958119</v>
      </c>
    </row>
    <row r="49" spans="1:33" x14ac:dyDescent="0.25">
      <c r="A49" s="6">
        <v>42</v>
      </c>
      <c r="B49" s="1" t="str">
        <f t="shared" si="1"/>
        <v>Mumbai</v>
      </c>
      <c r="C49" s="1" t="s">
        <v>0</v>
      </c>
      <c r="D49" s="1" t="str">
        <f>IF(C49="Q1","non-peak",IF('Alternate Scenario '!C49="Q4","non-peak","peak"))</f>
        <v>non-peak</v>
      </c>
      <c r="E49" s="13">
        <f>IF(D49="non-peak",Parameters_Base!$B$4,Parameters_Base!$B$5)</f>
        <v>200000</v>
      </c>
      <c r="F49" s="1"/>
      <c r="G49" s="1">
        <v>21</v>
      </c>
      <c r="H49" s="1">
        <v>18</v>
      </c>
      <c r="I49" s="44">
        <f>N49*Parameters_Alternate!$B$8</f>
        <v>67.333333333333329</v>
      </c>
      <c r="J49" s="44">
        <f t="shared" si="2"/>
        <v>85.333333333333329</v>
      </c>
      <c r="K49" s="3">
        <v>0</v>
      </c>
      <c r="M49" s="27">
        <v>0.6</v>
      </c>
      <c r="N49" s="27">
        <v>0.84166666666666667</v>
      </c>
      <c r="P49" s="15">
        <f t="shared" si="3"/>
        <v>17066666.666666664</v>
      </c>
      <c r="R49">
        <f>Parameters_Alternate!$F$5</f>
        <v>13880</v>
      </c>
      <c r="S49">
        <f>R49*(1+VLOOKUP(K49,Parameters_Alternate!$H$3:$I$7,2,FALSE))</f>
        <v>13880</v>
      </c>
      <c r="T49" s="14">
        <f>S49*Parameters_Alternate!$F$2</f>
        <v>18044000</v>
      </c>
      <c r="U49" s="14">
        <f>Parameters_Alternate!$N$6</f>
        <v>433333.33333333337</v>
      </c>
      <c r="V49" s="14">
        <f t="shared" si="0"/>
        <v>1500000</v>
      </c>
      <c r="W49" s="14">
        <f>Parameters_Alternate!$Q$10</f>
        <v>3754098.2698005121</v>
      </c>
      <c r="X49" s="14">
        <f>Parameters_Alternate!$F$7*'Alternate Scenario '!P49</f>
        <v>4266666.666666666</v>
      </c>
      <c r="Y49" s="14">
        <f>Parameters_Base!$G$8</f>
        <v>2000000</v>
      </c>
      <c r="Z49" s="15">
        <f t="shared" si="4"/>
        <v>29998098.269800507</v>
      </c>
      <c r="AB49" s="29">
        <f t="shared" si="5"/>
        <v>-12931431.603133842</v>
      </c>
      <c r="AC49" s="29"/>
      <c r="AD49" s="29" t="str">
        <f t="shared" si="6"/>
        <v>Loss</v>
      </c>
      <c r="AE49" s="29"/>
      <c r="AG49" s="12">
        <f t="shared" si="7"/>
        <v>-151540.21409922472</v>
      </c>
    </row>
    <row r="50" spans="1:33" x14ac:dyDescent="0.25">
      <c r="A50" s="6">
        <v>43</v>
      </c>
      <c r="B50" s="1" t="str">
        <f t="shared" si="1"/>
        <v>New York</v>
      </c>
      <c r="C50" s="1" t="s">
        <v>0</v>
      </c>
      <c r="D50" s="1" t="str">
        <f>IF(C50="Q1","non-peak",IF('Alternate Scenario '!C50="Q4","non-peak","peak"))</f>
        <v>non-peak</v>
      </c>
      <c r="E50" s="13">
        <f>IF(D50="non-peak",Parameters_Base!$B$4,Parameters_Base!$B$5)</f>
        <v>200000</v>
      </c>
      <c r="F50" s="1"/>
      <c r="G50" s="1">
        <v>22</v>
      </c>
      <c r="H50" s="1">
        <v>28</v>
      </c>
      <c r="I50" s="44">
        <f>N50*Parameters_Alternate!$B$8</f>
        <v>79.333333333333343</v>
      </c>
      <c r="J50" s="44">
        <f t="shared" si="2"/>
        <v>107.33333333333334</v>
      </c>
      <c r="K50" s="3">
        <v>-2</v>
      </c>
      <c r="M50" s="27">
        <v>0.93333333333333335</v>
      </c>
      <c r="N50" s="27">
        <v>0.9916666666666667</v>
      </c>
      <c r="P50" s="15">
        <f t="shared" si="3"/>
        <v>21466666.666666668</v>
      </c>
      <c r="R50">
        <f>Parameters_Alternate!$F$5</f>
        <v>13880</v>
      </c>
      <c r="S50">
        <f>R50*(1+VLOOKUP(K50,Parameters_Alternate!$H$3:$I$7,2,FALSE))</f>
        <v>9716</v>
      </c>
      <c r="T50" s="14">
        <f>S50*Parameters_Alternate!$F$2</f>
        <v>12630800</v>
      </c>
      <c r="U50" s="14">
        <f>Parameters_Alternate!$N$6</f>
        <v>433333.33333333337</v>
      </c>
      <c r="V50" s="14">
        <f t="shared" si="0"/>
        <v>2500000</v>
      </c>
      <c r="W50" s="14">
        <f>Parameters_Alternate!$Q$10</f>
        <v>3754098.2698005121</v>
      </c>
      <c r="X50" s="14">
        <f>Parameters_Alternate!$F$7*'Alternate Scenario '!P50</f>
        <v>5366666.666666667</v>
      </c>
      <c r="Y50" s="14">
        <f>Parameters_Base!$G$8</f>
        <v>2000000</v>
      </c>
      <c r="Z50" s="15">
        <f t="shared" si="4"/>
        <v>26684898.269800514</v>
      </c>
      <c r="AB50" s="29">
        <f t="shared" si="5"/>
        <v>-5218231.6031338461</v>
      </c>
      <c r="AC50" s="29"/>
      <c r="AD50" s="29" t="str">
        <f t="shared" si="6"/>
        <v>Loss</v>
      </c>
      <c r="AE50" s="29"/>
      <c r="AG50" s="12">
        <f t="shared" si="7"/>
        <v>-48617.064625470608</v>
      </c>
    </row>
    <row r="51" spans="1:33" x14ac:dyDescent="0.25">
      <c r="A51" s="6">
        <v>44</v>
      </c>
      <c r="B51" s="1" t="str">
        <f t="shared" si="1"/>
        <v>Mumbai</v>
      </c>
      <c r="C51" s="1" t="s">
        <v>0</v>
      </c>
      <c r="D51" s="1" t="str">
        <f>IF(C51="Q1","non-peak",IF('Alternate Scenario '!C51="Q4","non-peak","peak"))</f>
        <v>non-peak</v>
      </c>
      <c r="E51" s="13">
        <f>IF(D51="non-peak",Parameters_Base!$B$4,Parameters_Base!$B$5)</f>
        <v>200000</v>
      </c>
      <c r="F51" s="1"/>
      <c r="G51" s="1">
        <v>22</v>
      </c>
      <c r="H51" s="1">
        <v>24</v>
      </c>
      <c r="I51" s="44">
        <f>N51*Parameters_Alternate!$B$8</f>
        <v>77.333333333333329</v>
      </c>
      <c r="J51" s="44">
        <f t="shared" si="2"/>
        <v>101.33333333333333</v>
      </c>
      <c r="K51" s="3">
        <v>0</v>
      </c>
      <c r="M51" s="27">
        <v>0.8</v>
      </c>
      <c r="N51" s="27">
        <v>0.96666666666666667</v>
      </c>
      <c r="P51" s="15">
        <f t="shared" si="3"/>
        <v>20266666.666666664</v>
      </c>
      <c r="R51">
        <f>Parameters_Alternate!$F$5</f>
        <v>13880</v>
      </c>
      <c r="S51">
        <f>R51*(1+VLOOKUP(K51,Parameters_Alternate!$H$3:$I$7,2,FALSE))</f>
        <v>13880</v>
      </c>
      <c r="T51" s="14">
        <f>S51*Parameters_Alternate!$F$2</f>
        <v>18044000</v>
      </c>
      <c r="U51" s="14">
        <f>Parameters_Alternate!$N$6</f>
        <v>433333.33333333337</v>
      </c>
      <c r="V51" s="14">
        <f t="shared" si="0"/>
        <v>1500000</v>
      </c>
      <c r="W51" s="14">
        <f>Parameters_Alternate!$Q$10</f>
        <v>3754098.2698005121</v>
      </c>
      <c r="X51" s="14">
        <f>Parameters_Alternate!$F$7*'Alternate Scenario '!P51</f>
        <v>5066666.666666666</v>
      </c>
      <c r="Y51" s="14">
        <f>Parameters_Base!$G$8</f>
        <v>2000000</v>
      </c>
      <c r="Z51" s="15">
        <f t="shared" si="4"/>
        <v>30798098.269800507</v>
      </c>
      <c r="AB51" s="29">
        <f t="shared" si="5"/>
        <v>-10531431.603133842</v>
      </c>
      <c r="AC51" s="29"/>
      <c r="AD51" s="29" t="str">
        <f t="shared" si="6"/>
        <v>Loss</v>
      </c>
      <c r="AE51" s="29"/>
      <c r="AG51" s="12">
        <f t="shared" si="7"/>
        <v>-103928.60134671556</v>
      </c>
    </row>
    <row r="52" spans="1:33" x14ac:dyDescent="0.25">
      <c r="A52" s="6">
        <v>45</v>
      </c>
      <c r="B52" s="1" t="str">
        <f t="shared" si="1"/>
        <v>New York</v>
      </c>
      <c r="C52" s="1" t="s">
        <v>0</v>
      </c>
      <c r="D52" s="1" t="str">
        <f>IF(C52="Q1","non-peak",IF('Alternate Scenario '!C52="Q4","non-peak","peak"))</f>
        <v>non-peak</v>
      </c>
      <c r="E52" s="13">
        <f>IF(D52="non-peak",Parameters_Base!$B$4,Parameters_Base!$B$5)</f>
        <v>200000</v>
      </c>
      <c r="F52" s="1"/>
      <c r="G52" s="1">
        <v>23</v>
      </c>
      <c r="H52" s="1">
        <v>28</v>
      </c>
      <c r="I52" s="44">
        <f>N52*Parameters_Alternate!$B$8</f>
        <v>65.333333333333329</v>
      </c>
      <c r="J52" s="44">
        <f t="shared" si="2"/>
        <v>93.333333333333329</v>
      </c>
      <c r="K52" s="3">
        <v>-1</v>
      </c>
      <c r="M52" s="27">
        <v>0.93333333333333335</v>
      </c>
      <c r="N52" s="27">
        <v>0.81666666666666665</v>
      </c>
      <c r="P52" s="15">
        <f t="shared" si="3"/>
        <v>18666666.666666664</v>
      </c>
      <c r="R52">
        <f>Parameters_Alternate!$F$5</f>
        <v>13880</v>
      </c>
      <c r="S52">
        <f>R52*(1+VLOOKUP(K52,Parameters_Alternate!$H$3:$I$7,2,FALSE))</f>
        <v>11798</v>
      </c>
      <c r="T52" s="14">
        <f>S52*Parameters_Alternate!$F$2</f>
        <v>15337400</v>
      </c>
      <c r="U52" s="14">
        <f>Parameters_Alternate!$N$6</f>
        <v>433333.33333333337</v>
      </c>
      <c r="V52" s="14">
        <f t="shared" si="0"/>
        <v>2500000</v>
      </c>
      <c r="W52" s="14">
        <f>Parameters_Alternate!$Q$10</f>
        <v>3754098.2698005121</v>
      </c>
      <c r="X52" s="14">
        <f>Parameters_Alternate!$F$7*'Alternate Scenario '!P52</f>
        <v>4666666.666666666</v>
      </c>
      <c r="Y52" s="14">
        <f>Parameters_Base!$G$8</f>
        <v>2000000</v>
      </c>
      <c r="Z52" s="15">
        <f t="shared" si="4"/>
        <v>28691498.269800514</v>
      </c>
      <c r="AB52" s="29">
        <f t="shared" si="5"/>
        <v>-10024831.60313385</v>
      </c>
      <c r="AC52" s="29"/>
      <c r="AD52" s="29" t="str">
        <f t="shared" si="6"/>
        <v>Loss</v>
      </c>
      <c r="AE52" s="29"/>
      <c r="AG52" s="12">
        <f t="shared" si="7"/>
        <v>-107408.91003357696</v>
      </c>
    </row>
    <row r="53" spans="1:33" x14ac:dyDescent="0.25">
      <c r="A53" s="6">
        <v>46</v>
      </c>
      <c r="B53" s="1" t="str">
        <f t="shared" si="1"/>
        <v>Mumbai</v>
      </c>
      <c r="C53" s="1" t="s">
        <v>0</v>
      </c>
      <c r="D53" s="1" t="str">
        <f>IF(C53="Q1","non-peak",IF('Alternate Scenario '!C53="Q4","non-peak","peak"))</f>
        <v>non-peak</v>
      </c>
      <c r="E53" s="13">
        <f>IF(D53="non-peak",Parameters_Base!$B$4,Parameters_Base!$B$5)</f>
        <v>200000</v>
      </c>
      <c r="F53" s="1"/>
      <c r="G53" s="1">
        <v>23</v>
      </c>
      <c r="H53" s="1">
        <v>17</v>
      </c>
      <c r="I53" s="44">
        <f>N53*Parameters_Alternate!$B$8</f>
        <v>64</v>
      </c>
      <c r="J53" s="44">
        <f t="shared" si="2"/>
        <v>81</v>
      </c>
      <c r="K53" s="3">
        <v>1</v>
      </c>
      <c r="M53" s="27">
        <v>0.56666666666666665</v>
      </c>
      <c r="N53" s="27">
        <v>0.8</v>
      </c>
      <c r="P53" s="15">
        <f t="shared" si="3"/>
        <v>16200000</v>
      </c>
      <c r="R53">
        <f>Parameters_Alternate!$F$5</f>
        <v>13880</v>
      </c>
      <c r="S53">
        <f>R53*(1+VLOOKUP(K53,Parameters_Alternate!$H$3:$I$7,2,FALSE))</f>
        <v>15961.999999999998</v>
      </c>
      <c r="T53" s="14">
        <f>S53*Parameters_Alternate!$F$2</f>
        <v>20750599.999999996</v>
      </c>
      <c r="U53" s="14">
        <f>Parameters_Alternate!$N$6</f>
        <v>433333.33333333337</v>
      </c>
      <c r="V53" s="14">
        <f t="shared" si="0"/>
        <v>1500000</v>
      </c>
      <c r="W53" s="14">
        <f>Parameters_Alternate!$Q$10</f>
        <v>3754098.2698005121</v>
      </c>
      <c r="X53" s="14">
        <f>Parameters_Alternate!$F$7*'Alternate Scenario '!P53</f>
        <v>4050000</v>
      </c>
      <c r="Y53" s="14">
        <f>Parameters_Base!$G$8</f>
        <v>2000000</v>
      </c>
      <c r="Z53" s="15">
        <f t="shared" si="4"/>
        <v>32488031.603133842</v>
      </c>
      <c r="AB53" s="29">
        <f t="shared" si="5"/>
        <v>-16288031.603133842</v>
      </c>
      <c r="AC53" s="29"/>
      <c r="AD53" s="29" t="str">
        <f t="shared" si="6"/>
        <v>Loss</v>
      </c>
      <c r="AE53" s="29"/>
      <c r="AG53" s="12">
        <f t="shared" si="7"/>
        <v>-201086.80991523262</v>
      </c>
    </row>
    <row r="54" spans="1:33" x14ac:dyDescent="0.25">
      <c r="A54" s="6">
        <v>47</v>
      </c>
      <c r="B54" s="1" t="str">
        <f t="shared" si="1"/>
        <v>New York</v>
      </c>
      <c r="C54" s="1" t="s">
        <v>0</v>
      </c>
      <c r="D54" s="1" t="str">
        <f>IF(C54="Q1","non-peak",IF('Alternate Scenario '!C54="Q4","non-peak","peak"))</f>
        <v>non-peak</v>
      </c>
      <c r="E54" s="13">
        <f>IF(D54="non-peak",Parameters_Base!$B$4,Parameters_Base!$B$5)</f>
        <v>200000</v>
      </c>
      <c r="F54" s="1"/>
      <c r="G54" s="1">
        <v>24</v>
      </c>
      <c r="H54" s="1">
        <v>18</v>
      </c>
      <c r="I54" s="44">
        <f>N54*Parameters_Alternate!$B$8</f>
        <v>63</v>
      </c>
      <c r="J54" s="44">
        <f t="shared" si="2"/>
        <v>81</v>
      </c>
      <c r="K54" s="3">
        <v>0</v>
      </c>
      <c r="M54" s="27">
        <v>0.6</v>
      </c>
      <c r="N54" s="27">
        <v>0.78749999999999998</v>
      </c>
      <c r="P54" s="15">
        <f t="shared" si="3"/>
        <v>16200000</v>
      </c>
      <c r="R54">
        <f>Parameters_Alternate!$F$5</f>
        <v>13880</v>
      </c>
      <c r="S54">
        <f>R54*(1+VLOOKUP(K54,Parameters_Alternate!$H$3:$I$7,2,FALSE))</f>
        <v>13880</v>
      </c>
      <c r="T54" s="14">
        <f>S54*Parameters_Alternate!$F$2</f>
        <v>18044000</v>
      </c>
      <c r="U54" s="14">
        <f>Parameters_Alternate!$N$6</f>
        <v>433333.33333333337</v>
      </c>
      <c r="V54" s="14">
        <f t="shared" si="0"/>
        <v>2500000</v>
      </c>
      <c r="W54" s="14">
        <f>Parameters_Alternate!$Q$10</f>
        <v>3754098.2698005121</v>
      </c>
      <c r="X54" s="14">
        <f>Parameters_Alternate!$F$7*'Alternate Scenario '!P54</f>
        <v>4050000</v>
      </c>
      <c r="Y54" s="14">
        <f>Parameters_Base!$G$8</f>
        <v>2000000</v>
      </c>
      <c r="Z54" s="15">
        <f t="shared" si="4"/>
        <v>30781431.603133842</v>
      </c>
      <c r="AB54" s="29">
        <f t="shared" si="5"/>
        <v>-14581431.603133842</v>
      </c>
      <c r="AC54" s="29"/>
      <c r="AD54" s="29" t="str">
        <f t="shared" si="6"/>
        <v>Loss</v>
      </c>
      <c r="AE54" s="29"/>
      <c r="AG54" s="12">
        <f t="shared" si="7"/>
        <v>-180017.67411276349</v>
      </c>
    </row>
    <row r="55" spans="1:33" x14ac:dyDescent="0.25">
      <c r="A55" s="6">
        <v>48</v>
      </c>
      <c r="B55" s="1" t="str">
        <f t="shared" si="1"/>
        <v>Mumbai</v>
      </c>
      <c r="C55" s="1" t="s">
        <v>0</v>
      </c>
      <c r="D55" s="1" t="str">
        <f>IF(C55="Q1","non-peak",IF('Alternate Scenario '!C55="Q4","non-peak","peak"))</f>
        <v>non-peak</v>
      </c>
      <c r="E55" s="13">
        <f>IF(D55="non-peak",Parameters_Base!$B$4,Parameters_Base!$B$5)</f>
        <v>200000</v>
      </c>
      <c r="F55" s="1"/>
      <c r="G55" s="1">
        <v>24</v>
      </c>
      <c r="H55" s="1">
        <v>20</v>
      </c>
      <c r="I55" s="44">
        <f>N55*Parameters_Alternate!$B$8</f>
        <v>76.666666666666671</v>
      </c>
      <c r="J55" s="44">
        <f t="shared" si="2"/>
        <v>96.666666666666671</v>
      </c>
      <c r="K55" s="3">
        <v>1</v>
      </c>
      <c r="M55" s="27">
        <v>0.66666666666666663</v>
      </c>
      <c r="N55" s="27">
        <v>0.95833333333333337</v>
      </c>
      <c r="P55" s="15">
        <f t="shared" si="3"/>
        <v>19333333.333333336</v>
      </c>
      <c r="R55">
        <f>Parameters_Alternate!$F$5</f>
        <v>13880</v>
      </c>
      <c r="S55">
        <f>R55*(1+VLOOKUP(K55,Parameters_Alternate!$H$3:$I$7,2,FALSE))</f>
        <v>15961.999999999998</v>
      </c>
      <c r="T55" s="14">
        <f>S55*Parameters_Alternate!$F$2</f>
        <v>20750599.999999996</v>
      </c>
      <c r="U55" s="14">
        <f>Parameters_Alternate!$N$6</f>
        <v>433333.33333333337</v>
      </c>
      <c r="V55" s="14">
        <f t="shared" si="0"/>
        <v>1500000</v>
      </c>
      <c r="W55" s="14">
        <f>Parameters_Alternate!$Q$10</f>
        <v>3754098.2698005121</v>
      </c>
      <c r="X55" s="14">
        <f>Parameters_Alternate!$F$7*'Alternate Scenario '!P55</f>
        <v>4833333.333333334</v>
      </c>
      <c r="Y55" s="14">
        <f>Parameters_Base!$G$8</f>
        <v>2000000</v>
      </c>
      <c r="Z55" s="15">
        <f t="shared" si="4"/>
        <v>33271364.936467178</v>
      </c>
      <c r="AB55" s="29">
        <f t="shared" si="5"/>
        <v>-13938031.603133842</v>
      </c>
      <c r="AC55" s="29"/>
      <c r="AD55" s="29" t="str">
        <f t="shared" si="6"/>
        <v>Loss</v>
      </c>
      <c r="AE55" s="29"/>
      <c r="AG55" s="12">
        <f t="shared" si="7"/>
        <v>-144186.53382552249</v>
      </c>
    </row>
    <row r="56" spans="1:33" x14ac:dyDescent="0.25">
      <c r="A56" s="6">
        <v>49</v>
      </c>
      <c r="B56" s="1" t="str">
        <f t="shared" si="1"/>
        <v>New York</v>
      </c>
      <c r="C56" s="1" t="s">
        <v>0</v>
      </c>
      <c r="D56" s="1" t="str">
        <f>IF(C56="Q1","non-peak",IF('Alternate Scenario '!C56="Q4","non-peak","peak"))</f>
        <v>non-peak</v>
      </c>
      <c r="E56" s="13">
        <f>IF(D56="non-peak",Parameters_Base!$B$4,Parameters_Base!$B$5)</f>
        <v>200000</v>
      </c>
      <c r="F56" s="1"/>
      <c r="G56" s="1">
        <v>25</v>
      </c>
      <c r="H56" s="1">
        <v>20</v>
      </c>
      <c r="I56" s="44">
        <f>N56*Parameters_Alternate!$B$8</f>
        <v>63</v>
      </c>
      <c r="J56" s="44">
        <f t="shared" si="2"/>
        <v>83</v>
      </c>
      <c r="K56" s="3">
        <v>0</v>
      </c>
      <c r="M56" s="27">
        <v>0.66666666666666663</v>
      </c>
      <c r="N56" s="27">
        <v>0.78749999999999998</v>
      </c>
      <c r="P56" s="15">
        <f t="shared" si="3"/>
        <v>16600000</v>
      </c>
      <c r="R56">
        <f>Parameters_Alternate!$F$5</f>
        <v>13880</v>
      </c>
      <c r="S56">
        <f>R56*(1+VLOOKUP(K56,Parameters_Alternate!$H$3:$I$7,2,FALSE))</f>
        <v>13880</v>
      </c>
      <c r="T56" s="14">
        <f>S56*Parameters_Alternate!$F$2</f>
        <v>18044000</v>
      </c>
      <c r="U56" s="14">
        <f>Parameters_Alternate!$N$6</f>
        <v>433333.33333333337</v>
      </c>
      <c r="V56" s="14">
        <f t="shared" si="0"/>
        <v>2500000</v>
      </c>
      <c r="W56" s="14">
        <f>Parameters_Alternate!$Q$10</f>
        <v>3754098.2698005121</v>
      </c>
      <c r="X56" s="14">
        <f>Parameters_Alternate!$F$7*'Alternate Scenario '!P56</f>
        <v>4150000</v>
      </c>
      <c r="Y56" s="14">
        <f>Parameters_Base!$G$8</f>
        <v>2000000</v>
      </c>
      <c r="Z56" s="15">
        <f t="shared" si="4"/>
        <v>30881431.603133842</v>
      </c>
      <c r="AB56" s="29">
        <f t="shared" si="5"/>
        <v>-14281431.603133842</v>
      </c>
      <c r="AC56" s="29"/>
      <c r="AD56" s="29" t="str">
        <f t="shared" si="6"/>
        <v>Loss</v>
      </c>
      <c r="AE56" s="29"/>
      <c r="AG56" s="12">
        <f t="shared" si="7"/>
        <v>-172065.44100161255</v>
      </c>
    </row>
    <row r="57" spans="1:33" x14ac:dyDescent="0.25">
      <c r="A57" s="6">
        <v>50</v>
      </c>
      <c r="B57" s="1" t="str">
        <f t="shared" si="1"/>
        <v>Mumbai</v>
      </c>
      <c r="C57" s="1" t="s">
        <v>0</v>
      </c>
      <c r="D57" s="1" t="str">
        <f>IF(C57="Q1","non-peak",IF('Alternate Scenario '!C57="Q4","non-peak","peak"))</f>
        <v>non-peak</v>
      </c>
      <c r="E57" s="13">
        <f>IF(D57="non-peak",Parameters_Base!$B$4,Parameters_Base!$B$5)</f>
        <v>200000</v>
      </c>
      <c r="F57" s="1"/>
      <c r="G57" s="1">
        <v>25</v>
      </c>
      <c r="H57" s="1">
        <v>18</v>
      </c>
      <c r="I57" s="44">
        <f>N57*Parameters_Alternate!$B$8</f>
        <v>46</v>
      </c>
      <c r="J57" s="44">
        <f t="shared" si="2"/>
        <v>64</v>
      </c>
      <c r="K57" s="3">
        <v>1</v>
      </c>
      <c r="M57" s="27">
        <v>0.6</v>
      </c>
      <c r="N57" s="27">
        <v>0.57499999999999996</v>
      </c>
      <c r="P57" s="15">
        <f t="shared" si="3"/>
        <v>12800000</v>
      </c>
      <c r="R57">
        <f>Parameters_Alternate!$F$5</f>
        <v>13880</v>
      </c>
      <c r="S57">
        <f>R57*(1+VLOOKUP(K57,Parameters_Alternate!$H$3:$I$7,2,FALSE))</f>
        <v>15961.999999999998</v>
      </c>
      <c r="T57" s="14">
        <f>S57*Parameters_Alternate!$F$2</f>
        <v>20750599.999999996</v>
      </c>
      <c r="U57" s="14">
        <f>Parameters_Alternate!$N$6</f>
        <v>433333.33333333337</v>
      </c>
      <c r="V57" s="14">
        <f t="shared" si="0"/>
        <v>1500000</v>
      </c>
      <c r="W57" s="14">
        <f>Parameters_Alternate!$Q$10</f>
        <v>3754098.2698005121</v>
      </c>
      <c r="X57" s="14">
        <f>Parameters_Alternate!$F$7*'Alternate Scenario '!P57</f>
        <v>3200000</v>
      </c>
      <c r="Y57" s="14">
        <f>Parameters_Base!$G$8</f>
        <v>2000000</v>
      </c>
      <c r="Z57" s="15">
        <f t="shared" si="4"/>
        <v>31638031.603133842</v>
      </c>
      <c r="AB57" s="29">
        <f t="shared" si="5"/>
        <v>-18838031.603133842</v>
      </c>
      <c r="AC57" s="29"/>
      <c r="AD57" s="29" t="str">
        <f t="shared" si="6"/>
        <v>Loss</v>
      </c>
      <c r="AE57" s="29"/>
      <c r="AG57" s="12">
        <f t="shared" si="7"/>
        <v>-294344.24379896629</v>
      </c>
    </row>
    <row r="58" spans="1:33" x14ac:dyDescent="0.25">
      <c r="A58" s="6">
        <v>51</v>
      </c>
      <c r="B58" s="1" t="str">
        <f t="shared" si="1"/>
        <v>New York</v>
      </c>
      <c r="C58" s="1" t="s">
        <v>0</v>
      </c>
      <c r="D58" s="1" t="str">
        <f>IF(C58="Q1","non-peak",IF('Alternate Scenario '!C58="Q4","non-peak","peak"))</f>
        <v>non-peak</v>
      </c>
      <c r="E58" s="13">
        <f>IF(D58="non-peak",Parameters_Base!$B$4,Parameters_Base!$B$5)</f>
        <v>200000</v>
      </c>
      <c r="F58" s="1"/>
      <c r="G58" s="1">
        <v>26</v>
      </c>
      <c r="H58" s="1">
        <v>18</v>
      </c>
      <c r="I58" s="44">
        <f>N58*Parameters_Alternate!$B$8</f>
        <v>67.333333333333329</v>
      </c>
      <c r="J58" s="44">
        <f t="shared" si="2"/>
        <v>85.333333333333329</v>
      </c>
      <c r="K58" s="3">
        <v>-2</v>
      </c>
      <c r="M58" s="27">
        <v>0.6</v>
      </c>
      <c r="N58" s="27">
        <v>0.84166666666666667</v>
      </c>
      <c r="P58" s="15">
        <f t="shared" si="3"/>
        <v>17066666.666666664</v>
      </c>
      <c r="R58">
        <f>Parameters_Alternate!$F$5</f>
        <v>13880</v>
      </c>
      <c r="S58">
        <f>R58*(1+VLOOKUP(K58,Parameters_Alternate!$H$3:$I$7,2,FALSE))</f>
        <v>9716</v>
      </c>
      <c r="T58" s="14">
        <f>S58*Parameters_Alternate!$F$2</f>
        <v>12630800</v>
      </c>
      <c r="U58" s="14">
        <f>Parameters_Alternate!$N$6</f>
        <v>433333.33333333337</v>
      </c>
      <c r="V58" s="14">
        <f t="shared" si="0"/>
        <v>2500000</v>
      </c>
      <c r="W58" s="14">
        <f>Parameters_Alternate!$Q$10</f>
        <v>3754098.2698005121</v>
      </c>
      <c r="X58" s="14">
        <f>Parameters_Alternate!$F$7*'Alternate Scenario '!P58</f>
        <v>4266666.666666666</v>
      </c>
      <c r="Y58" s="14">
        <f>Parameters_Base!$G$8</f>
        <v>2000000</v>
      </c>
      <c r="Z58" s="15">
        <f t="shared" si="4"/>
        <v>25584898.269800514</v>
      </c>
      <c r="AB58" s="29">
        <f t="shared" si="5"/>
        <v>-8518231.6031338498</v>
      </c>
      <c r="AC58" s="29"/>
      <c r="AD58" s="29" t="str">
        <f t="shared" si="6"/>
        <v>Loss</v>
      </c>
      <c r="AE58" s="29"/>
      <c r="AG58" s="12">
        <f t="shared" si="7"/>
        <v>-99823.026599224802</v>
      </c>
    </row>
    <row r="59" spans="1:33" x14ac:dyDescent="0.25">
      <c r="A59" s="6">
        <v>52</v>
      </c>
      <c r="B59" s="1" t="str">
        <f t="shared" si="1"/>
        <v>Mumbai</v>
      </c>
      <c r="C59" s="1" t="s">
        <v>0</v>
      </c>
      <c r="D59" s="1" t="str">
        <f>IF(C59="Q1","non-peak",IF('Alternate Scenario '!C59="Q4","non-peak","peak"))</f>
        <v>non-peak</v>
      </c>
      <c r="E59" s="13">
        <f>IF(D59="non-peak",Parameters_Base!$B$4,Parameters_Base!$B$5)</f>
        <v>200000</v>
      </c>
      <c r="F59" s="1"/>
      <c r="G59" s="1">
        <v>26</v>
      </c>
      <c r="H59" s="1">
        <v>16</v>
      </c>
      <c r="I59" s="44">
        <f>N59*Parameters_Alternate!$B$8</f>
        <v>66.666666666666671</v>
      </c>
      <c r="J59" s="44">
        <f t="shared" si="2"/>
        <v>82.666666666666671</v>
      </c>
      <c r="K59" s="3">
        <v>2</v>
      </c>
      <c r="M59" s="27">
        <v>0.53333333333333333</v>
      </c>
      <c r="N59" s="27">
        <v>0.83333333333333337</v>
      </c>
      <c r="P59" s="15">
        <f t="shared" si="3"/>
        <v>16533333.333333334</v>
      </c>
      <c r="R59">
        <f>Parameters_Alternate!$F$5</f>
        <v>13880</v>
      </c>
      <c r="S59">
        <f>R59*(1+VLOOKUP(K59,Parameters_Alternate!$H$3:$I$7,2,FALSE))</f>
        <v>18044</v>
      </c>
      <c r="T59" s="14">
        <f>S59*Parameters_Alternate!$F$2</f>
        <v>23457200</v>
      </c>
      <c r="U59" s="14">
        <f>Parameters_Alternate!$N$6</f>
        <v>433333.33333333337</v>
      </c>
      <c r="V59" s="14">
        <f t="shared" si="0"/>
        <v>1500000</v>
      </c>
      <c r="W59" s="14">
        <f>Parameters_Alternate!$Q$10</f>
        <v>3754098.2698005121</v>
      </c>
      <c r="X59" s="14">
        <f>Parameters_Alternate!$F$7*'Alternate Scenario '!P59</f>
        <v>4133333.3333333335</v>
      </c>
      <c r="Y59" s="14">
        <f>Parameters_Base!$G$8</f>
        <v>2000000</v>
      </c>
      <c r="Z59" s="15">
        <f t="shared" si="4"/>
        <v>35277964.936467171</v>
      </c>
      <c r="AB59" s="29">
        <f t="shared" si="5"/>
        <v>-18744631.603133835</v>
      </c>
      <c r="AC59" s="29"/>
      <c r="AD59" s="29" t="str">
        <f t="shared" si="6"/>
        <v>Loss</v>
      </c>
      <c r="AE59" s="29"/>
      <c r="AG59" s="12">
        <f t="shared" si="7"/>
        <v>-226749.57584436089</v>
      </c>
    </row>
    <row r="60" spans="1:33" x14ac:dyDescent="0.25">
      <c r="A60" s="6">
        <v>53</v>
      </c>
      <c r="B60" s="1" t="str">
        <f t="shared" si="1"/>
        <v>New York</v>
      </c>
      <c r="C60" s="1" t="s">
        <v>0</v>
      </c>
      <c r="D60" s="1" t="str">
        <f>IF(C60="Q1","non-peak",IF('Alternate Scenario '!C60="Q4","non-peak","peak"))</f>
        <v>non-peak</v>
      </c>
      <c r="E60" s="13">
        <f>IF(D60="non-peak",Parameters_Base!$B$4,Parameters_Base!$B$5)</f>
        <v>200000</v>
      </c>
      <c r="F60" s="1"/>
      <c r="G60" s="1">
        <v>27</v>
      </c>
      <c r="H60" s="1">
        <v>25</v>
      </c>
      <c r="I60" s="44">
        <f>N60*Parameters_Alternate!$B$8</f>
        <v>76</v>
      </c>
      <c r="J60" s="44">
        <f t="shared" si="2"/>
        <v>101</v>
      </c>
      <c r="K60" s="3">
        <v>-1</v>
      </c>
      <c r="M60" s="27">
        <v>0.83333333333333337</v>
      </c>
      <c r="N60" s="27">
        <v>0.95</v>
      </c>
      <c r="P60" s="15">
        <f t="shared" si="3"/>
        <v>20200000</v>
      </c>
      <c r="R60">
        <f>Parameters_Alternate!$F$5</f>
        <v>13880</v>
      </c>
      <c r="S60">
        <f>R60*(1+VLOOKUP(K60,Parameters_Alternate!$H$3:$I$7,2,FALSE))</f>
        <v>11798</v>
      </c>
      <c r="T60" s="14">
        <f>S60*Parameters_Alternate!$F$2</f>
        <v>15337400</v>
      </c>
      <c r="U60" s="14">
        <f>Parameters_Alternate!$N$6</f>
        <v>433333.33333333337</v>
      </c>
      <c r="V60" s="14">
        <f t="shared" si="0"/>
        <v>2500000</v>
      </c>
      <c r="W60" s="14">
        <f>Parameters_Alternate!$Q$10</f>
        <v>3754098.2698005121</v>
      </c>
      <c r="X60" s="14">
        <f>Parameters_Alternate!$F$7*'Alternate Scenario '!P60</f>
        <v>5050000</v>
      </c>
      <c r="Y60" s="14">
        <f>Parameters_Base!$G$8</f>
        <v>2000000</v>
      </c>
      <c r="Z60" s="15">
        <f t="shared" si="4"/>
        <v>29074831.60313385</v>
      </c>
      <c r="AB60" s="29">
        <f t="shared" si="5"/>
        <v>-8874831.6031338498</v>
      </c>
      <c r="AC60" s="29"/>
      <c r="AD60" s="29" t="str">
        <f t="shared" si="6"/>
        <v>Loss</v>
      </c>
      <c r="AE60" s="29"/>
      <c r="AG60" s="12">
        <f t="shared" si="7"/>
        <v>-87869.619833008415</v>
      </c>
    </row>
    <row r="61" spans="1:33" x14ac:dyDescent="0.25">
      <c r="A61" s="6">
        <v>54</v>
      </c>
      <c r="B61" s="1" t="str">
        <f t="shared" si="1"/>
        <v>Mumbai</v>
      </c>
      <c r="C61" s="1" t="s">
        <v>0</v>
      </c>
      <c r="D61" s="1" t="str">
        <f>IF(C61="Q1","non-peak",IF('Alternate Scenario '!C61="Q4","non-peak","peak"))</f>
        <v>non-peak</v>
      </c>
      <c r="E61" s="13">
        <f>IF(D61="non-peak",Parameters_Base!$B$4,Parameters_Base!$B$5)</f>
        <v>200000</v>
      </c>
      <c r="F61" s="1"/>
      <c r="G61" s="1">
        <v>27</v>
      </c>
      <c r="H61" s="1">
        <v>20</v>
      </c>
      <c r="I61" s="44">
        <f>N61*Parameters_Alternate!$B$8</f>
        <v>40.333333333333329</v>
      </c>
      <c r="J61" s="44">
        <f t="shared" si="2"/>
        <v>60.333333333333329</v>
      </c>
      <c r="K61" s="3">
        <v>2</v>
      </c>
      <c r="M61" s="27">
        <v>0.66666666666666663</v>
      </c>
      <c r="N61" s="27">
        <v>0.50416666666666665</v>
      </c>
      <c r="P61" s="15">
        <f t="shared" si="3"/>
        <v>12066666.666666666</v>
      </c>
      <c r="R61">
        <f>Parameters_Alternate!$F$5</f>
        <v>13880</v>
      </c>
      <c r="S61">
        <f>R61*(1+VLOOKUP(K61,Parameters_Alternate!$H$3:$I$7,2,FALSE))</f>
        <v>18044</v>
      </c>
      <c r="T61" s="14">
        <f>S61*Parameters_Alternate!$F$2</f>
        <v>23457200</v>
      </c>
      <c r="U61" s="14">
        <f>Parameters_Alternate!$N$6</f>
        <v>433333.33333333337</v>
      </c>
      <c r="V61" s="14">
        <f t="shared" si="0"/>
        <v>1500000</v>
      </c>
      <c r="W61" s="14">
        <f>Parameters_Alternate!$Q$10</f>
        <v>3754098.2698005121</v>
      </c>
      <c r="X61" s="14">
        <f>Parameters_Alternate!$F$7*'Alternate Scenario '!P61</f>
        <v>3016666.6666666665</v>
      </c>
      <c r="Y61" s="14">
        <f>Parameters_Base!$G$8</f>
        <v>2000000</v>
      </c>
      <c r="Z61" s="15">
        <f t="shared" si="4"/>
        <v>34161298.269800514</v>
      </c>
      <c r="AB61" s="29">
        <f t="shared" si="5"/>
        <v>-22094631.60313385</v>
      </c>
      <c r="AC61" s="29"/>
      <c r="AD61" s="29" t="str">
        <f t="shared" si="6"/>
        <v>Loss</v>
      </c>
      <c r="AE61" s="29"/>
      <c r="AG61" s="12">
        <f t="shared" si="7"/>
        <v>-366209.36358785391</v>
      </c>
    </row>
    <row r="62" spans="1:33" x14ac:dyDescent="0.25">
      <c r="A62" s="6">
        <v>55</v>
      </c>
      <c r="B62" s="1" t="str">
        <f t="shared" si="1"/>
        <v>New York</v>
      </c>
      <c r="C62" s="1" t="s">
        <v>0</v>
      </c>
      <c r="D62" s="1" t="str">
        <f>IF(C62="Q1","non-peak",IF('Alternate Scenario '!C62="Q4","non-peak","peak"))</f>
        <v>non-peak</v>
      </c>
      <c r="E62" s="13">
        <f>IF(D62="non-peak",Parameters_Base!$B$4,Parameters_Base!$B$5)</f>
        <v>200000</v>
      </c>
      <c r="F62" s="1"/>
      <c r="G62" s="1">
        <v>28</v>
      </c>
      <c r="H62" s="1">
        <v>28</v>
      </c>
      <c r="I62" s="44">
        <f>N62*Parameters_Alternate!$B$8</f>
        <v>58.333333333333329</v>
      </c>
      <c r="J62" s="44">
        <f t="shared" si="2"/>
        <v>86.333333333333329</v>
      </c>
      <c r="K62" s="3">
        <v>0</v>
      </c>
      <c r="M62" s="27">
        <v>0.93333333333333335</v>
      </c>
      <c r="N62" s="27">
        <v>0.72916666666666663</v>
      </c>
      <c r="P62" s="15">
        <f t="shared" si="3"/>
        <v>17266666.666666664</v>
      </c>
      <c r="R62">
        <f>Parameters_Alternate!$F$5</f>
        <v>13880</v>
      </c>
      <c r="S62">
        <f>R62*(1+VLOOKUP(K62,Parameters_Alternate!$H$3:$I$7,2,FALSE))</f>
        <v>13880</v>
      </c>
      <c r="T62" s="14">
        <f>S62*Parameters_Alternate!$F$2</f>
        <v>18044000</v>
      </c>
      <c r="U62" s="14">
        <f>Parameters_Alternate!$N$6</f>
        <v>433333.33333333337</v>
      </c>
      <c r="V62" s="14">
        <f t="shared" si="0"/>
        <v>2500000</v>
      </c>
      <c r="W62" s="14">
        <f>Parameters_Alternate!$Q$10</f>
        <v>3754098.2698005121</v>
      </c>
      <c r="X62" s="14">
        <f>Parameters_Alternate!$F$7*'Alternate Scenario '!P62</f>
        <v>4316666.666666666</v>
      </c>
      <c r="Y62" s="14">
        <f>Parameters_Base!$G$8</f>
        <v>2000000</v>
      </c>
      <c r="Z62" s="15">
        <f t="shared" si="4"/>
        <v>31048098.269800507</v>
      </c>
      <c r="AB62" s="29">
        <f t="shared" si="5"/>
        <v>-13781431.603133842</v>
      </c>
      <c r="AC62" s="29"/>
      <c r="AD62" s="29" t="str">
        <f t="shared" si="6"/>
        <v>Loss</v>
      </c>
      <c r="AE62" s="29"/>
      <c r="AG62" s="12">
        <f t="shared" si="7"/>
        <v>-159630.48188958119</v>
      </c>
    </row>
    <row r="63" spans="1:33" x14ac:dyDescent="0.25">
      <c r="A63" s="6">
        <v>56</v>
      </c>
      <c r="B63" s="1" t="str">
        <f t="shared" si="1"/>
        <v>Mumbai</v>
      </c>
      <c r="C63" s="1" t="s">
        <v>0</v>
      </c>
      <c r="D63" s="1" t="str">
        <f>IF(C63="Q1","non-peak",IF('Alternate Scenario '!C63="Q4","non-peak","peak"))</f>
        <v>non-peak</v>
      </c>
      <c r="E63" s="13">
        <f>IF(D63="non-peak",Parameters_Base!$B$4,Parameters_Base!$B$5)</f>
        <v>200000</v>
      </c>
      <c r="F63" s="1"/>
      <c r="G63" s="1">
        <v>28</v>
      </c>
      <c r="H63" s="1">
        <v>23</v>
      </c>
      <c r="I63" s="44">
        <f>N63*Parameters_Alternate!$B$8</f>
        <v>43.666666666666664</v>
      </c>
      <c r="J63" s="44">
        <f t="shared" si="2"/>
        <v>66.666666666666657</v>
      </c>
      <c r="K63" s="3">
        <v>1</v>
      </c>
      <c r="M63" s="27">
        <v>0.76666666666666672</v>
      </c>
      <c r="N63" s="27">
        <v>0.54583333333333328</v>
      </c>
      <c r="P63" s="15">
        <f t="shared" si="3"/>
        <v>13333333.333333332</v>
      </c>
      <c r="R63">
        <f>Parameters_Alternate!$F$5</f>
        <v>13880</v>
      </c>
      <c r="S63">
        <f>R63*(1+VLOOKUP(K63,Parameters_Alternate!$H$3:$I$7,2,FALSE))</f>
        <v>15961.999999999998</v>
      </c>
      <c r="T63" s="14">
        <f>S63*Parameters_Alternate!$F$2</f>
        <v>20750599.999999996</v>
      </c>
      <c r="U63" s="14">
        <f>Parameters_Alternate!$N$6</f>
        <v>433333.33333333337</v>
      </c>
      <c r="V63" s="14">
        <f t="shared" si="0"/>
        <v>1500000</v>
      </c>
      <c r="W63" s="14">
        <f>Parameters_Alternate!$Q$10</f>
        <v>3754098.2698005121</v>
      </c>
      <c r="X63" s="14">
        <f>Parameters_Alternate!$F$7*'Alternate Scenario '!P63</f>
        <v>3333333.333333333</v>
      </c>
      <c r="Y63" s="14">
        <f>Parameters_Base!$G$8</f>
        <v>2000000</v>
      </c>
      <c r="Z63" s="15">
        <f t="shared" si="4"/>
        <v>31771364.936467174</v>
      </c>
      <c r="AB63" s="29">
        <f t="shared" si="5"/>
        <v>-18438031.603133842</v>
      </c>
      <c r="AC63" s="29"/>
      <c r="AD63" s="29" t="str">
        <f t="shared" si="6"/>
        <v>Loss</v>
      </c>
      <c r="AE63" s="29"/>
      <c r="AG63" s="12">
        <f t="shared" si="7"/>
        <v>-276570.47404700768</v>
      </c>
    </row>
    <row r="64" spans="1:33" x14ac:dyDescent="0.25">
      <c r="A64" s="6">
        <v>57</v>
      </c>
      <c r="B64" s="1" t="str">
        <f t="shared" si="1"/>
        <v>New York</v>
      </c>
      <c r="C64" s="1" t="s">
        <v>0</v>
      </c>
      <c r="D64" s="1" t="str">
        <f>IF(C64="Q1","non-peak",IF('Alternate Scenario '!C64="Q4","non-peak","peak"))</f>
        <v>non-peak</v>
      </c>
      <c r="E64" s="13">
        <f>IF(D64="non-peak",Parameters_Base!$B$4,Parameters_Base!$B$5)</f>
        <v>200000</v>
      </c>
      <c r="F64" s="1"/>
      <c r="G64" s="1">
        <v>29</v>
      </c>
      <c r="H64" s="1">
        <v>27</v>
      </c>
      <c r="I64" s="44">
        <f>N64*Parameters_Alternate!$B$8</f>
        <v>67.333333333333329</v>
      </c>
      <c r="J64" s="44">
        <f t="shared" si="2"/>
        <v>94.333333333333329</v>
      </c>
      <c r="K64" s="3">
        <v>0</v>
      </c>
      <c r="M64" s="27">
        <v>0.9</v>
      </c>
      <c r="N64" s="27">
        <v>0.84166666666666667</v>
      </c>
      <c r="P64" s="15">
        <f t="shared" si="3"/>
        <v>18866666.666666664</v>
      </c>
      <c r="R64">
        <f>Parameters_Alternate!$F$5</f>
        <v>13880</v>
      </c>
      <c r="S64">
        <f>R64*(1+VLOOKUP(K64,Parameters_Alternate!$H$3:$I$7,2,FALSE))</f>
        <v>13880</v>
      </c>
      <c r="T64" s="14">
        <f>S64*Parameters_Alternate!$F$2</f>
        <v>18044000</v>
      </c>
      <c r="U64" s="14">
        <f>Parameters_Alternate!$N$6</f>
        <v>433333.33333333337</v>
      </c>
      <c r="V64" s="14">
        <f t="shared" si="0"/>
        <v>2500000</v>
      </c>
      <c r="W64" s="14">
        <f>Parameters_Alternate!$Q$10</f>
        <v>3754098.2698005121</v>
      </c>
      <c r="X64" s="14">
        <f>Parameters_Alternate!$F$7*'Alternate Scenario '!P64</f>
        <v>4716666.666666666</v>
      </c>
      <c r="Y64" s="14">
        <f>Parameters_Base!$G$8</f>
        <v>2000000</v>
      </c>
      <c r="Z64" s="15">
        <f t="shared" si="4"/>
        <v>31448098.269800507</v>
      </c>
      <c r="AB64" s="29">
        <f t="shared" si="5"/>
        <v>-12581431.603133842</v>
      </c>
      <c r="AC64" s="29"/>
      <c r="AD64" s="29" t="str">
        <f t="shared" si="6"/>
        <v>Loss</v>
      </c>
      <c r="AE64" s="29"/>
      <c r="AG64" s="12">
        <f t="shared" si="7"/>
        <v>-133372.06646431636</v>
      </c>
    </row>
    <row r="65" spans="1:33" x14ac:dyDescent="0.25">
      <c r="A65" s="6">
        <v>58</v>
      </c>
      <c r="B65" s="1" t="str">
        <f t="shared" si="1"/>
        <v>Mumbai</v>
      </c>
      <c r="C65" s="1" t="s">
        <v>0</v>
      </c>
      <c r="D65" s="1" t="str">
        <f>IF(C65="Q1","non-peak",IF('Alternate Scenario '!C65="Q4","non-peak","peak"))</f>
        <v>non-peak</v>
      </c>
      <c r="E65" s="13">
        <f>IF(D65="non-peak",Parameters_Base!$B$4,Parameters_Base!$B$5)</f>
        <v>200000</v>
      </c>
      <c r="F65" s="1"/>
      <c r="G65" s="1">
        <v>29</v>
      </c>
      <c r="H65" s="1">
        <v>25</v>
      </c>
      <c r="I65" s="44">
        <f>N65*Parameters_Alternate!$B$8</f>
        <v>65.666666666666657</v>
      </c>
      <c r="J65" s="44">
        <f t="shared" si="2"/>
        <v>90.666666666666657</v>
      </c>
      <c r="K65" s="3">
        <v>1</v>
      </c>
      <c r="M65" s="27">
        <v>0.83333333333333337</v>
      </c>
      <c r="N65" s="27">
        <v>0.8208333333333333</v>
      </c>
      <c r="P65" s="15">
        <f t="shared" si="3"/>
        <v>18133333.333333332</v>
      </c>
      <c r="R65">
        <f>Parameters_Alternate!$F$5</f>
        <v>13880</v>
      </c>
      <c r="S65">
        <f>R65*(1+VLOOKUP(K65,Parameters_Alternate!$H$3:$I$7,2,FALSE))</f>
        <v>15961.999999999998</v>
      </c>
      <c r="T65" s="14">
        <f>S65*Parameters_Alternate!$F$2</f>
        <v>20750599.999999996</v>
      </c>
      <c r="U65" s="14">
        <f>Parameters_Alternate!$N$6</f>
        <v>433333.33333333337</v>
      </c>
      <c r="V65" s="14">
        <f t="shared" si="0"/>
        <v>1500000</v>
      </c>
      <c r="W65" s="14">
        <f>Parameters_Alternate!$Q$10</f>
        <v>3754098.2698005121</v>
      </c>
      <c r="X65" s="14">
        <f>Parameters_Alternate!$F$7*'Alternate Scenario '!P65</f>
        <v>4533333.333333333</v>
      </c>
      <c r="Y65" s="14">
        <f>Parameters_Base!$G$8</f>
        <v>2000000</v>
      </c>
      <c r="Z65" s="15">
        <f t="shared" si="4"/>
        <v>32971364.936467174</v>
      </c>
      <c r="AB65" s="29">
        <f t="shared" si="5"/>
        <v>-14838031.603133842</v>
      </c>
      <c r="AC65" s="29"/>
      <c r="AD65" s="29" t="str">
        <f t="shared" si="6"/>
        <v>Loss</v>
      </c>
      <c r="AE65" s="29"/>
      <c r="AG65" s="12">
        <f t="shared" si="7"/>
        <v>-163654.76032868211</v>
      </c>
    </row>
    <row r="66" spans="1:33" x14ac:dyDescent="0.25">
      <c r="A66" s="6">
        <v>59</v>
      </c>
      <c r="B66" s="1" t="str">
        <f t="shared" si="1"/>
        <v>New York</v>
      </c>
      <c r="C66" s="1" t="s">
        <v>0</v>
      </c>
      <c r="D66" s="1" t="str">
        <f>IF(C66="Q1","non-peak",IF('Alternate Scenario '!C66="Q4","non-peak","peak"))</f>
        <v>non-peak</v>
      </c>
      <c r="E66" s="13">
        <f>IF(D66="non-peak",Parameters_Base!$B$4,Parameters_Base!$B$5)</f>
        <v>200000</v>
      </c>
      <c r="F66" s="1"/>
      <c r="G66" s="1">
        <v>30</v>
      </c>
      <c r="H66" s="1">
        <v>12</v>
      </c>
      <c r="I66" s="44">
        <f>N66*Parameters_Alternate!$B$8</f>
        <v>42.333333333333336</v>
      </c>
      <c r="J66" s="44">
        <f t="shared" si="2"/>
        <v>54.333333333333336</v>
      </c>
      <c r="K66" s="3">
        <v>0</v>
      </c>
      <c r="M66" s="27">
        <v>0.4</v>
      </c>
      <c r="N66" s="27">
        <v>0.52916666666666667</v>
      </c>
      <c r="P66" s="15">
        <f t="shared" si="3"/>
        <v>10866666.666666668</v>
      </c>
      <c r="R66">
        <f>Parameters_Alternate!$F$5</f>
        <v>13880</v>
      </c>
      <c r="S66">
        <f>R66*(1+VLOOKUP(K66,Parameters_Alternate!$H$3:$I$7,2,FALSE))</f>
        <v>13880</v>
      </c>
      <c r="T66" s="14">
        <f>S66*Parameters_Alternate!$F$2</f>
        <v>18044000</v>
      </c>
      <c r="U66" s="14">
        <f>Parameters_Alternate!$N$6</f>
        <v>433333.33333333337</v>
      </c>
      <c r="V66" s="14">
        <f t="shared" si="0"/>
        <v>2500000</v>
      </c>
      <c r="W66" s="14">
        <f>Parameters_Alternate!$Q$10</f>
        <v>3754098.2698005121</v>
      </c>
      <c r="X66" s="14">
        <f>Parameters_Alternate!$F$7*'Alternate Scenario '!P66</f>
        <v>2716666.666666667</v>
      </c>
      <c r="Y66" s="14">
        <f>Parameters_Base!$G$8</f>
        <v>2000000</v>
      </c>
      <c r="Z66" s="15">
        <f t="shared" si="4"/>
        <v>29448098.26980051</v>
      </c>
      <c r="AB66" s="29">
        <f t="shared" si="5"/>
        <v>-18581431.603133842</v>
      </c>
      <c r="AC66" s="29"/>
      <c r="AD66" s="29" t="str">
        <f t="shared" si="6"/>
        <v>Loss</v>
      </c>
      <c r="AE66" s="29"/>
      <c r="AG66" s="12">
        <f t="shared" si="7"/>
        <v>-341989.53870798479</v>
      </c>
    </row>
    <row r="67" spans="1:33" x14ac:dyDescent="0.25">
      <c r="A67" s="6">
        <v>60</v>
      </c>
      <c r="B67" s="1" t="str">
        <f t="shared" si="1"/>
        <v>Mumbai</v>
      </c>
      <c r="C67" s="1" t="s">
        <v>0</v>
      </c>
      <c r="D67" s="1" t="str">
        <f>IF(C67="Q1","non-peak",IF('Alternate Scenario '!C67="Q4","non-peak","peak"))</f>
        <v>non-peak</v>
      </c>
      <c r="E67" s="13">
        <f>IF(D67="non-peak",Parameters_Base!$B$4,Parameters_Base!$B$5)</f>
        <v>200000</v>
      </c>
      <c r="F67" s="1"/>
      <c r="G67" s="1">
        <v>30</v>
      </c>
      <c r="H67" s="1">
        <v>15</v>
      </c>
      <c r="I67" s="44">
        <f>N67*Parameters_Alternate!$B$8</f>
        <v>66.333333333333343</v>
      </c>
      <c r="J67" s="44">
        <f t="shared" si="2"/>
        <v>81.333333333333343</v>
      </c>
      <c r="K67" s="3">
        <v>1</v>
      </c>
      <c r="M67" s="27">
        <v>0.5</v>
      </c>
      <c r="N67" s="27">
        <v>0.82916666666666672</v>
      </c>
      <c r="P67" s="15">
        <f t="shared" si="3"/>
        <v>16266666.666666668</v>
      </c>
      <c r="R67">
        <f>Parameters_Alternate!$F$5</f>
        <v>13880</v>
      </c>
      <c r="S67">
        <f>R67*(1+VLOOKUP(K67,Parameters_Alternate!$H$3:$I$7,2,FALSE))</f>
        <v>15961.999999999998</v>
      </c>
      <c r="T67" s="14">
        <f>S67*Parameters_Alternate!$F$2</f>
        <v>20750599.999999996</v>
      </c>
      <c r="U67" s="14">
        <f>Parameters_Alternate!$N$6</f>
        <v>433333.33333333337</v>
      </c>
      <c r="V67" s="14">
        <f t="shared" si="0"/>
        <v>1500000</v>
      </c>
      <c r="W67" s="14">
        <f>Parameters_Alternate!$Q$10</f>
        <v>3754098.2698005121</v>
      </c>
      <c r="X67" s="14">
        <f>Parameters_Alternate!$F$7*'Alternate Scenario '!P67</f>
        <v>4066666.666666667</v>
      </c>
      <c r="Y67" s="14">
        <f>Parameters_Base!$G$8</f>
        <v>2000000</v>
      </c>
      <c r="Z67" s="15">
        <f t="shared" si="4"/>
        <v>32504698.26980051</v>
      </c>
      <c r="AB67" s="29">
        <f t="shared" si="5"/>
        <v>-16238031.603133842</v>
      </c>
      <c r="AC67" s="29"/>
      <c r="AD67" s="29" t="str">
        <f t="shared" si="6"/>
        <v>Loss</v>
      </c>
      <c r="AE67" s="29"/>
      <c r="AG67" s="12">
        <f t="shared" si="7"/>
        <v>-199647.92954672754</v>
      </c>
    </row>
    <row r="68" spans="1:33" x14ac:dyDescent="0.25">
      <c r="A68" s="6">
        <v>61</v>
      </c>
      <c r="B68" s="1" t="str">
        <f t="shared" si="1"/>
        <v>New York</v>
      </c>
      <c r="C68" s="1" t="s">
        <v>0</v>
      </c>
      <c r="D68" s="1" t="str">
        <f>IF(C68="Q1","non-peak",IF('Alternate Scenario '!C68="Q4","non-peak","peak"))</f>
        <v>non-peak</v>
      </c>
      <c r="E68" s="13">
        <f>IF(D68="non-peak",Parameters_Base!$B$4,Parameters_Base!$B$5)</f>
        <v>200000</v>
      </c>
      <c r="F68" s="1"/>
      <c r="G68" s="1">
        <v>31</v>
      </c>
      <c r="H68" s="1">
        <v>24</v>
      </c>
      <c r="I68" s="44">
        <f>N68*Parameters_Alternate!$B$8</f>
        <v>56.333333333333336</v>
      </c>
      <c r="J68" s="44">
        <f t="shared" si="2"/>
        <v>80.333333333333343</v>
      </c>
      <c r="K68" s="3">
        <v>-2</v>
      </c>
      <c r="M68" s="27">
        <v>0.8</v>
      </c>
      <c r="N68" s="27">
        <v>0.70416666666666672</v>
      </c>
      <c r="P68" s="15">
        <f t="shared" si="3"/>
        <v>16066666.666666668</v>
      </c>
      <c r="R68">
        <f>Parameters_Alternate!$F$5</f>
        <v>13880</v>
      </c>
      <c r="S68">
        <f>R68*(1+VLOOKUP(K68,Parameters_Alternate!$H$3:$I$7,2,FALSE))</f>
        <v>9716</v>
      </c>
      <c r="T68" s="14">
        <f>S68*Parameters_Alternate!$F$2</f>
        <v>12630800</v>
      </c>
      <c r="U68" s="14">
        <f>Parameters_Alternate!$N$6</f>
        <v>433333.33333333337</v>
      </c>
      <c r="V68" s="14">
        <f t="shared" si="0"/>
        <v>2500000</v>
      </c>
      <c r="W68" s="14">
        <f>Parameters_Alternate!$Q$10</f>
        <v>3754098.2698005121</v>
      </c>
      <c r="X68" s="14">
        <f>Parameters_Alternate!$F$7*'Alternate Scenario '!P68</f>
        <v>4016666.666666667</v>
      </c>
      <c r="Y68" s="14">
        <f>Parameters_Base!$G$8</f>
        <v>2000000</v>
      </c>
      <c r="Z68" s="15">
        <f t="shared" si="4"/>
        <v>25334898.269800514</v>
      </c>
      <c r="AB68" s="29">
        <f t="shared" si="5"/>
        <v>-9268231.6031338461</v>
      </c>
      <c r="AC68" s="29"/>
      <c r="AD68" s="29" t="str">
        <f t="shared" si="6"/>
        <v>Loss</v>
      </c>
      <c r="AE68" s="29"/>
      <c r="AG68" s="12">
        <f t="shared" si="7"/>
        <v>-115372.17763237152</v>
      </c>
    </row>
    <row r="69" spans="1:33" x14ac:dyDescent="0.25">
      <c r="A69" s="6">
        <v>62</v>
      </c>
      <c r="B69" s="1" t="str">
        <f t="shared" si="1"/>
        <v>Mumbai</v>
      </c>
      <c r="C69" s="1" t="s">
        <v>0</v>
      </c>
      <c r="D69" s="1" t="str">
        <f>IF(C69="Q1","non-peak",IF('Alternate Scenario '!C69="Q4","non-peak","peak"))</f>
        <v>non-peak</v>
      </c>
      <c r="E69" s="13">
        <f>IF(D69="non-peak",Parameters_Base!$B$4,Parameters_Base!$B$5)</f>
        <v>200000</v>
      </c>
      <c r="F69" s="1"/>
      <c r="G69" s="1">
        <v>31</v>
      </c>
      <c r="H69" s="1">
        <v>22</v>
      </c>
      <c r="I69" s="44">
        <f>N69*Parameters_Alternate!$B$8</f>
        <v>72</v>
      </c>
      <c r="J69" s="44">
        <f t="shared" si="2"/>
        <v>94</v>
      </c>
      <c r="K69" s="3">
        <v>2</v>
      </c>
      <c r="M69" s="27">
        <v>0.73333333333333328</v>
      </c>
      <c r="N69" s="27">
        <v>0.9</v>
      </c>
      <c r="P69" s="15">
        <f t="shared" si="3"/>
        <v>18800000</v>
      </c>
      <c r="R69">
        <f>Parameters_Alternate!$F$5</f>
        <v>13880</v>
      </c>
      <c r="S69">
        <f>R69*(1+VLOOKUP(K69,Parameters_Alternate!$H$3:$I$7,2,FALSE))</f>
        <v>18044</v>
      </c>
      <c r="T69" s="14">
        <f>S69*Parameters_Alternate!$F$2</f>
        <v>23457200</v>
      </c>
      <c r="U69" s="14">
        <f>Parameters_Alternate!$N$6</f>
        <v>433333.33333333337</v>
      </c>
      <c r="V69" s="14">
        <f t="shared" si="0"/>
        <v>1500000</v>
      </c>
      <c r="W69" s="14">
        <f>Parameters_Alternate!$Q$10</f>
        <v>3754098.2698005121</v>
      </c>
      <c r="X69" s="14">
        <f>Parameters_Alternate!$F$7*'Alternate Scenario '!P69</f>
        <v>4700000</v>
      </c>
      <c r="Y69" s="14">
        <f>Parameters_Base!$G$8</f>
        <v>2000000</v>
      </c>
      <c r="Z69" s="15">
        <f t="shared" si="4"/>
        <v>35844631.603133842</v>
      </c>
      <c r="AB69" s="29">
        <f t="shared" si="5"/>
        <v>-17044631.603133842</v>
      </c>
      <c r="AC69" s="29"/>
      <c r="AD69" s="29" t="str">
        <f t="shared" si="6"/>
        <v>Loss</v>
      </c>
      <c r="AE69" s="29"/>
      <c r="AG69" s="12">
        <f t="shared" si="7"/>
        <v>-181325.86811844513</v>
      </c>
    </row>
    <row r="70" spans="1:33" x14ac:dyDescent="0.25">
      <c r="A70" s="6">
        <v>63</v>
      </c>
      <c r="B70" s="1" t="str">
        <f t="shared" si="1"/>
        <v>New York</v>
      </c>
      <c r="C70" s="1" t="s">
        <v>0</v>
      </c>
      <c r="D70" s="1" t="str">
        <f>IF(C70="Q1","non-peak",IF('Alternate Scenario '!C70="Q4","non-peak","peak"))</f>
        <v>non-peak</v>
      </c>
      <c r="E70" s="13">
        <f>IF(D70="non-peak",Parameters_Base!$B$4,Parameters_Base!$B$5)</f>
        <v>200000</v>
      </c>
      <c r="F70" s="1"/>
      <c r="G70" s="1">
        <v>32</v>
      </c>
      <c r="H70" s="1">
        <v>13</v>
      </c>
      <c r="I70" s="44">
        <f>N70*Parameters_Alternate!$B$8</f>
        <v>75.666666666666657</v>
      </c>
      <c r="J70" s="44">
        <f t="shared" si="2"/>
        <v>88.666666666666657</v>
      </c>
      <c r="K70" s="3">
        <v>0</v>
      </c>
      <c r="M70" s="27">
        <v>0.43333333333333335</v>
      </c>
      <c r="N70" s="27">
        <v>0.9458333333333333</v>
      </c>
      <c r="P70" s="15">
        <f t="shared" si="3"/>
        <v>17733333.333333332</v>
      </c>
      <c r="R70">
        <f>Parameters_Alternate!$F$5</f>
        <v>13880</v>
      </c>
      <c r="S70">
        <f>R70*(1+VLOOKUP(K70,Parameters_Alternate!$H$3:$I$7,2,FALSE))</f>
        <v>13880</v>
      </c>
      <c r="T70" s="14">
        <f>S70*Parameters_Alternate!$F$2</f>
        <v>18044000</v>
      </c>
      <c r="U70" s="14">
        <f>Parameters_Alternate!$N$6</f>
        <v>433333.33333333337</v>
      </c>
      <c r="V70" s="14">
        <f t="shared" si="0"/>
        <v>2500000</v>
      </c>
      <c r="W70" s="14">
        <f>Parameters_Alternate!$Q$10</f>
        <v>3754098.2698005121</v>
      </c>
      <c r="X70" s="14">
        <f>Parameters_Alternate!$F$7*'Alternate Scenario '!P70</f>
        <v>4433333.333333333</v>
      </c>
      <c r="Y70" s="14">
        <f>Parameters_Base!$G$8</f>
        <v>2000000</v>
      </c>
      <c r="Z70" s="15">
        <f t="shared" si="4"/>
        <v>31164764.936467174</v>
      </c>
      <c r="AB70" s="29">
        <f t="shared" si="5"/>
        <v>-13431431.603133842</v>
      </c>
      <c r="AC70" s="29"/>
      <c r="AD70" s="29" t="str">
        <f t="shared" si="6"/>
        <v>Loss</v>
      </c>
      <c r="AE70" s="29"/>
      <c r="AG70" s="12">
        <f t="shared" si="7"/>
        <v>-151482.3113135396</v>
      </c>
    </row>
    <row r="71" spans="1:33" x14ac:dyDescent="0.25">
      <c r="A71" s="6">
        <v>64</v>
      </c>
      <c r="B71" s="1" t="str">
        <f t="shared" si="1"/>
        <v>Mumbai</v>
      </c>
      <c r="C71" s="1" t="s">
        <v>0</v>
      </c>
      <c r="D71" s="1" t="str">
        <f>IF(C71="Q1","non-peak",IF('Alternate Scenario '!C71="Q4","non-peak","peak"))</f>
        <v>non-peak</v>
      </c>
      <c r="E71" s="13">
        <f>IF(D71="non-peak",Parameters_Base!$B$4,Parameters_Base!$B$5)</f>
        <v>200000</v>
      </c>
      <c r="F71" s="1"/>
      <c r="G71" s="1">
        <v>32</v>
      </c>
      <c r="H71" s="1">
        <v>11</v>
      </c>
      <c r="I71" s="44">
        <f>N71*Parameters_Alternate!$B$8</f>
        <v>47.666666666666664</v>
      </c>
      <c r="J71" s="44">
        <f t="shared" si="2"/>
        <v>58.666666666666664</v>
      </c>
      <c r="K71" s="3">
        <v>2</v>
      </c>
      <c r="M71" s="27">
        <v>0.36666666666666664</v>
      </c>
      <c r="N71" s="27">
        <v>0.59583333333333333</v>
      </c>
      <c r="P71" s="15">
        <f t="shared" si="3"/>
        <v>11733333.333333332</v>
      </c>
      <c r="R71">
        <f>Parameters_Alternate!$F$5</f>
        <v>13880</v>
      </c>
      <c r="S71">
        <f>R71*(1+VLOOKUP(K71,Parameters_Alternate!$H$3:$I$7,2,FALSE))</f>
        <v>18044</v>
      </c>
      <c r="T71" s="14">
        <f>S71*Parameters_Alternate!$F$2</f>
        <v>23457200</v>
      </c>
      <c r="U71" s="14">
        <f>Parameters_Alternate!$N$6</f>
        <v>433333.33333333337</v>
      </c>
      <c r="V71" s="14">
        <f t="shared" si="0"/>
        <v>1500000</v>
      </c>
      <c r="W71" s="14">
        <f>Parameters_Alternate!$Q$10</f>
        <v>3754098.2698005121</v>
      </c>
      <c r="X71" s="14">
        <f>Parameters_Alternate!$F$7*'Alternate Scenario '!P71</f>
        <v>2933333.333333333</v>
      </c>
      <c r="Y71" s="14">
        <f>Parameters_Base!$G$8</f>
        <v>2000000</v>
      </c>
      <c r="Z71" s="15">
        <f t="shared" si="4"/>
        <v>34077964.936467171</v>
      </c>
      <c r="AB71" s="29">
        <f t="shared" si="5"/>
        <v>-22344631.603133839</v>
      </c>
      <c r="AC71" s="29"/>
      <c r="AD71" s="29" t="str">
        <f t="shared" si="6"/>
        <v>Loss</v>
      </c>
      <c r="AE71" s="29"/>
      <c r="AG71" s="12">
        <f t="shared" si="7"/>
        <v>-380874.40232614498</v>
      </c>
    </row>
    <row r="72" spans="1:33" x14ac:dyDescent="0.25">
      <c r="A72" s="6">
        <v>65</v>
      </c>
      <c r="B72" s="1" t="str">
        <f t="shared" si="1"/>
        <v>New York</v>
      </c>
      <c r="C72" s="1" t="s">
        <v>0</v>
      </c>
      <c r="D72" s="1" t="str">
        <f>IF(C72="Q1","non-peak",IF('Alternate Scenario '!C72="Q4","non-peak","peak"))</f>
        <v>non-peak</v>
      </c>
      <c r="E72" s="13">
        <f>IF(D72="non-peak",Parameters_Base!$B$4,Parameters_Base!$B$5)</f>
        <v>200000</v>
      </c>
      <c r="F72" s="1"/>
      <c r="G72" s="1">
        <v>33</v>
      </c>
      <c r="H72" s="1">
        <v>14</v>
      </c>
      <c r="I72" s="44">
        <f>N72*Parameters_Alternate!$B$8</f>
        <v>75.666666666666657</v>
      </c>
      <c r="J72" s="44">
        <f t="shared" si="2"/>
        <v>89.666666666666657</v>
      </c>
      <c r="K72" s="3">
        <v>-2</v>
      </c>
      <c r="M72" s="27">
        <v>0.46666666666666667</v>
      </c>
      <c r="N72" s="27">
        <v>0.9458333333333333</v>
      </c>
      <c r="P72" s="15">
        <f t="shared" si="3"/>
        <v>17933333.333333332</v>
      </c>
      <c r="R72">
        <f>Parameters_Alternate!$F$5</f>
        <v>13880</v>
      </c>
      <c r="S72">
        <f>R72*(1+VLOOKUP(K72,Parameters_Alternate!$H$3:$I$7,2,FALSE))</f>
        <v>9716</v>
      </c>
      <c r="T72" s="14">
        <f>S72*Parameters_Alternate!$F$2</f>
        <v>12630800</v>
      </c>
      <c r="U72" s="14">
        <f>Parameters_Alternate!$N$6</f>
        <v>433333.33333333337</v>
      </c>
      <c r="V72" s="14">
        <f t="shared" ref="V72:V135" si="8">IF(B72="Mumbai",1500000,2500000)</f>
        <v>2500000</v>
      </c>
      <c r="W72" s="14">
        <f>Parameters_Alternate!$Q$10</f>
        <v>3754098.2698005121</v>
      </c>
      <c r="X72" s="14">
        <f>Parameters_Alternate!$F$7*'Alternate Scenario '!P72</f>
        <v>4483333.333333333</v>
      </c>
      <c r="Y72" s="14">
        <f>Parameters_Base!$G$8</f>
        <v>2000000</v>
      </c>
      <c r="Z72" s="15">
        <f t="shared" si="4"/>
        <v>25801564.936467178</v>
      </c>
      <c r="AB72" s="29">
        <f t="shared" si="5"/>
        <v>-7868231.6031338461</v>
      </c>
      <c r="AC72" s="29"/>
      <c r="AD72" s="29" t="str">
        <f t="shared" si="6"/>
        <v>Loss</v>
      </c>
      <c r="AE72" s="29"/>
      <c r="AG72" s="12">
        <f t="shared" si="7"/>
        <v>-87749.794830489001</v>
      </c>
    </row>
    <row r="73" spans="1:33" x14ac:dyDescent="0.25">
      <c r="A73" s="6">
        <v>66</v>
      </c>
      <c r="B73" s="1" t="str">
        <f t="shared" ref="B73:B136" si="9">IF(ISODD(A73),"New York","Mumbai")</f>
        <v>Mumbai</v>
      </c>
      <c r="C73" s="1" t="s">
        <v>0</v>
      </c>
      <c r="D73" s="1" t="str">
        <f>IF(C73="Q1","non-peak",IF('Alternate Scenario '!C73="Q4","non-peak","peak"))</f>
        <v>non-peak</v>
      </c>
      <c r="E73" s="13">
        <f>IF(D73="non-peak",Parameters_Base!$B$4,Parameters_Base!$B$5)</f>
        <v>200000</v>
      </c>
      <c r="F73" s="1"/>
      <c r="G73" s="1">
        <v>33</v>
      </c>
      <c r="H73" s="1">
        <v>13</v>
      </c>
      <c r="I73" s="44">
        <f>N73*Parameters_Alternate!$B$8</f>
        <v>72</v>
      </c>
      <c r="J73" s="44">
        <f t="shared" ref="J73:J136" si="10">H73+I73</f>
        <v>85</v>
      </c>
      <c r="K73" s="3">
        <v>0</v>
      </c>
      <c r="M73" s="27">
        <v>0.43333333333333335</v>
      </c>
      <c r="N73" s="27">
        <v>0.9</v>
      </c>
      <c r="P73" s="15">
        <f t="shared" ref="P73:P136" si="11">E73*J73</f>
        <v>17000000</v>
      </c>
      <c r="R73">
        <f>Parameters_Alternate!$F$5</f>
        <v>13880</v>
      </c>
      <c r="S73">
        <f>R73*(1+VLOOKUP(K73,Parameters_Alternate!$H$3:$I$7,2,FALSE))</f>
        <v>13880</v>
      </c>
      <c r="T73" s="14">
        <f>S73*Parameters_Alternate!$F$2</f>
        <v>18044000</v>
      </c>
      <c r="U73" s="14">
        <f>Parameters_Alternate!$N$6</f>
        <v>433333.33333333337</v>
      </c>
      <c r="V73" s="14">
        <f t="shared" si="8"/>
        <v>1500000</v>
      </c>
      <c r="W73" s="14">
        <f>Parameters_Alternate!$Q$10</f>
        <v>3754098.2698005121</v>
      </c>
      <c r="X73" s="14">
        <f>Parameters_Alternate!$F$7*'Alternate Scenario '!P73</f>
        <v>4250000</v>
      </c>
      <c r="Y73" s="14">
        <f>Parameters_Base!$G$8</f>
        <v>2000000</v>
      </c>
      <c r="Z73" s="15">
        <f t="shared" ref="Z73:Z136" si="12">SUM(T73:Y73)</f>
        <v>29981431.603133842</v>
      </c>
      <c r="AB73" s="29">
        <f t="shared" ref="AB73:AB136" si="13">P73-Z73</f>
        <v>-12981431.603133842</v>
      </c>
      <c r="AC73" s="29"/>
      <c r="AD73" s="29" t="str">
        <f t="shared" ref="AD73:AD136" si="14">IF(AB73&gt;0,"Profit","Loss")</f>
        <v>Loss</v>
      </c>
      <c r="AE73" s="29"/>
      <c r="AG73" s="12">
        <f t="shared" ref="AG73:AG136" si="15">AB73/J73</f>
        <v>-152722.72474275107</v>
      </c>
    </row>
    <row r="74" spans="1:33" x14ac:dyDescent="0.25">
      <c r="A74" s="6">
        <v>67</v>
      </c>
      <c r="B74" s="1" t="str">
        <f t="shared" si="9"/>
        <v>New York</v>
      </c>
      <c r="C74" s="1" t="s">
        <v>0</v>
      </c>
      <c r="D74" s="1" t="str">
        <f>IF(C74="Q1","non-peak",IF('Alternate Scenario '!C74="Q4","non-peak","peak"))</f>
        <v>non-peak</v>
      </c>
      <c r="E74" s="13">
        <f>IF(D74="non-peak",Parameters_Base!$B$4,Parameters_Base!$B$5)</f>
        <v>200000</v>
      </c>
      <c r="F74" s="1"/>
      <c r="G74" s="1">
        <v>34</v>
      </c>
      <c r="H74" s="1">
        <v>21</v>
      </c>
      <c r="I74" s="44">
        <f>N74*Parameters_Alternate!$B$8</f>
        <v>69.666666666666671</v>
      </c>
      <c r="J74" s="44">
        <f t="shared" si="10"/>
        <v>90.666666666666671</v>
      </c>
      <c r="K74" s="3">
        <v>0</v>
      </c>
      <c r="M74" s="27">
        <v>0.7</v>
      </c>
      <c r="N74" s="27">
        <v>0.87083333333333335</v>
      </c>
      <c r="P74" s="15">
        <f t="shared" si="11"/>
        <v>18133333.333333336</v>
      </c>
      <c r="R74">
        <f>Parameters_Alternate!$F$5</f>
        <v>13880</v>
      </c>
      <c r="S74">
        <f>R74*(1+VLOOKUP(K74,Parameters_Alternate!$H$3:$I$7,2,FALSE))</f>
        <v>13880</v>
      </c>
      <c r="T74" s="14">
        <f>S74*Parameters_Alternate!$F$2</f>
        <v>18044000</v>
      </c>
      <c r="U74" s="14">
        <f>Parameters_Alternate!$N$6</f>
        <v>433333.33333333337</v>
      </c>
      <c r="V74" s="14">
        <f t="shared" si="8"/>
        <v>2500000</v>
      </c>
      <c r="W74" s="14">
        <f>Parameters_Alternate!$Q$10</f>
        <v>3754098.2698005121</v>
      </c>
      <c r="X74" s="14">
        <f>Parameters_Alternate!$F$7*'Alternate Scenario '!P74</f>
        <v>4533333.333333334</v>
      </c>
      <c r="Y74" s="14">
        <f>Parameters_Base!$G$8</f>
        <v>2000000</v>
      </c>
      <c r="Z74" s="15">
        <f t="shared" si="12"/>
        <v>31264764.936467178</v>
      </c>
      <c r="AB74" s="29">
        <f t="shared" si="13"/>
        <v>-13131431.603133842</v>
      </c>
      <c r="AC74" s="29"/>
      <c r="AD74" s="29" t="str">
        <f t="shared" si="14"/>
        <v>Loss</v>
      </c>
      <c r="AE74" s="29"/>
      <c r="AG74" s="12">
        <f t="shared" si="15"/>
        <v>-144831.96621103503</v>
      </c>
    </row>
    <row r="75" spans="1:33" x14ac:dyDescent="0.25">
      <c r="A75" s="6">
        <v>68</v>
      </c>
      <c r="B75" s="1" t="str">
        <f t="shared" si="9"/>
        <v>Mumbai</v>
      </c>
      <c r="C75" s="1" t="s">
        <v>0</v>
      </c>
      <c r="D75" s="1" t="str">
        <f>IF(C75="Q1","non-peak",IF('Alternate Scenario '!C75="Q4","non-peak","peak"))</f>
        <v>non-peak</v>
      </c>
      <c r="E75" s="13">
        <f>IF(D75="non-peak",Parameters_Base!$B$4,Parameters_Base!$B$5)</f>
        <v>200000</v>
      </c>
      <c r="F75" s="1"/>
      <c r="G75" s="1">
        <v>34</v>
      </c>
      <c r="H75" s="1">
        <v>21</v>
      </c>
      <c r="I75" s="44">
        <f>N75*Parameters_Alternate!$B$8</f>
        <v>52.666666666666664</v>
      </c>
      <c r="J75" s="44">
        <f t="shared" si="10"/>
        <v>73.666666666666657</v>
      </c>
      <c r="K75" s="3">
        <v>0</v>
      </c>
      <c r="M75" s="27">
        <v>0.7</v>
      </c>
      <c r="N75" s="27">
        <v>0.65833333333333333</v>
      </c>
      <c r="P75" s="15">
        <f t="shared" si="11"/>
        <v>14733333.333333332</v>
      </c>
      <c r="R75">
        <f>Parameters_Alternate!$F$5</f>
        <v>13880</v>
      </c>
      <c r="S75">
        <f>R75*(1+VLOOKUP(K75,Parameters_Alternate!$H$3:$I$7,2,FALSE))</f>
        <v>13880</v>
      </c>
      <c r="T75" s="14">
        <f>S75*Parameters_Alternate!$F$2</f>
        <v>18044000</v>
      </c>
      <c r="U75" s="14">
        <f>Parameters_Alternate!$N$6</f>
        <v>433333.33333333337</v>
      </c>
      <c r="V75" s="14">
        <f t="shared" si="8"/>
        <v>1500000</v>
      </c>
      <c r="W75" s="14">
        <f>Parameters_Alternate!$Q$10</f>
        <v>3754098.2698005121</v>
      </c>
      <c r="X75" s="14">
        <f>Parameters_Alternate!$F$7*'Alternate Scenario '!P75</f>
        <v>3683333.333333333</v>
      </c>
      <c r="Y75" s="14">
        <f>Parameters_Base!$G$8</f>
        <v>2000000</v>
      </c>
      <c r="Z75" s="15">
        <f t="shared" si="12"/>
        <v>29414764.936467174</v>
      </c>
      <c r="AB75" s="29">
        <f t="shared" si="13"/>
        <v>-14681431.603133842</v>
      </c>
      <c r="AC75" s="29"/>
      <c r="AD75" s="29" t="str">
        <f t="shared" si="14"/>
        <v>Loss</v>
      </c>
      <c r="AE75" s="29"/>
      <c r="AG75" s="12">
        <f t="shared" si="15"/>
        <v>-199295.45162625128</v>
      </c>
    </row>
    <row r="76" spans="1:33" x14ac:dyDescent="0.25">
      <c r="A76" s="6">
        <v>69</v>
      </c>
      <c r="B76" s="1" t="str">
        <f t="shared" si="9"/>
        <v>New York</v>
      </c>
      <c r="C76" s="1" t="s">
        <v>0</v>
      </c>
      <c r="D76" s="1" t="str">
        <f>IF(C76="Q1","non-peak",IF('Alternate Scenario '!C76="Q4","non-peak","peak"))</f>
        <v>non-peak</v>
      </c>
      <c r="E76" s="13">
        <f>IF(D76="non-peak",Parameters_Base!$B$4,Parameters_Base!$B$5)</f>
        <v>200000</v>
      </c>
      <c r="F76" s="1"/>
      <c r="G76" s="1">
        <v>35</v>
      </c>
      <c r="H76" s="1">
        <v>12</v>
      </c>
      <c r="I76" s="44">
        <f>N76*Parameters_Alternate!$B$8</f>
        <v>60.333333333333329</v>
      </c>
      <c r="J76" s="44">
        <f t="shared" si="10"/>
        <v>72.333333333333329</v>
      </c>
      <c r="K76" s="3">
        <v>0</v>
      </c>
      <c r="M76" s="27">
        <v>0.4</v>
      </c>
      <c r="N76" s="27">
        <v>0.75416666666666665</v>
      </c>
      <c r="P76" s="15">
        <f t="shared" si="11"/>
        <v>14466666.666666666</v>
      </c>
      <c r="R76">
        <f>Parameters_Alternate!$F$5</f>
        <v>13880</v>
      </c>
      <c r="S76">
        <f>R76*(1+VLOOKUP(K76,Parameters_Alternate!$H$3:$I$7,2,FALSE))</f>
        <v>13880</v>
      </c>
      <c r="T76" s="14">
        <f>S76*Parameters_Alternate!$F$2</f>
        <v>18044000</v>
      </c>
      <c r="U76" s="14">
        <f>Parameters_Alternate!$N$6</f>
        <v>433333.33333333337</v>
      </c>
      <c r="V76" s="14">
        <f t="shared" si="8"/>
        <v>2500000</v>
      </c>
      <c r="W76" s="14">
        <f>Parameters_Alternate!$Q$10</f>
        <v>3754098.2698005121</v>
      </c>
      <c r="X76" s="14">
        <f>Parameters_Alternate!$F$7*'Alternate Scenario '!P76</f>
        <v>3616666.6666666665</v>
      </c>
      <c r="Y76" s="14">
        <f>Parameters_Base!$G$8</f>
        <v>2000000</v>
      </c>
      <c r="Z76" s="15">
        <f t="shared" si="12"/>
        <v>30348098.26980051</v>
      </c>
      <c r="AB76" s="29">
        <f t="shared" si="13"/>
        <v>-15881431.603133844</v>
      </c>
      <c r="AC76" s="29"/>
      <c r="AD76" s="29" t="str">
        <f t="shared" si="14"/>
        <v>Loss</v>
      </c>
      <c r="AE76" s="29"/>
      <c r="AG76" s="12">
        <f t="shared" si="15"/>
        <v>-219558.96225530663</v>
      </c>
    </row>
    <row r="77" spans="1:33" x14ac:dyDescent="0.25">
      <c r="A77" s="6">
        <v>70</v>
      </c>
      <c r="B77" s="1" t="str">
        <f t="shared" si="9"/>
        <v>Mumbai</v>
      </c>
      <c r="C77" s="1" t="s">
        <v>0</v>
      </c>
      <c r="D77" s="1" t="str">
        <f>IF(C77="Q1","non-peak",IF('Alternate Scenario '!C77="Q4","non-peak","peak"))</f>
        <v>non-peak</v>
      </c>
      <c r="E77" s="13">
        <f>IF(D77="non-peak",Parameters_Base!$B$4,Parameters_Base!$B$5)</f>
        <v>200000</v>
      </c>
      <c r="F77" s="1"/>
      <c r="G77" s="1">
        <v>35</v>
      </c>
      <c r="H77" s="1">
        <v>16</v>
      </c>
      <c r="I77" s="44">
        <f>N77*Parameters_Alternate!$B$8</f>
        <v>72</v>
      </c>
      <c r="J77" s="44">
        <f t="shared" si="10"/>
        <v>88</v>
      </c>
      <c r="K77" s="3">
        <v>0</v>
      </c>
      <c r="M77" s="27">
        <v>0.53333333333333333</v>
      </c>
      <c r="N77" s="27">
        <v>0.9</v>
      </c>
      <c r="P77" s="15">
        <f t="shared" si="11"/>
        <v>17600000</v>
      </c>
      <c r="R77">
        <f>Parameters_Alternate!$F$5</f>
        <v>13880</v>
      </c>
      <c r="S77">
        <f>R77*(1+VLOOKUP(K77,Parameters_Alternate!$H$3:$I$7,2,FALSE))</f>
        <v>13880</v>
      </c>
      <c r="T77" s="14">
        <f>S77*Parameters_Alternate!$F$2</f>
        <v>18044000</v>
      </c>
      <c r="U77" s="14">
        <f>Parameters_Alternate!$N$6</f>
        <v>433333.33333333337</v>
      </c>
      <c r="V77" s="14">
        <f t="shared" si="8"/>
        <v>1500000</v>
      </c>
      <c r="W77" s="14">
        <f>Parameters_Alternate!$Q$10</f>
        <v>3754098.2698005121</v>
      </c>
      <c r="X77" s="14">
        <f>Parameters_Alternate!$F$7*'Alternate Scenario '!P77</f>
        <v>4400000</v>
      </c>
      <c r="Y77" s="14">
        <f>Parameters_Base!$G$8</f>
        <v>2000000</v>
      </c>
      <c r="Z77" s="15">
        <f t="shared" si="12"/>
        <v>30131431.603133842</v>
      </c>
      <c r="AB77" s="29">
        <f t="shared" si="13"/>
        <v>-12531431.603133842</v>
      </c>
      <c r="AC77" s="29"/>
      <c r="AD77" s="29" t="str">
        <f t="shared" si="14"/>
        <v>Loss</v>
      </c>
      <c r="AE77" s="29"/>
      <c r="AG77" s="12">
        <f t="shared" si="15"/>
        <v>-142402.63185379366</v>
      </c>
    </row>
    <row r="78" spans="1:33" x14ac:dyDescent="0.25">
      <c r="A78" s="6">
        <v>71</v>
      </c>
      <c r="B78" s="1" t="str">
        <f t="shared" si="9"/>
        <v>New York</v>
      </c>
      <c r="C78" s="1" t="s">
        <v>0</v>
      </c>
      <c r="D78" s="1" t="str">
        <f>IF(C78="Q1","non-peak",IF('Alternate Scenario '!C78="Q4","non-peak","peak"))</f>
        <v>non-peak</v>
      </c>
      <c r="E78" s="13">
        <f>IF(D78="non-peak",Parameters_Base!$B$4,Parameters_Base!$B$5)</f>
        <v>200000</v>
      </c>
      <c r="F78" s="1"/>
      <c r="G78" s="1">
        <v>36</v>
      </c>
      <c r="H78" s="1">
        <v>22</v>
      </c>
      <c r="I78" s="44">
        <f>N78*Parameters_Alternate!$B$8</f>
        <v>48.333333333333329</v>
      </c>
      <c r="J78" s="44">
        <f t="shared" si="10"/>
        <v>70.333333333333329</v>
      </c>
      <c r="K78" s="3">
        <v>0</v>
      </c>
      <c r="M78" s="27">
        <v>0.73333333333333328</v>
      </c>
      <c r="N78" s="27">
        <v>0.60416666666666663</v>
      </c>
      <c r="P78" s="15">
        <f t="shared" si="11"/>
        <v>14066666.666666666</v>
      </c>
      <c r="R78">
        <f>Parameters_Alternate!$F$5</f>
        <v>13880</v>
      </c>
      <c r="S78">
        <f>R78*(1+VLOOKUP(K78,Parameters_Alternate!$H$3:$I$7,2,FALSE))</f>
        <v>13880</v>
      </c>
      <c r="T78" s="14">
        <f>S78*Parameters_Alternate!$F$2</f>
        <v>18044000</v>
      </c>
      <c r="U78" s="14">
        <f>Parameters_Alternate!$N$6</f>
        <v>433333.33333333337</v>
      </c>
      <c r="V78" s="14">
        <f t="shared" si="8"/>
        <v>2500000</v>
      </c>
      <c r="W78" s="14">
        <f>Parameters_Alternate!$Q$10</f>
        <v>3754098.2698005121</v>
      </c>
      <c r="X78" s="14">
        <f>Parameters_Alternate!$F$7*'Alternate Scenario '!P78</f>
        <v>3516666.6666666665</v>
      </c>
      <c r="Y78" s="14">
        <f>Parameters_Base!$G$8</f>
        <v>2000000</v>
      </c>
      <c r="Z78" s="15">
        <f t="shared" si="12"/>
        <v>30248098.26980051</v>
      </c>
      <c r="AB78" s="29">
        <f t="shared" si="13"/>
        <v>-16181431.603133844</v>
      </c>
      <c r="AC78" s="29"/>
      <c r="AD78" s="29" t="str">
        <f t="shared" si="14"/>
        <v>Loss</v>
      </c>
      <c r="AE78" s="29"/>
      <c r="AG78" s="12">
        <f t="shared" si="15"/>
        <v>-230067.74791185561</v>
      </c>
    </row>
    <row r="79" spans="1:33" x14ac:dyDescent="0.25">
      <c r="A79" s="6">
        <v>72</v>
      </c>
      <c r="B79" s="1" t="str">
        <f t="shared" si="9"/>
        <v>Mumbai</v>
      </c>
      <c r="C79" s="1" t="s">
        <v>0</v>
      </c>
      <c r="D79" s="1" t="str">
        <f>IF(C79="Q1","non-peak",IF('Alternate Scenario '!C79="Q4","non-peak","peak"))</f>
        <v>non-peak</v>
      </c>
      <c r="E79" s="13">
        <f>IF(D79="non-peak",Parameters_Base!$B$4,Parameters_Base!$B$5)</f>
        <v>200000</v>
      </c>
      <c r="F79" s="1"/>
      <c r="G79" s="1">
        <v>36</v>
      </c>
      <c r="H79" s="1">
        <v>21</v>
      </c>
      <c r="I79" s="44">
        <f>N79*Parameters_Alternate!$B$8</f>
        <v>72.333333333333329</v>
      </c>
      <c r="J79" s="44">
        <f t="shared" si="10"/>
        <v>93.333333333333329</v>
      </c>
      <c r="K79" s="3">
        <v>1</v>
      </c>
      <c r="M79" s="27">
        <v>0.7</v>
      </c>
      <c r="N79" s="27">
        <v>0.90416666666666667</v>
      </c>
      <c r="P79" s="15">
        <f t="shared" si="11"/>
        <v>18666666.666666664</v>
      </c>
      <c r="R79">
        <f>Parameters_Alternate!$F$5</f>
        <v>13880</v>
      </c>
      <c r="S79">
        <f>R79*(1+VLOOKUP(K79,Parameters_Alternate!$H$3:$I$7,2,FALSE))</f>
        <v>15961.999999999998</v>
      </c>
      <c r="T79" s="14">
        <f>S79*Parameters_Alternate!$F$2</f>
        <v>20750599.999999996</v>
      </c>
      <c r="U79" s="14">
        <f>Parameters_Alternate!$N$6</f>
        <v>433333.33333333337</v>
      </c>
      <c r="V79" s="14">
        <f t="shared" si="8"/>
        <v>1500000</v>
      </c>
      <c r="W79" s="14">
        <f>Parameters_Alternate!$Q$10</f>
        <v>3754098.2698005121</v>
      </c>
      <c r="X79" s="14">
        <f>Parameters_Alternate!$F$7*'Alternate Scenario '!P79</f>
        <v>4666666.666666666</v>
      </c>
      <c r="Y79" s="14">
        <f>Parameters_Base!$G$8</f>
        <v>2000000</v>
      </c>
      <c r="Z79" s="15">
        <f t="shared" si="12"/>
        <v>33104698.269800507</v>
      </c>
      <c r="AB79" s="29">
        <f t="shared" si="13"/>
        <v>-14438031.603133842</v>
      </c>
      <c r="AC79" s="29"/>
      <c r="AD79" s="29" t="str">
        <f t="shared" si="14"/>
        <v>Loss</v>
      </c>
      <c r="AE79" s="29"/>
      <c r="AG79" s="12">
        <f t="shared" si="15"/>
        <v>-154693.1957478626</v>
      </c>
    </row>
    <row r="80" spans="1:33" x14ac:dyDescent="0.25">
      <c r="A80" s="6">
        <v>73</v>
      </c>
      <c r="B80" s="1" t="str">
        <f t="shared" si="9"/>
        <v>New York</v>
      </c>
      <c r="C80" s="1" t="s">
        <v>0</v>
      </c>
      <c r="D80" s="1" t="str">
        <f>IF(C80="Q1","non-peak",IF('Alternate Scenario '!C80="Q4","non-peak","peak"))</f>
        <v>non-peak</v>
      </c>
      <c r="E80" s="13">
        <f>IF(D80="non-peak",Parameters_Base!$B$4,Parameters_Base!$B$5)</f>
        <v>200000</v>
      </c>
      <c r="F80" s="1"/>
      <c r="G80" s="1">
        <v>37</v>
      </c>
      <c r="H80" s="1">
        <v>19</v>
      </c>
      <c r="I80" s="44">
        <f>N80*Parameters_Alternate!$B$8</f>
        <v>59</v>
      </c>
      <c r="J80" s="44">
        <f t="shared" si="10"/>
        <v>78</v>
      </c>
      <c r="K80" s="3">
        <v>-2</v>
      </c>
      <c r="M80" s="27">
        <v>0.6333333333333333</v>
      </c>
      <c r="N80" s="27">
        <v>0.73750000000000004</v>
      </c>
      <c r="P80" s="15">
        <f t="shared" si="11"/>
        <v>15600000</v>
      </c>
      <c r="R80">
        <f>Parameters_Alternate!$F$5</f>
        <v>13880</v>
      </c>
      <c r="S80">
        <f>R80*(1+VLOOKUP(K80,Parameters_Alternate!$H$3:$I$7,2,FALSE))</f>
        <v>9716</v>
      </c>
      <c r="T80" s="14">
        <f>S80*Parameters_Alternate!$F$2</f>
        <v>12630800</v>
      </c>
      <c r="U80" s="14">
        <f>Parameters_Alternate!$N$6</f>
        <v>433333.33333333337</v>
      </c>
      <c r="V80" s="14">
        <f t="shared" si="8"/>
        <v>2500000</v>
      </c>
      <c r="W80" s="14">
        <f>Parameters_Alternate!$Q$10</f>
        <v>3754098.2698005121</v>
      </c>
      <c r="X80" s="14">
        <f>Parameters_Alternate!$F$7*'Alternate Scenario '!P80</f>
        <v>3900000</v>
      </c>
      <c r="Y80" s="14">
        <f>Parameters_Base!$G$8</f>
        <v>2000000</v>
      </c>
      <c r="Z80" s="15">
        <f t="shared" si="12"/>
        <v>25218231.603133846</v>
      </c>
      <c r="AB80" s="29">
        <f t="shared" si="13"/>
        <v>-9618231.6031338461</v>
      </c>
      <c r="AC80" s="29"/>
      <c r="AD80" s="29" t="str">
        <f t="shared" si="14"/>
        <v>Loss</v>
      </c>
      <c r="AE80" s="29"/>
      <c r="AG80" s="12">
        <f t="shared" si="15"/>
        <v>-123310.66157863905</v>
      </c>
    </row>
    <row r="81" spans="1:33" x14ac:dyDescent="0.25">
      <c r="A81" s="6">
        <v>74</v>
      </c>
      <c r="B81" s="1" t="str">
        <f t="shared" si="9"/>
        <v>Mumbai</v>
      </c>
      <c r="C81" s="1" t="s">
        <v>0</v>
      </c>
      <c r="D81" s="1" t="str">
        <f>IF(C81="Q1","non-peak",IF('Alternate Scenario '!C81="Q4","non-peak","peak"))</f>
        <v>non-peak</v>
      </c>
      <c r="E81" s="13">
        <f>IF(D81="non-peak",Parameters_Base!$B$4,Parameters_Base!$B$5)</f>
        <v>200000</v>
      </c>
      <c r="F81" s="1"/>
      <c r="G81" s="1">
        <v>37</v>
      </c>
      <c r="H81" s="1">
        <v>19</v>
      </c>
      <c r="I81" s="44">
        <f>N81*Parameters_Alternate!$B$8</f>
        <v>60</v>
      </c>
      <c r="J81" s="44">
        <f t="shared" si="10"/>
        <v>79</v>
      </c>
      <c r="K81" s="3">
        <v>0</v>
      </c>
      <c r="M81" s="27">
        <v>0.6333333333333333</v>
      </c>
      <c r="N81" s="27">
        <v>0.75</v>
      </c>
      <c r="P81" s="15">
        <f t="shared" si="11"/>
        <v>15800000</v>
      </c>
      <c r="R81">
        <f>Parameters_Alternate!$F$5</f>
        <v>13880</v>
      </c>
      <c r="S81">
        <f>R81*(1+VLOOKUP(K81,Parameters_Alternate!$H$3:$I$7,2,FALSE))</f>
        <v>13880</v>
      </c>
      <c r="T81" s="14">
        <f>S81*Parameters_Alternate!$F$2</f>
        <v>18044000</v>
      </c>
      <c r="U81" s="14">
        <f>Parameters_Alternate!$N$6</f>
        <v>433333.33333333337</v>
      </c>
      <c r="V81" s="14">
        <f t="shared" si="8"/>
        <v>1500000</v>
      </c>
      <c r="W81" s="14">
        <f>Parameters_Alternate!$Q$10</f>
        <v>3754098.2698005121</v>
      </c>
      <c r="X81" s="14">
        <f>Parameters_Alternate!$F$7*'Alternate Scenario '!P81</f>
        <v>3950000</v>
      </c>
      <c r="Y81" s="14">
        <f>Parameters_Base!$G$8</f>
        <v>2000000</v>
      </c>
      <c r="Z81" s="15">
        <f t="shared" si="12"/>
        <v>29681431.603133842</v>
      </c>
      <c r="AB81" s="29">
        <f t="shared" si="13"/>
        <v>-13881431.603133842</v>
      </c>
      <c r="AC81" s="29"/>
      <c r="AD81" s="29" t="str">
        <f t="shared" si="14"/>
        <v>Loss</v>
      </c>
      <c r="AE81" s="29"/>
      <c r="AG81" s="12">
        <f t="shared" si="15"/>
        <v>-175714.32409030182</v>
      </c>
    </row>
    <row r="82" spans="1:33" x14ac:dyDescent="0.25">
      <c r="A82" s="6">
        <v>75</v>
      </c>
      <c r="B82" s="1" t="str">
        <f t="shared" si="9"/>
        <v>New York</v>
      </c>
      <c r="C82" s="1" t="s">
        <v>0</v>
      </c>
      <c r="D82" s="1" t="str">
        <f>IF(C82="Q1","non-peak",IF('Alternate Scenario '!C82="Q4","non-peak","peak"))</f>
        <v>non-peak</v>
      </c>
      <c r="E82" s="13">
        <f>IF(D82="non-peak",Parameters_Base!$B$4,Parameters_Base!$B$5)</f>
        <v>200000</v>
      </c>
      <c r="F82" s="1"/>
      <c r="G82" s="1">
        <v>38</v>
      </c>
      <c r="H82" s="1">
        <v>21</v>
      </c>
      <c r="I82" s="44">
        <f>N82*Parameters_Alternate!$B$8</f>
        <v>49.333333333333336</v>
      </c>
      <c r="J82" s="44">
        <f t="shared" si="10"/>
        <v>70.333333333333343</v>
      </c>
      <c r="K82" s="3">
        <v>-2</v>
      </c>
      <c r="M82" s="27">
        <v>0.7</v>
      </c>
      <c r="N82" s="27">
        <v>0.6166666666666667</v>
      </c>
      <c r="P82" s="15">
        <f t="shared" si="11"/>
        <v>14066666.666666668</v>
      </c>
      <c r="R82">
        <f>Parameters_Alternate!$F$5</f>
        <v>13880</v>
      </c>
      <c r="S82">
        <f>R82*(1+VLOOKUP(K82,Parameters_Alternate!$H$3:$I$7,2,FALSE))</f>
        <v>9716</v>
      </c>
      <c r="T82" s="14">
        <f>S82*Parameters_Alternate!$F$2</f>
        <v>12630800</v>
      </c>
      <c r="U82" s="14">
        <f>Parameters_Alternate!$N$6</f>
        <v>433333.33333333337</v>
      </c>
      <c r="V82" s="14">
        <f t="shared" si="8"/>
        <v>2500000</v>
      </c>
      <c r="W82" s="14">
        <f>Parameters_Alternate!$Q$10</f>
        <v>3754098.2698005121</v>
      </c>
      <c r="X82" s="14">
        <f>Parameters_Alternate!$F$7*'Alternate Scenario '!P82</f>
        <v>3516666.666666667</v>
      </c>
      <c r="Y82" s="14">
        <f>Parameters_Base!$G$8</f>
        <v>2000000</v>
      </c>
      <c r="Z82" s="15">
        <f t="shared" si="12"/>
        <v>24834898.269800514</v>
      </c>
      <c r="AB82" s="29">
        <f t="shared" si="13"/>
        <v>-10768231.603133846</v>
      </c>
      <c r="AC82" s="29"/>
      <c r="AD82" s="29" t="str">
        <f t="shared" si="14"/>
        <v>Loss</v>
      </c>
      <c r="AE82" s="29"/>
      <c r="AG82" s="12">
        <f t="shared" si="15"/>
        <v>-153102.819001903</v>
      </c>
    </row>
    <row r="83" spans="1:33" x14ac:dyDescent="0.25">
      <c r="A83" s="6">
        <v>76</v>
      </c>
      <c r="B83" s="1" t="str">
        <f t="shared" si="9"/>
        <v>Mumbai</v>
      </c>
      <c r="C83" s="1" t="s">
        <v>0</v>
      </c>
      <c r="D83" s="1" t="str">
        <f>IF(C83="Q1","non-peak",IF('Alternate Scenario '!C83="Q4","non-peak","peak"))</f>
        <v>non-peak</v>
      </c>
      <c r="E83" s="13">
        <f>IF(D83="non-peak",Parameters_Base!$B$4,Parameters_Base!$B$5)</f>
        <v>200000</v>
      </c>
      <c r="F83" s="1"/>
      <c r="G83" s="1">
        <v>38</v>
      </c>
      <c r="H83" s="1">
        <v>13</v>
      </c>
      <c r="I83" s="44">
        <f>N83*Parameters_Alternate!$B$8</f>
        <v>61.333333333333336</v>
      </c>
      <c r="J83" s="44">
        <f t="shared" si="10"/>
        <v>74.333333333333343</v>
      </c>
      <c r="K83" s="3">
        <v>2</v>
      </c>
      <c r="M83" s="27">
        <v>0.43333333333333335</v>
      </c>
      <c r="N83" s="27">
        <v>0.76666666666666672</v>
      </c>
      <c r="P83" s="15">
        <f t="shared" si="11"/>
        <v>14866666.666666668</v>
      </c>
      <c r="R83">
        <f>Parameters_Alternate!$F$5</f>
        <v>13880</v>
      </c>
      <c r="S83">
        <f>R83*(1+VLOOKUP(K83,Parameters_Alternate!$H$3:$I$7,2,FALSE))</f>
        <v>18044</v>
      </c>
      <c r="T83" s="14">
        <f>S83*Parameters_Alternate!$F$2</f>
        <v>23457200</v>
      </c>
      <c r="U83" s="14">
        <f>Parameters_Alternate!$N$6</f>
        <v>433333.33333333337</v>
      </c>
      <c r="V83" s="14">
        <f t="shared" si="8"/>
        <v>1500000</v>
      </c>
      <c r="W83" s="14">
        <f>Parameters_Alternate!$Q$10</f>
        <v>3754098.2698005121</v>
      </c>
      <c r="X83" s="14">
        <f>Parameters_Alternate!$F$7*'Alternate Scenario '!P83</f>
        <v>3716666.666666667</v>
      </c>
      <c r="Y83" s="14">
        <f>Parameters_Base!$G$8</f>
        <v>2000000</v>
      </c>
      <c r="Z83" s="15">
        <f t="shared" si="12"/>
        <v>34861298.269800514</v>
      </c>
      <c r="AB83" s="29">
        <f t="shared" si="13"/>
        <v>-19994631.603133846</v>
      </c>
      <c r="AC83" s="29"/>
      <c r="AD83" s="29" t="str">
        <f t="shared" si="14"/>
        <v>Loss</v>
      </c>
      <c r="AE83" s="29"/>
      <c r="AG83" s="12">
        <f t="shared" si="15"/>
        <v>-268986.07537848217</v>
      </c>
    </row>
    <row r="84" spans="1:33" x14ac:dyDescent="0.25">
      <c r="A84" s="6">
        <v>77</v>
      </c>
      <c r="B84" s="1" t="str">
        <f t="shared" si="9"/>
        <v>New York</v>
      </c>
      <c r="C84" s="1" t="s">
        <v>0</v>
      </c>
      <c r="D84" s="1" t="str">
        <f>IF(C84="Q1","non-peak",IF('Alternate Scenario '!C84="Q4","non-peak","peak"))</f>
        <v>non-peak</v>
      </c>
      <c r="E84" s="13">
        <f>IF(D84="non-peak",Parameters_Base!$B$4,Parameters_Base!$B$5)</f>
        <v>200000</v>
      </c>
      <c r="F84" s="1"/>
      <c r="G84" s="1">
        <v>39</v>
      </c>
      <c r="H84" s="1">
        <v>25</v>
      </c>
      <c r="I84" s="44">
        <f>N84*Parameters_Alternate!$B$8</f>
        <v>67</v>
      </c>
      <c r="J84" s="44">
        <f t="shared" si="10"/>
        <v>92</v>
      </c>
      <c r="K84" s="3">
        <v>-1</v>
      </c>
      <c r="M84" s="27">
        <v>0.83333333333333337</v>
      </c>
      <c r="N84" s="27">
        <v>0.83750000000000002</v>
      </c>
      <c r="P84" s="15">
        <f t="shared" si="11"/>
        <v>18400000</v>
      </c>
      <c r="R84">
        <f>Parameters_Alternate!$F$5</f>
        <v>13880</v>
      </c>
      <c r="S84">
        <f>R84*(1+VLOOKUP(K84,Parameters_Alternate!$H$3:$I$7,2,FALSE))</f>
        <v>11798</v>
      </c>
      <c r="T84" s="14">
        <f>S84*Parameters_Alternate!$F$2</f>
        <v>15337400</v>
      </c>
      <c r="U84" s="14">
        <f>Parameters_Alternate!$N$6</f>
        <v>433333.33333333337</v>
      </c>
      <c r="V84" s="14">
        <f t="shared" si="8"/>
        <v>2500000</v>
      </c>
      <c r="W84" s="14">
        <f>Parameters_Alternate!$Q$10</f>
        <v>3754098.2698005121</v>
      </c>
      <c r="X84" s="14">
        <f>Parameters_Alternate!$F$7*'Alternate Scenario '!P84</f>
        <v>4600000</v>
      </c>
      <c r="Y84" s="14">
        <f>Parameters_Base!$G$8</f>
        <v>2000000</v>
      </c>
      <c r="Z84" s="15">
        <f t="shared" si="12"/>
        <v>28624831.60313385</v>
      </c>
      <c r="AB84" s="29">
        <f t="shared" si="13"/>
        <v>-10224831.60313385</v>
      </c>
      <c r="AC84" s="29"/>
      <c r="AD84" s="29" t="str">
        <f t="shared" si="14"/>
        <v>Loss</v>
      </c>
      <c r="AE84" s="29"/>
      <c r="AG84" s="12">
        <f t="shared" si="15"/>
        <v>-111139.47394710706</v>
      </c>
    </row>
    <row r="85" spans="1:33" x14ac:dyDescent="0.25">
      <c r="A85" s="6">
        <v>78</v>
      </c>
      <c r="B85" s="1" t="str">
        <f t="shared" si="9"/>
        <v>Mumbai</v>
      </c>
      <c r="C85" s="1" t="s">
        <v>0</v>
      </c>
      <c r="D85" s="1" t="str">
        <f>IF(C85="Q1","non-peak",IF('Alternate Scenario '!C85="Q4","non-peak","peak"))</f>
        <v>non-peak</v>
      </c>
      <c r="E85" s="13">
        <f>IF(D85="non-peak",Parameters_Base!$B$4,Parameters_Base!$B$5)</f>
        <v>200000</v>
      </c>
      <c r="F85" s="1"/>
      <c r="G85" s="1">
        <v>39</v>
      </c>
      <c r="H85" s="1">
        <v>22</v>
      </c>
      <c r="I85" s="44">
        <f>N85*Parameters_Alternate!$B$8</f>
        <v>41</v>
      </c>
      <c r="J85" s="44">
        <f t="shared" si="10"/>
        <v>63</v>
      </c>
      <c r="K85" s="3">
        <v>1</v>
      </c>
      <c r="M85" s="27">
        <v>0.73333333333333328</v>
      </c>
      <c r="N85" s="27">
        <v>0.51249999999999996</v>
      </c>
      <c r="P85" s="15">
        <f t="shared" si="11"/>
        <v>12600000</v>
      </c>
      <c r="R85">
        <f>Parameters_Alternate!$F$5</f>
        <v>13880</v>
      </c>
      <c r="S85">
        <f>R85*(1+VLOOKUP(K85,Parameters_Alternate!$H$3:$I$7,2,FALSE))</f>
        <v>15961.999999999998</v>
      </c>
      <c r="T85" s="14">
        <f>S85*Parameters_Alternate!$F$2</f>
        <v>20750599.999999996</v>
      </c>
      <c r="U85" s="14">
        <f>Parameters_Alternate!$N$6</f>
        <v>433333.33333333337</v>
      </c>
      <c r="V85" s="14">
        <f t="shared" si="8"/>
        <v>1500000</v>
      </c>
      <c r="W85" s="14">
        <f>Parameters_Alternate!$Q$10</f>
        <v>3754098.2698005121</v>
      </c>
      <c r="X85" s="14">
        <f>Parameters_Alternate!$F$7*'Alternate Scenario '!P85</f>
        <v>3150000</v>
      </c>
      <c r="Y85" s="14">
        <f>Parameters_Base!$G$8</f>
        <v>2000000</v>
      </c>
      <c r="Z85" s="15">
        <f t="shared" si="12"/>
        <v>31588031.603133842</v>
      </c>
      <c r="AB85" s="29">
        <f t="shared" si="13"/>
        <v>-18988031.603133842</v>
      </c>
      <c r="AC85" s="29"/>
      <c r="AD85" s="29" t="str">
        <f t="shared" si="14"/>
        <v>Loss</v>
      </c>
      <c r="AE85" s="29"/>
      <c r="AG85" s="12">
        <f t="shared" si="15"/>
        <v>-301397.3270338705</v>
      </c>
    </row>
    <row r="86" spans="1:33" x14ac:dyDescent="0.25">
      <c r="A86" s="6">
        <v>79</v>
      </c>
      <c r="B86" s="1" t="str">
        <f t="shared" si="9"/>
        <v>New York</v>
      </c>
      <c r="C86" s="1" t="s">
        <v>0</v>
      </c>
      <c r="D86" s="1" t="str">
        <f>IF(C86="Q1","non-peak",IF('Alternate Scenario '!C86="Q4","non-peak","peak"))</f>
        <v>non-peak</v>
      </c>
      <c r="E86" s="13">
        <f>IF(D86="non-peak",Parameters_Base!$B$4,Parameters_Base!$B$5)</f>
        <v>200000</v>
      </c>
      <c r="F86" s="1"/>
      <c r="G86" s="1">
        <v>40</v>
      </c>
      <c r="H86" s="1">
        <v>28</v>
      </c>
      <c r="I86" s="44">
        <f>N86*Parameters_Alternate!$B$8</f>
        <v>45.666666666666664</v>
      </c>
      <c r="J86" s="44">
        <f t="shared" si="10"/>
        <v>73.666666666666657</v>
      </c>
      <c r="K86" s="3">
        <v>-2</v>
      </c>
      <c r="M86" s="27">
        <v>0.93333333333333335</v>
      </c>
      <c r="N86" s="27">
        <v>0.5708333333333333</v>
      </c>
      <c r="P86" s="15">
        <f t="shared" si="11"/>
        <v>14733333.333333332</v>
      </c>
      <c r="R86">
        <f>Parameters_Alternate!$F$5</f>
        <v>13880</v>
      </c>
      <c r="S86">
        <f>R86*(1+VLOOKUP(K86,Parameters_Alternate!$H$3:$I$7,2,FALSE))</f>
        <v>9716</v>
      </c>
      <c r="T86" s="14">
        <f>S86*Parameters_Alternate!$F$2</f>
        <v>12630800</v>
      </c>
      <c r="U86" s="14">
        <f>Parameters_Alternate!$N$6</f>
        <v>433333.33333333337</v>
      </c>
      <c r="V86" s="14">
        <f t="shared" si="8"/>
        <v>2500000</v>
      </c>
      <c r="W86" s="14">
        <f>Parameters_Alternate!$Q$10</f>
        <v>3754098.2698005121</v>
      </c>
      <c r="X86" s="14">
        <f>Parameters_Alternate!$F$7*'Alternate Scenario '!P86</f>
        <v>3683333.333333333</v>
      </c>
      <c r="Y86" s="14">
        <f>Parameters_Base!$G$8</f>
        <v>2000000</v>
      </c>
      <c r="Z86" s="15">
        <f t="shared" si="12"/>
        <v>25001564.936467178</v>
      </c>
      <c r="AB86" s="29">
        <f t="shared" si="13"/>
        <v>-10268231.603133846</v>
      </c>
      <c r="AC86" s="29"/>
      <c r="AD86" s="29" t="str">
        <f t="shared" si="14"/>
        <v>Loss</v>
      </c>
      <c r="AE86" s="29"/>
      <c r="AG86" s="12">
        <f t="shared" si="15"/>
        <v>-139387.75931855902</v>
      </c>
    </row>
    <row r="87" spans="1:33" x14ac:dyDescent="0.25">
      <c r="A87" s="6">
        <v>80</v>
      </c>
      <c r="B87" s="1" t="str">
        <f t="shared" si="9"/>
        <v>Mumbai</v>
      </c>
      <c r="C87" s="1" t="s">
        <v>0</v>
      </c>
      <c r="D87" s="1" t="str">
        <f>IF(C87="Q1","non-peak",IF('Alternate Scenario '!C87="Q4","non-peak","peak"))</f>
        <v>non-peak</v>
      </c>
      <c r="E87" s="13">
        <f>IF(D87="non-peak",Parameters_Base!$B$4,Parameters_Base!$B$5)</f>
        <v>200000</v>
      </c>
      <c r="F87" s="1"/>
      <c r="G87" s="1">
        <v>40</v>
      </c>
      <c r="H87" s="1">
        <v>15</v>
      </c>
      <c r="I87" s="44">
        <f>N87*Parameters_Alternate!$B$8</f>
        <v>78.666666666666657</v>
      </c>
      <c r="J87" s="44">
        <f t="shared" si="10"/>
        <v>93.666666666666657</v>
      </c>
      <c r="K87" s="3">
        <v>2</v>
      </c>
      <c r="M87" s="27">
        <v>0.5</v>
      </c>
      <c r="N87" s="27">
        <v>0.98333333333333328</v>
      </c>
      <c r="P87" s="15">
        <f t="shared" si="11"/>
        <v>18733333.333333332</v>
      </c>
      <c r="R87">
        <f>Parameters_Alternate!$F$5</f>
        <v>13880</v>
      </c>
      <c r="S87">
        <f>R87*(1+VLOOKUP(K87,Parameters_Alternate!$H$3:$I$7,2,FALSE))</f>
        <v>18044</v>
      </c>
      <c r="T87" s="14">
        <f>S87*Parameters_Alternate!$F$2</f>
        <v>23457200</v>
      </c>
      <c r="U87" s="14">
        <f>Parameters_Alternate!$N$6</f>
        <v>433333.33333333337</v>
      </c>
      <c r="V87" s="14">
        <f t="shared" si="8"/>
        <v>1500000</v>
      </c>
      <c r="W87" s="14">
        <f>Parameters_Alternate!$Q$10</f>
        <v>3754098.2698005121</v>
      </c>
      <c r="X87" s="14">
        <f>Parameters_Alternate!$F$7*'Alternate Scenario '!P87</f>
        <v>4683333.333333333</v>
      </c>
      <c r="Y87" s="14">
        <f>Parameters_Base!$G$8</f>
        <v>2000000</v>
      </c>
      <c r="Z87" s="15">
        <f t="shared" si="12"/>
        <v>35827964.936467178</v>
      </c>
      <c r="AB87" s="29">
        <f t="shared" si="13"/>
        <v>-17094631.603133846</v>
      </c>
      <c r="AC87" s="29"/>
      <c r="AD87" s="29" t="str">
        <f t="shared" si="14"/>
        <v>Loss</v>
      </c>
      <c r="AE87" s="29"/>
      <c r="AG87" s="12">
        <f t="shared" si="15"/>
        <v>-182504.96373452505</v>
      </c>
    </row>
    <row r="88" spans="1:33" x14ac:dyDescent="0.25">
      <c r="A88" s="6">
        <v>81</v>
      </c>
      <c r="B88" s="1" t="str">
        <f t="shared" si="9"/>
        <v>New York</v>
      </c>
      <c r="C88" s="1" t="s">
        <v>0</v>
      </c>
      <c r="D88" s="1" t="str">
        <f>IF(C88="Q1","non-peak",IF('Alternate Scenario '!C88="Q4","non-peak","peak"))</f>
        <v>non-peak</v>
      </c>
      <c r="E88" s="13">
        <f>IF(D88="non-peak",Parameters_Base!$B$4,Parameters_Base!$B$5)</f>
        <v>200000</v>
      </c>
      <c r="F88" s="1"/>
      <c r="G88" s="1">
        <v>41</v>
      </c>
      <c r="H88" s="1">
        <v>18</v>
      </c>
      <c r="I88" s="44">
        <f>N88*Parameters_Alternate!$B$8</f>
        <v>72.666666666666671</v>
      </c>
      <c r="J88" s="44">
        <f t="shared" si="10"/>
        <v>90.666666666666671</v>
      </c>
      <c r="K88" s="3">
        <v>0</v>
      </c>
      <c r="M88" s="27">
        <v>0.6</v>
      </c>
      <c r="N88" s="27">
        <v>0.90833333333333333</v>
      </c>
      <c r="P88" s="15">
        <f t="shared" si="11"/>
        <v>18133333.333333336</v>
      </c>
      <c r="R88">
        <f>Parameters_Alternate!$F$5</f>
        <v>13880</v>
      </c>
      <c r="S88">
        <f>R88*(1+VLOOKUP(K88,Parameters_Alternate!$H$3:$I$7,2,FALSE))</f>
        <v>13880</v>
      </c>
      <c r="T88" s="14">
        <f>S88*Parameters_Alternate!$F$2</f>
        <v>18044000</v>
      </c>
      <c r="U88" s="14">
        <f>Parameters_Alternate!$N$6</f>
        <v>433333.33333333337</v>
      </c>
      <c r="V88" s="14">
        <f t="shared" si="8"/>
        <v>2500000</v>
      </c>
      <c r="W88" s="14">
        <f>Parameters_Alternate!$Q$10</f>
        <v>3754098.2698005121</v>
      </c>
      <c r="X88" s="14">
        <f>Parameters_Alternate!$F$7*'Alternate Scenario '!P88</f>
        <v>4533333.333333334</v>
      </c>
      <c r="Y88" s="14">
        <f>Parameters_Base!$G$8</f>
        <v>2000000</v>
      </c>
      <c r="Z88" s="15">
        <f t="shared" si="12"/>
        <v>31264764.936467178</v>
      </c>
      <c r="AB88" s="29">
        <f t="shared" si="13"/>
        <v>-13131431.603133842</v>
      </c>
      <c r="AC88" s="29"/>
      <c r="AD88" s="29" t="str">
        <f t="shared" si="14"/>
        <v>Loss</v>
      </c>
      <c r="AE88" s="29"/>
      <c r="AG88" s="12">
        <f t="shared" si="15"/>
        <v>-144831.96621103503</v>
      </c>
    </row>
    <row r="89" spans="1:33" x14ac:dyDescent="0.25">
      <c r="A89" s="6">
        <v>82</v>
      </c>
      <c r="B89" s="1" t="str">
        <f t="shared" si="9"/>
        <v>Mumbai</v>
      </c>
      <c r="C89" s="1" t="s">
        <v>0</v>
      </c>
      <c r="D89" s="1" t="str">
        <f>IF(C89="Q1","non-peak",IF('Alternate Scenario '!C89="Q4","non-peak","peak"))</f>
        <v>non-peak</v>
      </c>
      <c r="E89" s="13">
        <f>IF(D89="non-peak",Parameters_Base!$B$4,Parameters_Base!$B$5)</f>
        <v>200000</v>
      </c>
      <c r="F89" s="1"/>
      <c r="G89" s="1">
        <v>41</v>
      </c>
      <c r="H89" s="1">
        <v>22</v>
      </c>
      <c r="I89" s="44">
        <f>N89*Parameters_Alternate!$B$8</f>
        <v>47</v>
      </c>
      <c r="J89" s="44">
        <f t="shared" si="10"/>
        <v>69</v>
      </c>
      <c r="K89" s="3">
        <v>1</v>
      </c>
      <c r="M89" s="27">
        <v>0.73333333333333328</v>
      </c>
      <c r="N89" s="27">
        <v>0.58750000000000002</v>
      </c>
      <c r="P89" s="15">
        <f t="shared" si="11"/>
        <v>13800000</v>
      </c>
      <c r="R89">
        <f>Parameters_Alternate!$F$5</f>
        <v>13880</v>
      </c>
      <c r="S89">
        <f>R89*(1+VLOOKUP(K89,Parameters_Alternate!$H$3:$I$7,2,FALSE))</f>
        <v>15961.999999999998</v>
      </c>
      <c r="T89" s="14">
        <f>S89*Parameters_Alternate!$F$2</f>
        <v>20750599.999999996</v>
      </c>
      <c r="U89" s="14">
        <f>Parameters_Alternate!$N$6</f>
        <v>433333.33333333337</v>
      </c>
      <c r="V89" s="14">
        <f t="shared" si="8"/>
        <v>1500000</v>
      </c>
      <c r="W89" s="14">
        <f>Parameters_Alternate!$Q$10</f>
        <v>3754098.2698005121</v>
      </c>
      <c r="X89" s="14">
        <f>Parameters_Alternate!$F$7*'Alternate Scenario '!P89</f>
        <v>3450000</v>
      </c>
      <c r="Y89" s="14">
        <f>Parameters_Base!$G$8</f>
        <v>2000000</v>
      </c>
      <c r="Z89" s="15">
        <f t="shared" si="12"/>
        <v>31888031.603133842</v>
      </c>
      <c r="AB89" s="29">
        <f t="shared" si="13"/>
        <v>-18088031.603133842</v>
      </c>
      <c r="AC89" s="29"/>
      <c r="AD89" s="29" t="str">
        <f t="shared" si="14"/>
        <v>Loss</v>
      </c>
      <c r="AE89" s="29"/>
      <c r="AG89" s="12">
        <f t="shared" si="15"/>
        <v>-262145.3855526644</v>
      </c>
    </row>
    <row r="90" spans="1:33" x14ac:dyDescent="0.25">
      <c r="A90" s="6">
        <v>83</v>
      </c>
      <c r="B90" s="1" t="str">
        <f t="shared" si="9"/>
        <v>New York</v>
      </c>
      <c r="C90" s="1" t="s">
        <v>0</v>
      </c>
      <c r="D90" s="1" t="str">
        <f>IF(C90="Q1","non-peak",IF('Alternate Scenario '!C90="Q4","non-peak","peak"))</f>
        <v>non-peak</v>
      </c>
      <c r="E90" s="13">
        <f>IF(D90="non-peak",Parameters_Base!$B$4,Parameters_Base!$B$5)</f>
        <v>200000</v>
      </c>
      <c r="F90" s="1"/>
      <c r="G90" s="1">
        <v>42</v>
      </c>
      <c r="H90" s="1">
        <v>13</v>
      </c>
      <c r="I90" s="44">
        <f>N90*Parameters_Alternate!$B$8</f>
        <v>48</v>
      </c>
      <c r="J90" s="44">
        <f t="shared" si="10"/>
        <v>61</v>
      </c>
      <c r="K90" s="3">
        <v>-1</v>
      </c>
      <c r="M90" s="27">
        <v>0.43333333333333335</v>
      </c>
      <c r="N90" s="27">
        <v>0.6</v>
      </c>
      <c r="P90" s="15">
        <f t="shared" si="11"/>
        <v>12200000</v>
      </c>
      <c r="R90">
        <f>Parameters_Alternate!$F$5</f>
        <v>13880</v>
      </c>
      <c r="S90">
        <f>R90*(1+VLOOKUP(K90,Parameters_Alternate!$H$3:$I$7,2,FALSE))</f>
        <v>11798</v>
      </c>
      <c r="T90" s="14">
        <f>S90*Parameters_Alternate!$F$2</f>
        <v>15337400</v>
      </c>
      <c r="U90" s="14">
        <f>Parameters_Alternate!$N$6</f>
        <v>433333.33333333337</v>
      </c>
      <c r="V90" s="14">
        <f t="shared" si="8"/>
        <v>2500000</v>
      </c>
      <c r="W90" s="14">
        <f>Parameters_Alternate!$Q$10</f>
        <v>3754098.2698005121</v>
      </c>
      <c r="X90" s="14">
        <f>Parameters_Alternate!$F$7*'Alternate Scenario '!P90</f>
        <v>3050000</v>
      </c>
      <c r="Y90" s="14">
        <f>Parameters_Base!$G$8</f>
        <v>2000000</v>
      </c>
      <c r="Z90" s="15">
        <f t="shared" si="12"/>
        <v>27074831.60313385</v>
      </c>
      <c r="AB90" s="29">
        <f t="shared" si="13"/>
        <v>-14874831.60313385</v>
      </c>
      <c r="AC90" s="29"/>
      <c r="AD90" s="29" t="str">
        <f t="shared" si="14"/>
        <v>Loss</v>
      </c>
      <c r="AE90" s="29"/>
      <c r="AG90" s="12">
        <f t="shared" si="15"/>
        <v>-243849.69841203032</v>
      </c>
    </row>
    <row r="91" spans="1:33" x14ac:dyDescent="0.25">
      <c r="A91" s="6">
        <v>84</v>
      </c>
      <c r="B91" s="1" t="str">
        <f t="shared" si="9"/>
        <v>Mumbai</v>
      </c>
      <c r="C91" s="1" t="s">
        <v>0</v>
      </c>
      <c r="D91" s="1" t="str">
        <f>IF(C91="Q1","non-peak",IF('Alternate Scenario '!C91="Q4","non-peak","peak"))</f>
        <v>non-peak</v>
      </c>
      <c r="E91" s="13">
        <f>IF(D91="non-peak",Parameters_Base!$B$4,Parameters_Base!$B$5)</f>
        <v>200000</v>
      </c>
      <c r="F91" s="1"/>
      <c r="G91" s="1">
        <v>42</v>
      </c>
      <c r="H91" s="1">
        <v>26</v>
      </c>
      <c r="I91" s="44">
        <f>N91*Parameters_Alternate!$B$8</f>
        <v>61.666666666666671</v>
      </c>
      <c r="J91" s="44">
        <f t="shared" si="10"/>
        <v>87.666666666666671</v>
      </c>
      <c r="K91" s="3">
        <v>2</v>
      </c>
      <c r="M91" s="27">
        <v>0.8666666666666667</v>
      </c>
      <c r="N91" s="27">
        <v>0.77083333333333337</v>
      </c>
      <c r="P91" s="15">
        <f t="shared" si="11"/>
        <v>17533333.333333336</v>
      </c>
      <c r="R91">
        <f>Parameters_Alternate!$F$5</f>
        <v>13880</v>
      </c>
      <c r="S91">
        <f>R91*(1+VLOOKUP(K91,Parameters_Alternate!$H$3:$I$7,2,FALSE))</f>
        <v>18044</v>
      </c>
      <c r="T91" s="14">
        <f>S91*Parameters_Alternate!$F$2</f>
        <v>23457200</v>
      </c>
      <c r="U91" s="14">
        <f>Parameters_Alternate!$N$6</f>
        <v>433333.33333333337</v>
      </c>
      <c r="V91" s="14">
        <f t="shared" si="8"/>
        <v>1500000</v>
      </c>
      <c r="W91" s="14">
        <f>Parameters_Alternate!$Q$10</f>
        <v>3754098.2698005121</v>
      </c>
      <c r="X91" s="14">
        <f>Parameters_Alternate!$F$7*'Alternate Scenario '!P91</f>
        <v>4383333.333333334</v>
      </c>
      <c r="Y91" s="14">
        <f>Parameters_Base!$G$8</f>
        <v>2000000</v>
      </c>
      <c r="Z91" s="15">
        <f t="shared" si="12"/>
        <v>35527964.936467178</v>
      </c>
      <c r="AB91" s="29">
        <f t="shared" si="13"/>
        <v>-17994631.603133842</v>
      </c>
      <c r="AC91" s="29"/>
      <c r="AD91" s="29" t="str">
        <f t="shared" si="14"/>
        <v>Loss</v>
      </c>
      <c r="AE91" s="29"/>
      <c r="AG91" s="12">
        <f t="shared" si="15"/>
        <v>-205261.95745019591</v>
      </c>
    </row>
    <row r="92" spans="1:33" x14ac:dyDescent="0.25">
      <c r="A92" s="6">
        <v>85</v>
      </c>
      <c r="B92" s="1" t="str">
        <f t="shared" si="9"/>
        <v>New York</v>
      </c>
      <c r="C92" s="1" t="s">
        <v>0</v>
      </c>
      <c r="D92" s="1" t="str">
        <f>IF(C92="Q1","non-peak",IF('Alternate Scenario '!C92="Q4","non-peak","peak"))</f>
        <v>non-peak</v>
      </c>
      <c r="E92" s="13">
        <f>IF(D92="non-peak",Parameters_Base!$B$4,Parameters_Base!$B$5)</f>
        <v>200000</v>
      </c>
      <c r="F92" s="1"/>
      <c r="G92" s="1">
        <v>43</v>
      </c>
      <c r="H92" s="1">
        <v>14</v>
      </c>
      <c r="I92" s="44">
        <f>N92*Parameters_Alternate!$B$8</f>
        <v>79</v>
      </c>
      <c r="J92" s="44">
        <f t="shared" si="10"/>
        <v>93</v>
      </c>
      <c r="K92" s="3">
        <v>0</v>
      </c>
      <c r="M92" s="27">
        <v>0.46666666666666667</v>
      </c>
      <c r="N92" s="27">
        <v>0.98750000000000004</v>
      </c>
      <c r="P92" s="15">
        <f t="shared" si="11"/>
        <v>18600000</v>
      </c>
      <c r="R92">
        <f>Parameters_Alternate!$F$5</f>
        <v>13880</v>
      </c>
      <c r="S92">
        <f>R92*(1+VLOOKUP(K92,Parameters_Alternate!$H$3:$I$7,2,FALSE))</f>
        <v>13880</v>
      </c>
      <c r="T92" s="14">
        <f>S92*Parameters_Alternate!$F$2</f>
        <v>18044000</v>
      </c>
      <c r="U92" s="14">
        <f>Parameters_Alternate!$N$6</f>
        <v>433333.33333333337</v>
      </c>
      <c r="V92" s="14">
        <f t="shared" si="8"/>
        <v>2500000</v>
      </c>
      <c r="W92" s="14">
        <f>Parameters_Alternate!$Q$10</f>
        <v>3754098.2698005121</v>
      </c>
      <c r="X92" s="14">
        <f>Parameters_Alternate!$F$7*'Alternate Scenario '!P92</f>
        <v>4650000</v>
      </c>
      <c r="Y92" s="14">
        <f>Parameters_Base!$G$8</f>
        <v>2000000</v>
      </c>
      <c r="Z92" s="15">
        <f t="shared" si="12"/>
        <v>31381431.603133842</v>
      </c>
      <c r="AB92" s="29">
        <f t="shared" si="13"/>
        <v>-12781431.603133842</v>
      </c>
      <c r="AC92" s="29"/>
      <c r="AD92" s="29" t="str">
        <f t="shared" si="14"/>
        <v>Loss</v>
      </c>
      <c r="AE92" s="29"/>
      <c r="AG92" s="12">
        <f t="shared" si="15"/>
        <v>-137434.748420794</v>
      </c>
    </row>
    <row r="93" spans="1:33" x14ac:dyDescent="0.25">
      <c r="A93" s="6">
        <v>86</v>
      </c>
      <c r="B93" s="1" t="str">
        <f t="shared" si="9"/>
        <v>Mumbai</v>
      </c>
      <c r="C93" s="1" t="s">
        <v>0</v>
      </c>
      <c r="D93" s="1" t="str">
        <f>IF(C93="Q1","non-peak",IF('Alternate Scenario '!C93="Q4","non-peak","peak"))</f>
        <v>non-peak</v>
      </c>
      <c r="E93" s="13">
        <f>IF(D93="non-peak",Parameters_Base!$B$4,Parameters_Base!$B$5)</f>
        <v>200000</v>
      </c>
      <c r="F93" s="1"/>
      <c r="G93" s="1">
        <v>43</v>
      </c>
      <c r="H93" s="1">
        <v>11</v>
      </c>
      <c r="I93" s="44">
        <f>N93*Parameters_Alternate!$B$8</f>
        <v>43.333333333333329</v>
      </c>
      <c r="J93" s="44">
        <f t="shared" si="10"/>
        <v>54.333333333333329</v>
      </c>
      <c r="K93" s="3">
        <v>1</v>
      </c>
      <c r="M93" s="27">
        <v>0.36666666666666664</v>
      </c>
      <c r="N93" s="27">
        <v>0.54166666666666663</v>
      </c>
      <c r="P93" s="15">
        <f t="shared" si="11"/>
        <v>10866666.666666666</v>
      </c>
      <c r="R93">
        <f>Parameters_Alternate!$F$5</f>
        <v>13880</v>
      </c>
      <c r="S93">
        <f>R93*(1+VLOOKUP(K93,Parameters_Alternate!$H$3:$I$7,2,FALSE))</f>
        <v>15961.999999999998</v>
      </c>
      <c r="T93" s="14">
        <f>S93*Parameters_Alternate!$F$2</f>
        <v>20750599.999999996</v>
      </c>
      <c r="U93" s="14">
        <f>Parameters_Alternate!$N$6</f>
        <v>433333.33333333337</v>
      </c>
      <c r="V93" s="14">
        <f t="shared" si="8"/>
        <v>1500000</v>
      </c>
      <c r="W93" s="14">
        <f>Parameters_Alternate!$Q$10</f>
        <v>3754098.2698005121</v>
      </c>
      <c r="X93" s="14">
        <f>Parameters_Alternate!$F$7*'Alternate Scenario '!P93</f>
        <v>2716666.6666666665</v>
      </c>
      <c r="Y93" s="14">
        <f>Parameters_Base!$G$8</f>
        <v>2000000</v>
      </c>
      <c r="Z93" s="15">
        <f t="shared" si="12"/>
        <v>31154698.26980051</v>
      </c>
      <c r="AB93" s="29">
        <f t="shared" si="13"/>
        <v>-20288031.603133842</v>
      </c>
      <c r="AC93" s="29"/>
      <c r="AD93" s="29" t="str">
        <f t="shared" si="14"/>
        <v>Loss</v>
      </c>
      <c r="AE93" s="29"/>
      <c r="AG93" s="12">
        <f t="shared" si="15"/>
        <v>-373399.35465890513</v>
      </c>
    </row>
    <row r="94" spans="1:33" x14ac:dyDescent="0.25">
      <c r="A94" s="6">
        <v>87</v>
      </c>
      <c r="B94" s="1" t="str">
        <f t="shared" si="9"/>
        <v>New York</v>
      </c>
      <c r="C94" s="1" t="s">
        <v>0</v>
      </c>
      <c r="D94" s="1" t="str">
        <f>IF(C94="Q1","non-peak",IF('Alternate Scenario '!C94="Q4","non-peak","peak"))</f>
        <v>non-peak</v>
      </c>
      <c r="E94" s="13">
        <f>IF(D94="non-peak",Parameters_Base!$B$4,Parameters_Base!$B$5)</f>
        <v>200000</v>
      </c>
      <c r="F94" s="1"/>
      <c r="G94" s="1">
        <v>44</v>
      </c>
      <c r="H94" s="1">
        <v>17</v>
      </c>
      <c r="I94" s="44">
        <f>N94*Parameters_Alternate!$B$8</f>
        <v>75.666666666666657</v>
      </c>
      <c r="J94" s="44">
        <f t="shared" si="10"/>
        <v>92.666666666666657</v>
      </c>
      <c r="K94" s="3">
        <v>0</v>
      </c>
      <c r="M94" s="27">
        <v>0.56666666666666665</v>
      </c>
      <c r="N94" s="27">
        <v>0.9458333333333333</v>
      </c>
      <c r="P94" s="15">
        <f t="shared" si="11"/>
        <v>18533333.333333332</v>
      </c>
      <c r="R94">
        <f>Parameters_Alternate!$F$5</f>
        <v>13880</v>
      </c>
      <c r="S94">
        <f>R94*(1+VLOOKUP(K94,Parameters_Alternate!$H$3:$I$7,2,FALSE))</f>
        <v>13880</v>
      </c>
      <c r="T94" s="14">
        <f>S94*Parameters_Alternate!$F$2</f>
        <v>18044000</v>
      </c>
      <c r="U94" s="14">
        <f>Parameters_Alternate!$N$6</f>
        <v>433333.33333333337</v>
      </c>
      <c r="V94" s="14">
        <f t="shared" si="8"/>
        <v>2500000</v>
      </c>
      <c r="W94" s="14">
        <f>Parameters_Alternate!$Q$10</f>
        <v>3754098.2698005121</v>
      </c>
      <c r="X94" s="14">
        <f>Parameters_Alternate!$F$7*'Alternate Scenario '!P94</f>
        <v>4633333.333333333</v>
      </c>
      <c r="Y94" s="14">
        <f>Parameters_Base!$G$8</f>
        <v>2000000</v>
      </c>
      <c r="Z94" s="15">
        <f t="shared" si="12"/>
        <v>31364764.936467174</v>
      </c>
      <c r="AB94" s="29">
        <f t="shared" si="13"/>
        <v>-12831431.603133842</v>
      </c>
      <c r="AC94" s="29"/>
      <c r="AD94" s="29" t="str">
        <f t="shared" si="14"/>
        <v>Loss</v>
      </c>
      <c r="AE94" s="29"/>
      <c r="AG94" s="12">
        <f t="shared" si="15"/>
        <v>-138468.6863647537</v>
      </c>
    </row>
    <row r="95" spans="1:33" x14ac:dyDescent="0.25">
      <c r="A95" s="6">
        <v>88</v>
      </c>
      <c r="B95" s="1" t="str">
        <f t="shared" si="9"/>
        <v>Mumbai</v>
      </c>
      <c r="C95" s="1" t="s">
        <v>0</v>
      </c>
      <c r="D95" s="1" t="str">
        <f>IF(C95="Q1","non-peak",IF('Alternate Scenario '!C95="Q4","non-peak","peak"))</f>
        <v>non-peak</v>
      </c>
      <c r="E95" s="13">
        <f>IF(D95="non-peak",Parameters_Base!$B$4,Parameters_Base!$B$5)</f>
        <v>200000</v>
      </c>
      <c r="F95" s="1"/>
      <c r="G95" s="1">
        <v>44</v>
      </c>
      <c r="H95" s="1">
        <v>13</v>
      </c>
      <c r="I95" s="44">
        <f>N95*Parameters_Alternate!$B$8</f>
        <v>78.666666666666657</v>
      </c>
      <c r="J95" s="44">
        <f t="shared" si="10"/>
        <v>91.666666666666657</v>
      </c>
      <c r="K95" s="3">
        <v>0</v>
      </c>
      <c r="M95" s="27">
        <v>0.43333333333333335</v>
      </c>
      <c r="N95" s="27">
        <v>0.98333333333333328</v>
      </c>
      <c r="P95" s="15">
        <f t="shared" si="11"/>
        <v>18333333.333333332</v>
      </c>
      <c r="R95">
        <f>Parameters_Alternate!$F$5</f>
        <v>13880</v>
      </c>
      <c r="S95">
        <f>R95*(1+VLOOKUP(K95,Parameters_Alternate!$H$3:$I$7,2,FALSE))</f>
        <v>13880</v>
      </c>
      <c r="T95" s="14">
        <f>S95*Parameters_Alternate!$F$2</f>
        <v>18044000</v>
      </c>
      <c r="U95" s="14">
        <f>Parameters_Alternate!$N$6</f>
        <v>433333.33333333337</v>
      </c>
      <c r="V95" s="14">
        <f t="shared" si="8"/>
        <v>1500000</v>
      </c>
      <c r="W95" s="14">
        <f>Parameters_Alternate!$Q$10</f>
        <v>3754098.2698005121</v>
      </c>
      <c r="X95" s="14">
        <f>Parameters_Alternate!$F$7*'Alternate Scenario '!P95</f>
        <v>4583333.333333333</v>
      </c>
      <c r="Y95" s="14">
        <f>Parameters_Base!$G$8</f>
        <v>2000000</v>
      </c>
      <c r="Z95" s="15">
        <f t="shared" si="12"/>
        <v>30314764.936467174</v>
      </c>
      <c r="AB95" s="29">
        <f t="shared" si="13"/>
        <v>-11981431.603133842</v>
      </c>
      <c r="AC95" s="29"/>
      <c r="AD95" s="29" t="str">
        <f t="shared" si="14"/>
        <v>Loss</v>
      </c>
      <c r="AE95" s="29"/>
      <c r="AG95" s="12">
        <f t="shared" si="15"/>
        <v>-130706.52657964193</v>
      </c>
    </row>
    <row r="96" spans="1:33" x14ac:dyDescent="0.25">
      <c r="A96" s="6">
        <v>89</v>
      </c>
      <c r="B96" s="1" t="str">
        <f t="shared" si="9"/>
        <v>New York</v>
      </c>
      <c r="C96" s="1" t="s">
        <v>0</v>
      </c>
      <c r="D96" s="1" t="str">
        <f>IF(C96="Q1","non-peak",IF('Alternate Scenario '!C96="Q4","non-peak","peak"))</f>
        <v>non-peak</v>
      </c>
      <c r="E96" s="13">
        <f>IF(D96="non-peak",Parameters_Base!$B$4,Parameters_Base!$B$5)</f>
        <v>200000</v>
      </c>
      <c r="F96" s="1"/>
      <c r="G96" s="1">
        <v>45</v>
      </c>
      <c r="H96" s="1">
        <v>20</v>
      </c>
      <c r="I96" s="44">
        <f>N96*Parameters_Alternate!$B$8</f>
        <v>52.666666666666664</v>
      </c>
      <c r="J96" s="44">
        <f t="shared" si="10"/>
        <v>72.666666666666657</v>
      </c>
      <c r="K96" s="3">
        <v>0</v>
      </c>
      <c r="M96" s="27">
        <v>0.66666666666666663</v>
      </c>
      <c r="N96" s="27">
        <v>0.65833333333333333</v>
      </c>
      <c r="P96" s="15">
        <f t="shared" si="11"/>
        <v>14533333.333333332</v>
      </c>
      <c r="R96">
        <f>Parameters_Alternate!$F$5</f>
        <v>13880</v>
      </c>
      <c r="S96">
        <f>R96*(1+VLOOKUP(K96,Parameters_Alternate!$H$3:$I$7,2,FALSE))</f>
        <v>13880</v>
      </c>
      <c r="T96" s="14">
        <f>S96*Parameters_Alternate!$F$2</f>
        <v>18044000</v>
      </c>
      <c r="U96" s="14">
        <f>Parameters_Alternate!$N$6</f>
        <v>433333.33333333337</v>
      </c>
      <c r="V96" s="14">
        <f t="shared" si="8"/>
        <v>2500000</v>
      </c>
      <c r="W96" s="14">
        <f>Parameters_Alternate!$Q$10</f>
        <v>3754098.2698005121</v>
      </c>
      <c r="X96" s="14">
        <f>Parameters_Alternate!$F$7*'Alternate Scenario '!P96</f>
        <v>3633333.333333333</v>
      </c>
      <c r="Y96" s="14">
        <f>Parameters_Base!$G$8</f>
        <v>2000000</v>
      </c>
      <c r="Z96" s="15">
        <f t="shared" si="12"/>
        <v>30364764.936467174</v>
      </c>
      <c r="AB96" s="29">
        <f t="shared" si="13"/>
        <v>-15831431.603133842</v>
      </c>
      <c r="AC96" s="29"/>
      <c r="AD96" s="29" t="str">
        <f t="shared" si="14"/>
        <v>Loss</v>
      </c>
      <c r="AE96" s="29"/>
      <c r="AG96" s="12">
        <f t="shared" si="15"/>
        <v>-217863.73765780521</v>
      </c>
    </row>
    <row r="97" spans="1:33" x14ac:dyDescent="0.25">
      <c r="A97" s="6">
        <v>90</v>
      </c>
      <c r="B97" s="1" t="str">
        <f t="shared" si="9"/>
        <v>Mumbai</v>
      </c>
      <c r="C97" s="1" t="s">
        <v>0</v>
      </c>
      <c r="D97" s="1" t="str">
        <f>IF(C97="Q1","non-peak",IF('Alternate Scenario '!C97="Q4","non-peak","peak"))</f>
        <v>non-peak</v>
      </c>
      <c r="E97" s="13">
        <f>IF(D97="non-peak",Parameters_Base!$B$4,Parameters_Base!$B$5)</f>
        <v>200000</v>
      </c>
      <c r="F97" s="1"/>
      <c r="G97" s="1">
        <v>45</v>
      </c>
      <c r="H97" s="1">
        <v>14</v>
      </c>
      <c r="I97" s="44">
        <f>N97*Parameters_Alternate!$B$8</f>
        <v>63</v>
      </c>
      <c r="J97" s="44">
        <f t="shared" si="10"/>
        <v>77</v>
      </c>
      <c r="K97" s="3">
        <v>1</v>
      </c>
      <c r="M97" s="27">
        <v>0.46666666666666667</v>
      </c>
      <c r="N97" s="27">
        <v>0.78749999999999998</v>
      </c>
      <c r="P97" s="15">
        <f t="shared" si="11"/>
        <v>15400000</v>
      </c>
      <c r="R97">
        <f>Parameters_Alternate!$F$5</f>
        <v>13880</v>
      </c>
      <c r="S97">
        <f>R97*(1+VLOOKUP(K97,Parameters_Alternate!$H$3:$I$7,2,FALSE))</f>
        <v>15961.999999999998</v>
      </c>
      <c r="T97" s="14">
        <f>S97*Parameters_Alternate!$F$2</f>
        <v>20750599.999999996</v>
      </c>
      <c r="U97" s="14">
        <f>Parameters_Alternate!$N$6</f>
        <v>433333.33333333337</v>
      </c>
      <c r="V97" s="14">
        <f t="shared" si="8"/>
        <v>1500000</v>
      </c>
      <c r="W97" s="14">
        <f>Parameters_Alternate!$Q$10</f>
        <v>3754098.2698005121</v>
      </c>
      <c r="X97" s="14">
        <f>Parameters_Alternate!$F$7*'Alternate Scenario '!P97</f>
        <v>3850000</v>
      </c>
      <c r="Y97" s="14">
        <f>Parameters_Base!$G$8</f>
        <v>2000000</v>
      </c>
      <c r="Z97" s="15">
        <f t="shared" si="12"/>
        <v>32288031.603133842</v>
      </c>
      <c r="AB97" s="29">
        <f t="shared" si="13"/>
        <v>-16888031.603133842</v>
      </c>
      <c r="AC97" s="29"/>
      <c r="AD97" s="29" t="str">
        <f t="shared" si="14"/>
        <v>Loss</v>
      </c>
      <c r="AE97" s="29"/>
      <c r="AG97" s="12">
        <f t="shared" si="15"/>
        <v>-219325.08575498496</v>
      </c>
    </row>
    <row r="98" spans="1:33" x14ac:dyDescent="0.25">
      <c r="A98" s="6">
        <v>91</v>
      </c>
      <c r="B98" s="1" t="str">
        <f t="shared" si="9"/>
        <v>New York</v>
      </c>
      <c r="C98" s="1" t="s">
        <v>0</v>
      </c>
      <c r="D98" s="1" t="str">
        <f>IF(C98="Q1","non-peak",IF('Alternate Scenario '!C98="Q4","non-peak","peak"))</f>
        <v>non-peak</v>
      </c>
      <c r="E98" s="13">
        <f>IF(D98="non-peak",Parameters_Base!$B$4,Parameters_Base!$B$5)</f>
        <v>200000</v>
      </c>
      <c r="F98" s="1"/>
      <c r="G98" s="1">
        <v>46</v>
      </c>
      <c r="H98" s="1">
        <v>15</v>
      </c>
      <c r="I98" s="44">
        <f>N98*Parameters_Alternate!$B$8</f>
        <v>61</v>
      </c>
      <c r="J98" s="44">
        <f t="shared" si="10"/>
        <v>76</v>
      </c>
      <c r="K98" s="3">
        <v>0</v>
      </c>
      <c r="M98" s="27">
        <v>0.5</v>
      </c>
      <c r="N98" s="27">
        <v>0.76249999999999996</v>
      </c>
      <c r="P98" s="15">
        <f t="shared" si="11"/>
        <v>15200000</v>
      </c>
      <c r="R98">
        <f>Parameters_Alternate!$F$5</f>
        <v>13880</v>
      </c>
      <c r="S98">
        <f>R98*(1+VLOOKUP(K98,Parameters_Alternate!$H$3:$I$7,2,FALSE))</f>
        <v>13880</v>
      </c>
      <c r="T98" s="14">
        <f>S98*Parameters_Alternate!$F$2</f>
        <v>18044000</v>
      </c>
      <c r="U98" s="14">
        <f>Parameters_Alternate!$N$6</f>
        <v>433333.33333333337</v>
      </c>
      <c r="V98" s="14">
        <f t="shared" si="8"/>
        <v>2500000</v>
      </c>
      <c r="W98" s="14">
        <f>Parameters_Alternate!$Q$10</f>
        <v>3754098.2698005121</v>
      </c>
      <c r="X98" s="14">
        <f>Parameters_Alternate!$F$7*'Alternate Scenario '!P98</f>
        <v>3800000</v>
      </c>
      <c r="Y98" s="14">
        <f>Parameters_Base!$G$8</f>
        <v>2000000</v>
      </c>
      <c r="Z98" s="15">
        <f t="shared" si="12"/>
        <v>30531431.603133842</v>
      </c>
      <c r="AB98" s="29">
        <f t="shared" si="13"/>
        <v>-15331431.603133842</v>
      </c>
      <c r="AC98" s="29"/>
      <c r="AD98" s="29" t="str">
        <f t="shared" si="14"/>
        <v>Loss</v>
      </c>
      <c r="AE98" s="29"/>
      <c r="AG98" s="12">
        <f t="shared" si="15"/>
        <v>-201729.3631991295</v>
      </c>
    </row>
    <row r="99" spans="1:33" x14ac:dyDescent="0.25">
      <c r="A99" s="6">
        <v>92</v>
      </c>
      <c r="B99" s="1" t="str">
        <f t="shared" si="9"/>
        <v>Mumbai</v>
      </c>
      <c r="C99" s="1" t="s">
        <v>0</v>
      </c>
      <c r="D99" s="1" t="str">
        <f>IF(C99="Q1","non-peak",IF('Alternate Scenario '!C99="Q4","non-peak","peak"))</f>
        <v>non-peak</v>
      </c>
      <c r="E99" s="13">
        <f>IF(D99="non-peak",Parameters_Base!$B$4,Parameters_Base!$B$5)</f>
        <v>200000</v>
      </c>
      <c r="F99" s="1"/>
      <c r="G99" s="1">
        <v>46</v>
      </c>
      <c r="H99" s="1">
        <v>28</v>
      </c>
      <c r="I99" s="44">
        <f>N99*Parameters_Alternate!$B$8</f>
        <v>76.666666666666671</v>
      </c>
      <c r="J99" s="44">
        <f t="shared" si="10"/>
        <v>104.66666666666667</v>
      </c>
      <c r="K99" s="3">
        <v>2</v>
      </c>
      <c r="M99" s="27">
        <v>0.93333333333333335</v>
      </c>
      <c r="N99" s="27">
        <v>0.95833333333333337</v>
      </c>
      <c r="P99" s="15">
        <f t="shared" si="11"/>
        <v>20933333.333333336</v>
      </c>
      <c r="R99">
        <f>Parameters_Alternate!$F$5</f>
        <v>13880</v>
      </c>
      <c r="S99">
        <f>R99*(1+VLOOKUP(K99,Parameters_Alternate!$H$3:$I$7,2,FALSE))</f>
        <v>18044</v>
      </c>
      <c r="T99" s="14">
        <f>S99*Parameters_Alternate!$F$2</f>
        <v>23457200</v>
      </c>
      <c r="U99" s="14">
        <f>Parameters_Alternate!$N$6</f>
        <v>433333.33333333337</v>
      </c>
      <c r="V99" s="14">
        <f t="shared" si="8"/>
        <v>1500000</v>
      </c>
      <c r="W99" s="14">
        <f>Parameters_Alternate!$Q$10</f>
        <v>3754098.2698005121</v>
      </c>
      <c r="X99" s="14">
        <f>Parameters_Alternate!$F$7*'Alternate Scenario '!P99</f>
        <v>5233333.333333334</v>
      </c>
      <c r="Y99" s="14">
        <f>Parameters_Base!$G$8</f>
        <v>2000000</v>
      </c>
      <c r="Z99" s="15">
        <f t="shared" si="12"/>
        <v>36377964.936467178</v>
      </c>
      <c r="AB99" s="29">
        <f t="shared" si="13"/>
        <v>-15444631.603133842</v>
      </c>
      <c r="AC99" s="29"/>
      <c r="AD99" s="29" t="str">
        <f t="shared" si="14"/>
        <v>Loss</v>
      </c>
      <c r="AE99" s="29"/>
      <c r="AG99" s="12">
        <f t="shared" si="15"/>
        <v>-147560.17455223415</v>
      </c>
    </row>
    <row r="100" spans="1:33" x14ac:dyDescent="0.25">
      <c r="A100" s="6">
        <v>93</v>
      </c>
      <c r="B100" s="1" t="str">
        <f t="shared" si="9"/>
        <v>New York</v>
      </c>
      <c r="C100" s="1" t="s">
        <v>0</v>
      </c>
      <c r="D100" s="1" t="str">
        <f>IF(C100="Q1","non-peak",IF('Alternate Scenario '!C100="Q4","non-peak","peak"))</f>
        <v>non-peak</v>
      </c>
      <c r="E100" s="13">
        <f>IF(D100="non-peak",Parameters_Base!$B$4,Parameters_Base!$B$5)</f>
        <v>200000</v>
      </c>
      <c r="F100" s="1"/>
      <c r="G100" s="1">
        <v>47</v>
      </c>
      <c r="H100" s="1">
        <v>28</v>
      </c>
      <c r="I100" s="44">
        <f>N100*Parameters_Alternate!$B$8</f>
        <v>46</v>
      </c>
      <c r="J100" s="44">
        <f t="shared" si="10"/>
        <v>74</v>
      </c>
      <c r="K100" s="3">
        <v>-1</v>
      </c>
      <c r="M100" s="27">
        <v>0.93333333333333335</v>
      </c>
      <c r="N100" s="27">
        <v>0.57499999999999996</v>
      </c>
      <c r="P100" s="15">
        <f t="shared" si="11"/>
        <v>14800000</v>
      </c>
      <c r="R100">
        <f>Parameters_Alternate!$F$5</f>
        <v>13880</v>
      </c>
      <c r="S100">
        <f>R100*(1+VLOOKUP(K100,Parameters_Alternate!$H$3:$I$7,2,FALSE))</f>
        <v>11798</v>
      </c>
      <c r="T100" s="14">
        <f>S100*Parameters_Alternate!$F$2</f>
        <v>15337400</v>
      </c>
      <c r="U100" s="14">
        <f>Parameters_Alternate!$N$6</f>
        <v>433333.33333333337</v>
      </c>
      <c r="V100" s="14">
        <f t="shared" si="8"/>
        <v>2500000</v>
      </c>
      <c r="W100" s="14">
        <f>Parameters_Alternate!$Q$10</f>
        <v>3754098.2698005121</v>
      </c>
      <c r="X100" s="14">
        <f>Parameters_Alternate!$F$7*'Alternate Scenario '!P100</f>
        <v>3700000</v>
      </c>
      <c r="Y100" s="14">
        <f>Parameters_Base!$G$8</f>
        <v>2000000</v>
      </c>
      <c r="Z100" s="15">
        <f t="shared" si="12"/>
        <v>27724831.60313385</v>
      </c>
      <c r="AB100" s="29">
        <f t="shared" si="13"/>
        <v>-12924831.60313385</v>
      </c>
      <c r="AC100" s="29"/>
      <c r="AD100" s="29" t="str">
        <f t="shared" si="14"/>
        <v>Loss</v>
      </c>
      <c r="AE100" s="29"/>
      <c r="AG100" s="12">
        <f t="shared" si="15"/>
        <v>-174659.88652883581</v>
      </c>
    </row>
    <row r="101" spans="1:33" x14ac:dyDescent="0.25">
      <c r="A101" s="6">
        <v>94</v>
      </c>
      <c r="B101" s="1" t="str">
        <f t="shared" si="9"/>
        <v>Mumbai</v>
      </c>
      <c r="C101" s="1" t="s">
        <v>0</v>
      </c>
      <c r="D101" s="1" t="str">
        <f>IF(C101="Q1","non-peak",IF('Alternate Scenario '!C101="Q4","non-peak","peak"))</f>
        <v>non-peak</v>
      </c>
      <c r="E101" s="13">
        <f>IF(D101="non-peak",Parameters_Base!$B$4,Parameters_Base!$B$5)</f>
        <v>200000</v>
      </c>
      <c r="F101" s="1"/>
      <c r="G101" s="1">
        <v>47</v>
      </c>
      <c r="H101" s="1">
        <v>12</v>
      </c>
      <c r="I101" s="44">
        <f>N101*Parameters_Alternate!$B$8</f>
        <v>49.333333333333336</v>
      </c>
      <c r="J101" s="44">
        <f t="shared" si="10"/>
        <v>61.333333333333336</v>
      </c>
      <c r="K101" s="3">
        <v>2</v>
      </c>
      <c r="M101" s="27">
        <v>0.4</v>
      </c>
      <c r="N101" s="27">
        <v>0.6166666666666667</v>
      </c>
      <c r="P101" s="15">
        <f t="shared" si="11"/>
        <v>12266666.666666668</v>
      </c>
      <c r="R101">
        <f>Parameters_Alternate!$F$5</f>
        <v>13880</v>
      </c>
      <c r="S101">
        <f>R101*(1+VLOOKUP(K101,Parameters_Alternate!$H$3:$I$7,2,FALSE))</f>
        <v>18044</v>
      </c>
      <c r="T101" s="14">
        <f>S101*Parameters_Alternate!$F$2</f>
        <v>23457200</v>
      </c>
      <c r="U101" s="14">
        <f>Parameters_Alternate!$N$6</f>
        <v>433333.33333333337</v>
      </c>
      <c r="V101" s="14">
        <f t="shared" si="8"/>
        <v>1500000</v>
      </c>
      <c r="W101" s="14">
        <f>Parameters_Alternate!$Q$10</f>
        <v>3754098.2698005121</v>
      </c>
      <c r="X101" s="14">
        <f>Parameters_Alternate!$F$7*'Alternate Scenario '!P101</f>
        <v>3066666.666666667</v>
      </c>
      <c r="Y101" s="14">
        <f>Parameters_Base!$G$8</f>
        <v>2000000</v>
      </c>
      <c r="Z101" s="15">
        <f t="shared" si="12"/>
        <v>34211298.269800514</v>
      </c>
      <c r="AB101" s="29">
        <f t="shared" si="13"/>
        <v>-21944631.603133846</v>
      </c>
      <c r="AC101" s="29"/>
      <c r="AD101" s="29" t="str">
        <f t="shared" si="14"/>
        <v>Loss</v>
      </c>
      <c r="AE101" s="29"/>
      <c r="AG101" s="12">
        <f t="shared" si="15"/>
        <v>-357792.90657283441</v>
      </c>
    </row>
    <row r="102" spans="1:33" x14ac:dyDescent="0.25">
      <c r="A102" s="6">
        <v>95</v>
      </c>
      <c r="B102" s="1" t="str">
        <f t="shared" si="9"/>
        <v>New York</v>
      </c>
      <c r="C102" s="1" t="s">
        <v>0</v>
      </c>
      <c r="D102" s="1" t="str">
        <f>IF(C102="Q1","non-peak",IF('Alternate Scenario '!C102="Q4","non-peak","peak"))</f>
        <v>non-peak</v>
      </c>
      <c r="E102" s="13">
        <f>IF(D102="non-peak",Parameters_Base!$B$4,Parameters_Base!$B$5)</f>
        <v>200000</v>
      </c>
      <c r="F102" s="1"/>
      <c r="G102" s="1">
        <v>48</v>
      </c>
      <c r="H102" s="1">
        <v>17</v>
      </c>
      <c r="I102" s="44">
        <f>N102*Parameters_Alternate!$B$8</f>
        <v>71.333333333333343</v>
      </c>
      <c r="J102" s="44">
        <f t="shared" si="10"/>
        <v>88.333333333333343</v>
      </c>
      <c r="K102" s="3">
        <v>-1</v>
      </c>
      <c r="M102" s="27">
        <v>0.56666666666666665</v>
      </c>
      <c r="N102" s="27">
        <v>0.89166666666666672</v>
      </c>
      <c r="P102" s="15">
        <f t="shared" si="11"/>
        <v>17666666.666666668</v>
      </c>
      <c r="R102">
        <f>Parameters_Alternate!$F$5</f>
        <v>13880</v>
      </c>
      <c r="S102">
        <f>R102*(1+VLOOKUP(K102,Parameters_Alternate!$H$3:$I$7,2,FALSE))</f>
        <v>11798</v>
      </c>
      <c r="T102" s="14">
        <f>S102*Parameters_Alternate!$F$2</f>
        <v>15337400</v>
      </c>
      <c r="U102" s="14">
        <f>Parameters_Alternate!$N$6</f>
        <v>433333.33333333337</v>
      </c>
      <c r="V102" s="14">
        <f t="shared" si="8"/>
        <v>2500000</v>
      </c>
      <c r="W102" s="14">
        <f>Parameters_Alternate!$Q$10</f>
        <v>3754098.2698005121</v>
      </c>
      <c r="X102" s="14">
        <f>Parameters_Alternate!$F$7*'Alternate Scenario '!P102</f>
        <v>4416666.666666667</v>
      </c>
      <c r="Y102" s="14">
        <f>Parameters_Base!$G$8</f>
        <v>2000000</v>
      </c>
      <c r="Z102" s="15">
        <f t="shared" si="12"/>
        <v>28441498.269800518</v>
      </c>
      <c r="AB102" s="29">
        <f t="shared" si="13"/>
        <v>-10774831.60313385</v>
      </c>
      <c r="AC102" s="29"/>
      <c r="AD102" s="29" t="str">
        <f t="shared" si="14"/>
        <v>Loss</v>
      </c>
      <c r="AE102" s="29"/>
      <c r="AG102" s="12">
        <f t="shared" si="15"/>
        <v>-121979.2256958549</v>
      </c>
    </row>
    <row r="103" spans="1:33" x14ac:dyDescent="0.25">
      <c r="A103" s="6">
        <v>96</v>
      </c>
      <c r="B103" s="1" t="str">
        <f t="shared" si="9"/>
        <v>Mumbai</v>
      </c>
      <c r="C103" s="1" t="s">
        <v>0</v>
      </c>
      <c r="D103" s="1" t="str">
        <f>IF(C103="Q1","non-peak",IF('Alternate Scenario '!C103="Q4","non-peak","peak"))</f>
        <v>non-peak</v>
      </c>
      <c r="E103" s="13">
        <f>IF(D103="non-peak",Parameters_Base!$B$4,Parameters_Base!$B$5)</f>
        <v>200000</v>
      </c>
      <c r="F103" s="1"/>
      <c r="G103" s="1">
        <v>48</v>
      </c>
      <c r="H103" s="1">
        <v>12</v>
      </c>
      <c r="I103" s="44">
        <f>N103*Parameters_Alternate!$B$8</f>
        <v>57.333333333333336</v>
      </c>
      <c r="J103" s="44">
        <f t="shared" si="10"/>
        <v>69.333333333333343</v>
      </c>
      <c r="K103" s="3">
        <v>2</v>
      </c>
      <c r="M103" s="27">
        <v>0.4</v>
      </c>
      <c r="N103" s="27">
        <v>0.71666666666666667</v>
      </c>
      <c r="P103" s="15">
        <f t="shared" si="11"/>
        <v>13866666.666666668</v>
      </c>
      <c r="R103">
        <f>Parameters_Alternate!$F$5</f>
        <v>13880</v>
      </c>
      <c r="S103">
        <f>R103*(1+VLOOKUP(K103,Parameters_Alternate!$H$3:$I$7,2,FALSE))</f>
        <v>18044</v>
      </c>
      <c r="T103" s="14">
        <f>S103*Parameters_Alternate!$F$2</f>
        <v>23457200</v>
      </c>
      <c r="U103" s="14">
        <f>Parameters_Alternate!$N$6</f>
        <v>433333.33333333337</v>
      </c>
      <c r="V103" s="14">
        <f t="shared" si="8"/>
        <v>1500000</v>
      </c>
      <c r="W103" s="14">
        <f>Parameters_Alternate!$Q$10</f>
        <v>3754098.2698005121</v>
      </c>
      <c r="X103" s="14">
        <f>Parameters_Alternate!$F$7*'Alternate Scenario '!P103</f>
        <v>3466666.666666667</v>
      </c>
      <c r="Y103" s="14">
        <f>Parameters_Base!$G$8</f>
        <v>2000000</v>
      </c>
      <c r="Z103" s="15">
        <f t="shared" si="12"/>
        <v>34611298.269800514</v>
      </c>
      <c r="AB103" s="29">
        <f t="shared" si="13"/>
        <v>-20744631.603133846</v>
      </c>
      <c r="AC103" s="29"/>
      <c r="AD103" s="29" t="str">
        <f t="shared" si="14"/>
        <v>Loss</v>
      </c>
      <c r="AE103" s="29"/>
      <c r="AG103" s="12">
        <f t="shared" si="15"/>
        <v>-299201.41735289199</v>
      </c>
    </row>
    <row r="104" spans="1:33" x14ac:dyDescent="0.25">
      <c r="A104" s="6">
        <v>97</v>
      </c>
      <c r="B104" s="1" t="str">
        <f t="shared" si="9"/>
        <v>New York</v>
      </c>
      <c r="C104" s="1" t="s">
        <v>0</v>
      </c>
      <c r="D104" s="1" t="str">
        <f>IF(C104="Q1","non-peak",IF('Alternate Scenario '!C104="Q4","non-peak","peak"))</f>
        <v>non-peak</v>
      </c>
      <c r="E104" s="13">
        <f>IF(D104="non-peak",Parameters_Base!$B$4,Parameters_Base!$B$5)</f>
        <v>200000</v>
      </c>
      <c r="F104" s="1"/>
      <c r="G104" s="1">
        <v>49</v>
      </c>
      <c r="H104" s="1">
        <v>22</v>
      </c>
      <c r="I104" s="44">
        <f>N104*Parameters_Alternate!$B$8</f>
        <v>46.333333333333336</v>
      </c>
      <c r="J104" s="44">
        <f t="shared" si="10"/>
        <v>68.333333333333343</v>
      </c>
      <c r="K104" s="3">
        <v>0</v>
      </c>
      <c r="M104" s="27">
        <v>0.73333333333333328</v>
      </c>
      <c r="N104" s="27">
        <v>0.57916666666666672</v>
      </c>
      <c r="P104" s="15">
        <f t="shared" si="11"/>
        <v>13666666.666666668</v>
      </c>
      <c r="R104">
        <f>Parameters_Alternate!$F$5</f>
        <v>13880</v>
      </c>
      <c r="S104">
        <f>R104*(1+VLOOKUP(K104,Parameters_Alternate!$H$3:$I$7,2,FALSE))</f>
        <v>13880</v>
      </c>
      <c r="T104" s="14">
        <f>S104*Parameters_Alternate!$F$2</f>
        <v>18044000</v>
      </c>
      <c r="U104" s="14">
        <f>Parameters_Alternate!$N$6</f>
        <v>433333.33333333337</v>
      </c>
      <c r="V104" s="14">
        <f t="shared" si="8"/>
        <v>2500000</v>
      </c>
      <c r="W104" s="14">
        <f>Parameters_Alternate!$Q$10</f>
        <v>3754098.2698005121</v>
      </c>
      <c r="X104" s="14">
        <f>Parameters_Alternate!$F$7*'Alternate Scenario '!P104</f>
        <v>3416666.666666667</v>
      </c>
      <c r="Y104" s="14">
        <f>Parameters_Base!$G$8</f>
        <v>2000000</v>
      </c>
      <c r="Z104" s="15">
        <f t="shared" si="12"/>
        <v>30148098.26980051</v>
      </c>
      <c r="AB104" s="29">
        <f t="shared" si="13"/>
        <v>-16481431.603133842</v>
      </c>
      <c r="AC104" s="29"/>
      <c r="AD104" s="29" t="str">
        <f t="shared" si="14"/>
        <v>Loss</v>
      </c>
      <c r="AE104" s="29"/>
      <c r="AG104" s="12">
        <f t="shared" si="15"/>
        <v>-241191.6819970806</v>
      </c>
    </row>
    <row r="105" spans="1:33" x14ac:dyDescent="0.25">
      <c r="A105" s="6">
        <v>98</v>
      </c>
      <c r="B105" s="1" t="str">
        <f t="shared" si="9"/>
        <v>Mumbai</v>
      </c>
      <c r="C105" s="1" t="s">
        <v>0</v>
      </c>
      <c r="D105" s="1" t="str">
        <f>IF(C105="Q1","non-peak",IF('Alternate Scenario '!C105="Q4","non-peak","peak"))</f>
        <v>non-peak</v>
      </c>
      <c r="E105" s="13">
        <f>IF(D105="non-peak",Parameters_Base!$B$4,Parameters_Base!$B$5)</f>
        <v>200000</v>
      </c>
      <c r="F105" s="1"/>
      <c r="G105" s="1">
        <v>49</v>
      </c>
      <c r="H105" s="1">
        <v>23</v>
      </c>
      <c r="I105" s="44">
        <f>N105*Parameters_Alternate!$B$8</f>
        <v>75.666666666666657</v>
      </c>
      <c r="J105" s="44">
        <f t="shared" si="10"/>
        <v>98.666666666666657</v>
      </c>
      <c r="K105" s="3">
        <v>2</v>
      </c>
      <c r="M105" s="27">
        <v>0.76666666666666672</v>
      </c>
      <c r="N105" s="27">
        <v>0.9458333333333333</v>
      </c>
      <c r="P105" s="15">
        <f t="shared" si="11"/>
        <v>19733333.333333332</v>
      </c>
      <c r="R105">
        <f>Parameters_Alternate!$F$5</f>
        <v>13880</v>
      </c>
      <c r="S105">
        <f>R105*(1+VLOOKUP(K105,Parameters_Alternate!$H$3:$I$7,2,FALSE))</f>
        <v>18044</v>
      </c>
      <c r="T105" s="14">
        <f>S105*Parameters_Alternate!$F$2</f>
        <v>23457200</v>
      </c>
      <c r="U105" s="14">
        <f>Parameters_Alternate!$N$6</f>
        <v>433333.33333333337</v>
      </c>
      <c r="V105" s="14">
        <f t="shared" si="8"/>
        <v>1500000</v>
      </c>
      <c r="W105" s="14">
        <f>Parameters_Alternate!$Q$10</f>
        <v>3754098.2698005121</v>
      </c>
      <c r="X105" s="14">
        <f>Parameters_Alternate!$F$7*'Alternate Scenario '!P105</f>
        <v>4933333.333333333</v>
      </c>
      <c r="Y105" s="14">
        <f>Parameters_Base!$G$8</f>
        <v>2000000</v>
      </c>
      <c r="Z105" s="15">
        <f t="shared" si="12"/>
        <v>36077964.936467178</v>
      </c>
      <c r="AB105" s="29">
        <f t="shared" si="13"/>
        <v>-16344631.603133846</v>
      </c>
      <c r="AC105" s="29"/>
      <c r="AD105" s="29" t="str">
        <f t="shared" si="14"/>
        <v>Loss</v>
      </c>
      <c r="AE105" s="29"/>
      <c r="AG105" s="12">
        <f t="shared" si="15"/>
        <v>-165655.05003176196</v>
      </c>
    </row>
    <row r="106" spans="1:33" x14ac:dyDescent="0.25">
      <c r="A106" s="6">
        <v>99</v>
      </c>
      <c r="B106" s="1" t="str">
        <f t="shared" si="9"/>
        <v>New York</v>
      </c>
      <c r="C106" s="1" t="s">
        <v>0</v>
      </c>
      <c r="D106" s="1" t="str">
        <f>IF(C106="Q1","non-peak",IF('Alternate Scenario '!C106="Q4","non-peak","peak"))</f>
        <v>non-peak</v>
      </c>
      <c r="E106" s="13">
        <f>IF(D106="non-peak",Parameters_Base!$B$4,Parameters_Base!$B$5)</f>
        <v>200000</v>
      </c>
      <c r="F106" s="1"/>
      <c r="G106" s="1">
        <v>50</v>
      </c>
      <c r="H106" s="1">
        <v>21</v>
      </c>
      <c r="I106" s="44">
        <f>N106*Parameters_Alternate!$B$8</f>
        <v>75</v>
      </c>
      <c r="J106" s="44">
        <f t="shared" si="10"/>
        <v>96</v>
      </c>
      <c r="K106" s="3">
        <v>-2</v>
      </c>
      <c r="M106" s="27">
        <v>0.7</v>
      </c>
      <c r="N106" s="27">
        <v>0.9375</v>
      </c>
      <c r="P106" s="15">
        <f t="shared" si="11"/>
        <v>19200000</v>
      </c>
      <c r="R106">
        <f>Parameters_Alternate!$F$5</f>
        <v>13880</v>
      </c>
      <c r="S106">
        <f>R106*(1+VLOOKUP(K106,Parameters_Alternate!$H$3:$I$7,2,FALSE))</f>
        <v>9716</v>
      </c>
      <c r="T106" s="14">
        <f>S106*Parameters_Alternate!$F$2</f>
        <v>12630800</v>
      </c>
      <c r="U106" s="14">
        <f>Parameters_Alternate!$N$6</f>
        <v>433333.33333333337</v>
      </c>
      <c r="V106" s="14">
        <f t="shared" si="8"/>
        <v>2500000</v>
      </c>
      <c r="W106" s="14">
        <f>Parameters_Alternate!$Q$10</f>
        <v>3754098.2698005121</v>
      </c>
      <c r="X106" s="14">
        <f>Parameters_Alternate!$F$7*'Alternate Scenario '!P106</f>
        <v>4800000</v>
      </c>
      <c r="Y106" s="14">
        <f>Parameters_Base!$G$8</f>
        <v>2000000</v>
      </c>
      <c r="Z106" s="15">
        <f t="shared" si="12"/>
        <v>26118231.603133846</v>
      </c>
      <c r="AB106" s="29">
        <f t="shared" si="13"/>
        <v>-6918231.6031338461</v>
      </c>
      <c r="AC106" s="29"/>
      <c r="AD106" s="29" t="str">
        <f t="shared" si="14"/>
        <v>Loss</v>
      </c>
      <c r="AE106" s="29"/>
      <c r="AG106" s="12">
        <f t="shared" si="15"/>
        <v>-72064.91253264423</v>
      </c>
    </row>
    <row r="107" spans="1:33" x14ac:dyDescent="0.25">
      <c r="A107" s="6">
        <v>100</v>
      </c>
      <c r="B107" s="1" t="str">
        <f t="shared" si="9"/>
        <v>Mumbai</v>
      </c>
      <c r="C107" s="1" t="s">
        <v>0</v>
      </c>
      <c r="D107" s="1" t="str">
        <f>IF(C107="Q1","non-peak",IF('Alternate Scenario '!C107="Q4","non-peak","peak"))</f>
        <v>non-peak</v>
      </c>
      <c r="E107" s="13">
        <f>IF(D107="non-peak",Parameters_Base!$B$4,Parameters_Base!$B$5)</f>
        <v>200000</v>
      </c>
      <c r="F107" s="1"/>
      <c r="G107" s="1">
        <v>50</v>
      </c>
      <c r="H107" s="1">
        <v>18</v>
      </c>
      <c r="I107" s="44">
        <f>N107*Parameters_Alternate!$B$8</f>
        <v>67.666666666666671</v>
      </c>
      <c r="J107" s="44">
        <f t="shared" si="10"/>
        <v>85.666666666666671</v>
      </c>
      <c r="K107" s="3">
        <v>0</v>
      </c>
      <c r="M107" s="27">
        <v>0.6</v>
      </c>
      <c r="N107" s="27">
        <v>0.84583333333333333</v>
      </c>
      <c r="P107" s="15">
        <f t="shared" si="11"/>
        <v>17133333.333333336</v>
      </c>
      <c r="R107">
        <f>Parameters_Alternate!$F$5</f>
        <v>13880</v>
      </c>
      <c r="S107">
        <f>R107*(1+VLOOKUP(K107,Parameters_Alternate!$H$3:$I$7,2,FALSE))</f>
        <v>13880</v>
      </c>
      <c r="T107" s="14">
        <f>S107*Parameters_Alternate!$F$2</f>
        <v>18044000</v>
      </c>
      <c r="U107" s="14">
        <f>Parameters_Alternate!$N$6</f>
        <v>433333.33333333337</v>
      </c>
      <c r="V107" s="14">
        <f t="shared" si="8"/>
        <v>1500000</v>
      </c>
      <c r="W107" s="14">
        <f>Parameters_Alternate!$Q$10</f>
        <v>3754098.2698005121</v>
      </c>
      <c r="X107" s="14">
        <f>Parameters_Alternate!$F$7*'Alternate Scenario '!P107</f>
        <v>4283333.333333334</v>
      </c>
      <c r="Y107" s="14">
        <f>Parameters_Base!$G$8</f>
        <v>2000000</v>
      </c>
      <c r="Z107" s="15">
        <f t="shared" si="12"/>
        <v>30014764.936467178</v>
      </c>
      <c r="AB107" s="29">
        <f t="shared" si="13"/>
        <v>-12881431.603133842</v>
      </c>
      <c r="AC107" s="29"/>
      <c r="AD107" s="29" t="str">
        <f t="shared" si="14"/>
        <v>Loss</v>
      </c>
      <c r="AE107" s="29"/>
      <c r="AG107" s="12">
        <f t="shared" si="15"/>
        <v>-150366.9058731577</v>
      </c>
    </row>
    <row r="108" spans="1:33" x14ac:dyDescent="0.25">
      <c r="A108" s="6">
        <v>101</v>
      </c>
      <c r="B108" s="1" t="str">
        <f t="shared" si="9"/>
        <v>New York</v>
      </c>
      <c r="C108" s="1" t="s">
        <v>0</v>
      </c>
      <c r="D108" s="1" t="str">
        <f>IF(C108="Q1","non-peak",IF('Alternate Scenario '!C108="Q4","non-peak","peak"))</f>
        <v>non-peak</v>
      </c>
      <c r="E108" s="13">
        <f>IF(D108="non-peak",Parameters_Base!$B$4,Parameters_Base!$B$5)</f>
        <v>200000</v>
      </c>
      <c r="F108" s="1"/>
      <c r="G108" s="1">
        <v>51</v>
      </c>
      <c r="H108" s="1">
        <v>14</v>
      </c>
      <c r="I108" s="44">
        <f>N108*Parameters_Alternate!$B$8</f>
        <v>55</v>
      </c>
      <c r="J108" s="44">
        <f t="shared" si="10"/>
        <v>69</v>
      </c>
      <c r="K108" s="3">
        <v>-1</v>
      </c>
      <c r="M108" s="27">
        <v>0.46666666666666667</v>
      </c>
      <c r="N108" s="27">
        <v>0.6875</v>
      </c>
      <c r="P108" s="15">
        <f t="shared" si="11"/>
        <v>13800000</v>
      </c>
      <c r="R108">
        <f>Parameters_Alternate!$F$5</f>
        <v>13880</v>
      </c>
      <c r="S108">
        <f>R108*(1+VLOOKUP(K108,Parameters_Alternate!$H$3:$I$7,2,FALSE))</f>
        <v>11798</v>
      </c>
      <c r="T108" s="14">
        <f>S108*Parameters_Alternate!$F$2</f>
        <v>15337400</v>
      </c>
      <c r="U108" s="14">
        <f>Parameters_Alternate!$N$6</f>
        <v>433333.33333333337</v>
      </c>
      <c r="V108" s="14">
        <f t="shared" si="8"/>
        <v>2500000</v>
      </c>
      <c r="W108" s="14">
        <f>Parameters_Alternate!$Q$10</f>
        <v>3754098.2698005121</v>
      </c>
      <c r="X108" s="14">
        <f>Parameters_Alternate!$F$7*'Alternate Scenario '!P108</f>
        <v>3450000</v>
      </c>
      <c r="Y108" s="14">
        <f>Parameters_Base!$G$8</f>
        <v>2000000</v>
      </c>
      <c r="Z108" s="15">
        <f t="shared" si="12"/>
        <v>27474831.60313385</v>
      </c>
      <c r="AB108" s="29">
        <f t="shared" si="13"/>
        <v>-13674831.60313385</v>
      </c>
      <c r="AC108" s="29"/>
      <c r="AD108" s="29" t="str">
        <f t="shared" si="14"/>
        <v>Loss</v>
      </c>
      <c r="AE108" s="29"/>
      <c r="AG108" s="12">
        <f t="shared" si="15"/>
        <v>-198185.96526280942</v>
      </c>
    </row>
    <row r="109" spans="1:33" x14ac:dyDescent="0.25">
      <c r="A109" s="6">
        <v>102</v>
      </c>
      <c r="B109" s="1" t="str">
        <f t="shared" si="9"/>
        <v>Mumbai</v>
      </c>
      <c r="C109" s="1" t="s">
        <v>0</v>
      </c>
      <c r="D109" s="1" t="str">
        <f>IF(C109="Q1","non-peak",IF('Alternate Scenario '!C109="Q4","non-peak","peak"))</f>
        <v>non-peak</v>
      </c>
      <c r="E109" s="13">
        <f>IF(D109="non-peak",Parameters_Base!$B$4,Parameters_Base!$B$5)</f>
        <v>200000</v>
      </c>
      <c r="F109" s="1"/>
      <c r="G109" s="1">
        <v>51</v>
      </c>
      <c r="H109" s="1">
        <v>12</v>
      </c>
      <c r="I109" s="44">
        <f>N109*Parameters_Alternate!$B$8</f>
        <v>56.333333333333336</v>
      </c>
      <c r="J109" s="44">
        <f t="shared" si="10"/>
        <v>68.333333333333343</v>
      </c>
      <c r="K109" s="3">
        <v>2</v>
      </c>
      <c r="M109" s="27">
        <v>0.4</v>
      </c>
      <c r="N109" s="27">
        <v>0.70416666666666672</v>
      </c>
      <c r="P109" s="15">
        <f t="shared" si="11"/>
        <v>13666666.666666668</v>
      </c>
      <c r="R109">
        <f>Parameters_Alternate!$F$5</f>
        <v>13880</v>
      </c>
      <c r="S109">
        <f>R109*(1+VLOOKUP(K109,Parameters_Alternate!$H$3:$I$7,2,FALSE))</f>
        <v>18044</v>
      </c>
      <c r="T109" s="14">
        <f>S109*Parameters_Alternate!$F$2</f>
        <v>23457200</v>
      </c>
      <c r="U109" s="14">
        <f>Parameters_Alternate!$N$6</f>
        <v>433333.33333333337</v>
      </c>
      <c r="V109" s="14">
        <f t="shared" si="8"/>
        <v>1500000</v>
      </c>
      <c r="W109" s="14">
        <f>Parameters_Alternate!$Q$10</f>
        <v>3754098.2698005121</v>
      </c>
      <c r="X109" s="14">
        <f>Parameters_Alternate!$F$7*'Alternate Scenario '!P109</f>
        <v>3416666.666666667</v>
      </c>
      <c r="Y109" s="14">
        <f>Parameters_Base!$G$8</f>
        <v>2000000</v>
      </c>
      <c r="Z109" s="15">
        <f t="shared" si="12"/>
        <v>34561298.269800514</v>
      </c>
      <c r="AB109" s="29">
        <f t="shared" si="13"/>
        <v>-20894631.603133846</v>
      </c>
      <c r="AC109" s="29"/>
      <c r="AD109" s="29" t="str">
        <f t="shared" si="14"/>
        <v>Loss</v>
      </c>
      <c r="AE109" s="29"/>
      <c r="AG109" s="12">
        <f t="shared" si="15"/>
        <v>-305775.09663122694</v>
      </c>
    </row>
    <row r="110" spans="1:33" x14ac:dyDescent="0.25">
      <c r="A110" s="6">
        <v>103</v>
      </c>
      <c r="B110" s="1" t="str">
        <f t="shared" si="9"/>
        <v>New York</v>
      </c>
      <c r="C110" s="1" t="s">
        <v>0</v>
      </c>
      <c r="D110" s="1" t="str">
        <f>IF(C110="Q1","non-peak",IF('Alternate Scenario '!C110="Q4","non-peak","peak"))</f>
        <v>non-peak</v>
      </c>
      <c r="E110" s="13">
        <f>IF(D110="non-peak",Parameters_Base!$B$4,Parameters_Base!$B$5)</f>
        <v>200000</v>
      </c>
      <c r="F110" s="1"/>
      <c r="G110" s="1">
        <v>52</v>
      </c>
      <c r="H110" s="1">
        <v>14</v>
      </c>
      <c r="I110" s="44">
        <f>N110*Parameters_Alternate!$B$8</f>
        <v>45.333333333333329</v>
      </c>
      <c r="J110" s="44">
        <f t="shared" si="10"/>
        <v>59.333333333333329</v>
      </c>
      <c r="K110" s="3">
        <v>-2</v>
      </c>
      <c r="M110" s="27">
        <v>0.46666666666666667</v>
      </c>
      <c r="N110" s="27">
        <v>0.56666666666666665</v>
      </c>
      <c r="P110" s="15">
        <f t="shared" si="11"/>
        <v>11866666.666666666</v>
      </c>
      <c r="R110">
        <f>Parameters_Alternate!$F$5</f>
        <v>13880</v>
      </c>
      <c r="S110">
        <f>R110*(1+VLOOKUP(K110,Parameters_Alternate!$H$3:$I$7,2,FALSE))</f>
        <v>9716</v>
      </c>
      <c r="T110" s="14">
        <f>S110*Parameters_Alternate!$F$2</f>
        <v>12630800</v>
      </c>
      <c r="U110" s="14">
        <f>Parameters_Alternate!$N$6</f>
        <v>433333.33333333337</v>
      </c>
      <c r="V110" s="14">
        <f t="shared" si="8"/>
        <v>2500000</v>
      </c>
      <c r="W110" s="14">
        <f>Parameters_Alternate!$Q$10</f>
        <v>3754098.2698005121</v>
      </c>
      <c r="X110" s="14">
        <f>Parameters_Alternate!$F$7*'Alternate Scenario '!P110</f>
        <v>2966666.6666666665</v>
      </c>
      <c r="Y110" s="14">
        <f>Parameters_Base!$G$8</f>
        <v>2000000</v>
      </c>
      <c r="Z110" s="15">
        <f t="shared" si="12"/>
        <v>24284898.269800514</v>
      </c>
      <c r="AB110" s="29">
        <f t="shared" si="13"/>
        <v>-12418231.603133848</v>
      </c>
      <c r="AC110" s="29"/>
      <c r="AD110" s="29" t="str">
        <f t="shared" si="14"/>
        <v>Loss</v>
      </c>
      <c r="AE110" s="29"/>
      <c r="AG110" s="12">
        <f t="shared" si="15"/>
        <v>-209296.03825506486</v>
      </c>
    </row>
    <row r="111" spans="1:33" x14ac:dyDescent="0.25">
      <c r="A111" s="6">
        <v>104</v>
      </c>
      <c r="B111" s="1" t="str">
        <f t="shared" si="9"/>
        <v>Mumbai</v>
      </c>
      <c r="C111" s="1" t="s">
        <v>0</v>
      </c>
      <c r="D111" s="1" t="str">
        <f>IF(C111="Q1","non-peak",IF('Alternate Scenario '!C111="Q4","non-peak","peak"))</f>
        <v>non-peak</v>
      </c>
      <c r="E111" s="13">
        <f>IF(D111="non-peak",Parameters_Base!$B$4,Parameters_Base!$B$5)</f>
        <v>200000</v>
      </c>
      <c r="F111" s="1"/>
      <c r="G111" s="1">
        <v>52</v>
      </c>
      <c r="H111" s="1">
        <v>19</v>
      </c>
      <c r="I111" s="44">
        <f>N111*Parameters_Alternate!$B$8</f>
        <v>52.333333333333336</v>
      </c>
      <c r="J111" s="44">
        <f t="shared" si="10"/>
        <v>71.333333333333343</v>
      </c>
      <c r="K111" s="3">
        <v>1</v>
      </c>
      <c r="M111" s="27">
        <v>0.6333333333333333</v>
      </c>
      <c r="N111" s="27">
        <v>0.65416666666666667</v>
      </c>
      <c r="P111" s="15">
        <f t="shared" si="11"/>
        <v>14266666.666666668</v>
      </c>
      <c r="R111">
        <f>Parameters_Alternate!$F$5</f>
        <v>13880</v>
      </c>
      <c r="S111">
        <f>R111*(1+VLOOKUP(K111,Parameters_Alternate!$H$3:$I$7,2,FALSE))</f>
        <v>15961.999999999998</v>
      </c>
      <c r="T111" s="14">
        <f>S111*Parameters_Alternate!$F$2</f>
        <v>20750599.999999996</v>
      </c>
      <c r="U111" s="14">
        <f>Parameters_Alternate!$N$6</f>
        <v>433333.33333333337</v>
      </c>
      <c r="V111" s="14">
        <f t="shared" si="8"/>
        <v>1500000</v>
      </c>
      <c r="W111" s="14">
        <f>Parameters_Alternate!$Q$10</f>
        <v>3754098.2698005121</v>
      </c>
      <c r="X111" s="14">
        <f>Parameters_Alternate!$F$7*'Alternate Scenario '!P111</f>
        <v>3566666.666666667</v>
      </c>
      <c r="Y111" s="14">
        <f>Parameters_Base!$G$8</f>
        <v>2000000</v>
      </c>
      <c r="Z111" s="15">
        <f t="shared" si="12"/>
        <v>32004698.26980051</v>
      </c>
      <c r="AB111" s="29">
        <f t="shared" si="13"/>
        <v>-17738031.603133842</v>
      </c>
      <c r="AC111" s="29"/>
      <c r="AD111" s="29" t="str">
        <f t="shared" si="14"/>
        <v>Loss</v>
      </c>
      <c r="AE111" s="29"/>
      <c r="AG111" s="12">
        <f t="shared" si="15"/>
        <v>-248663.99443645569</v>
      </c>
    </row>
    <row r="112" spans="1:33" x14ac:dyDescent="0.25">
      <c r="A112" s="6">
        <v>105</v>
      </c>
      <c r="B112" s="1" t="str">
        <f t="shared" si="9"/>
        <v>New York</v>
      </c>
      <c r="C112" s="1" t="s">
        <v>0</v>
      </c>
      <c r="D112" s="1" t="str">
        <f>IF(C112="Q1","non-peak",IF('Alternate Scenario '!C112="Q4","non-peak","peak"))</f>
        <v>non-peak</v>
      </c>
      <c r="E112" s="13">
        <f>IF(D112="non-peak",Parameters_Base!$B$4,Parameters_Base!$B$5)</f>
        <v>200000</v>
      </c>
      <c r="F112" s="1"/>
      <c r="G112" s="1">
        <v>53</v>
      </c>
      <c r="H112" s="1">
        <v>12</v>
      </c>
      <c r="I112" s="44">
        <f>N112*Parameters_Alternate!$B$8</f>
        <v>48</v>
      </c>
      <c r="J112" s="44">
        <f t="shared" si="10"/>
        <v>60</v>
      </c>
      <c r="K112" s="3">
        <v>-2</v>
      </c>
      <c r="M112" s="27">
        <v>0.4</v>
      </c>
      <c r="N112" s="27">
        <v>0.6</v>
      </c>
      <c r="P112" s="15">
        <f t="shared" si="11"/>
        <v>12000000</v>
      </c>
      <c r="R112">
        <f>Parameters_Alternate!$F$5</f>
        <v>13880</v>
      </c>
      <c r="S112">
        <f>R112*(1+VLOOKUP(K112,Parameters_Alternate!$H$3:$I$7,2,FALSE))</f>
        <v>9716</v>
      </c>
      <c r="T112" s="14">
        <f>S112*Parameters_Alternate!$F$2</f>
        <v>12630800</v>
      </c>
      <c r="U112" s="14">
        <f>Parameters_Alternate!$N$6</f>
        <v>433333.33333333337</v>
      </c>
      <c r="V112" s="14">
        <f t="shared" si="8"/>
        <v>2500000</v>
      </c>
      <c r="W112" s="14">
        <f>Parameters_Alternate!$Q$10</f>
        <v>3754098.2698005121</v>
      </c>
      <c r="X112" s="14">
        <f>Parameters_Alternate!$F$7*'Alternate Scenario '!P112</f>
        <v>3000000</v>
      </c>
      <c r="Y112" s="14">
        <f>Parameters_Base!$G$8</f>
        <v>2000000</v>
      </c>
      <c r="Z112" s="15">
        <f t="shared" si="12"/>
        <v>24318231.603133846</v>
      </c>
      <c r="AB112" s="29">
        <f t="shared" si="13"/>
        <v>-12318231.603133846</v>
      </c>
      <c r="AC112" s="29"/>
      <c r="AD112" s="29" t="str">
        <f t="shared" si="14"/>
        <v>Loss</v>
      </c>
      <c r="AE112" s="29"/>
      <c r="AG112" s="12">
        <f t="shared" si="15"/>
        <v>-205303.86005223077</v>
      </c>
    </row>
    <row r="113" spans="1:33" x14ac:dyDescent="0.25">
      <c r="A113" s="6">
        <v>106</v>
      </c>
      <c r="B113" s="1" t="str">
        <f t="shared" si="9"/>
        <v>Mumbai</v>
      </c>
      <c r="C113" s="1" t="s">
        <v>0</v>
      </c>
      <c r="D113" s="1" t="str">
        <f>IF(C113="Q1","non-peak",IF('Alternate Scenario '!C113="Q4","non-peak","peak"))</f>
        <v>non-peak</v>
      </c>
      <c r="E113" s="13">
        <f>IF(D113="non-peak",Parameters_Base!$B$4,Parameters_Base!$B$5)</f>
        <v>200000</v>
      </c>
      <c r="F113" s="1"/>
      <c r="G113" s="1">
        <v>53</v>
      </c>
      <c r="H113" s="1">
        <v>28</v>
      </c>
      <c r="I113" s="44">
        <f>N113*Parameters_Alternate!$B$8</f>
        <v>40.333333333333329</v>
      </c>
      <c r="J113" s="44">
        <f t="shared" si="10"/>
        <v>68.333333333333329</v>
      </c>
      <c r="K113" s="3">
        <v>1</v>
      </c>
      <c r="M113" s="27">
        <v>0.93333333333333335</v>
      </c>
      <c r="N113" s="27">
        <v>0.50416666666666665</v>
      </c>
      <c r="P113" s="15">
        <f t="shared" si="11"/>
        <v>13666666.666666666</v>
      </c>
      <c r="R113">
        <f>Parameters_Alternate!$F$5</f>
        <v>13880</v>
      </c>
      <c r="S113">
        <f>R113*(1+VLOOKUP(K113,Parameters_Alternate!$H$3:$I$7,2,FALSE))</f>
        <v>15961.999999999998</v>
      </c>
      <c r="T113" s="14">
        <f>S113*Parameters_Alternate!$F$2</f>
        <v>20750599.999999996</v>
      </c>
      <c r="U113" s="14">
        <f>Parameters_Alternate!$N$6</f>
        <v>433333.33333333337</v>
      </c>
      <c r="V113" s="14">
        <f t="shared" si="8"/>
        <v>1500000</v>
      </c>
      <c r="W113" s="14">
        <f>Parameters_Alternate!$Q$10</f>
        <v>3754098.2698005121</v>
      </c>
      <c r="X113" s="14">
        <f>Parameters_Alternate!$F$7*'Alternate Scenario '!P113</f>
        <v>3416666.6666666665</v>
      </c>
      <c r="Y113" s="14">
        <f>Parameters_Base!$G$8</f>
        <v>2000000</v>
      </c>
      <c r="Z113" s="15">
        <f t="shared" si="12"/>
        <v>31854698.26980051</v>
      </c>
      <c r="AB113" s="29">
        <f t="shared" si="13"/>
        <v>-18188031.603133842</v>
      </c>
      <c r="AC113" s="29"/>
      <c r="AD113" s="29" t="str">
        <f t="shared" si="14"/>
        <v>Loss</v>
      </c>
      <c r="AE113" s="29"/>
      <c r="AG113" s="12">
        <f t="shared" si="15"/>
        <v>-266166.3161434221</v>
      </c>
    </row>
    <row r="114" spans="1:33" x14ac:dyDescent="0.25">
      <c r="A114" s="6">
        <v>107</v>
      </c>
      <c r="B114" s="1" t="str">
        <f t="shared" si="9"/>
        <v>New York</v>
      </c>
      <c r="C114" s="1" t="s">
        <v>0</v>
      </c>
      <c r="D114" s="1" t="str">
        <f>IF(C114="Q1","non-peak",IF('Alternate Scenario '!C114="Q4","non-peak","peak"))</f>
        <v>non-peak</v>
      </c>
      <c r="E114" s="13">
        <f>IF(D114="non-peak",Parameters_Base!$B$4,Parameters_Base!$B$5)</f>
        <v>200000</v>
      </c>
      <c r="F114" s="1"/>
      <c r="G114" s="1">
        <v>54</v>
      </c>
      <c r="H114" s="1">
        <v>25</v>
      </c>
      <c r="I114" s="44">
        <f>N114*Parameters_Alternate!$B$8</f>
        <v>57.333333333333336</v>
      </c>
      <c r="J114" s="44">
        <f t="shared" si="10"/>
        <v>82.333333333333343</v>
      </c>
      <c r="K114" s="3">
        <v>0</v>
      </c>
      <c r="M114" s="27">
        <v>0.83333333333333337</v>
      </c>
      <c r="N114" s="27">
        <v>0.71666666666666667</v>
      </c>
      <c r="P114" s="15">
        <f t="shared" si="11"/>
        <v>16466666.666666668</v>
      </c>
      <c r="R114">
        <f>Parameters_Alternate!$F$5</f>
        <v>13880</v>
      </c>
      <c r="S114">
        <f>R114*(1+VLOOKUP(K114,Parameters_Alternate!$H$3:$I$7,2,FALSE))</f>
        <v>13880</v>
      </c>
      <c r="T114" s="14">
        <f>S114*Parameters_Alternate!$F$2</f>
        <v>18044000</v>
      </c>
      <c r="U114" s="14">
        <f>Parameters_Alternate!$N$6</f>
        <v>433333.33333333337</v>
      </c>
      <c r="V114" s="14">
        <f t="shared" si="8"/>
        <v>2500000</v>
      </c>
      <c r="W114" s="14">
        <f>Parameters_Alternate!$Q$10</f>
        <v>3754098.2698005121</v>
      </c>
      <c r="X114" s="14">
        <f>Parameters_Alternate!$F$7*'Alternate Scenario '!P114</f>
        <v>4116666.666666667</v>
      </c>
      <c r="Y114" s="14">
        <f>Parameters_Base!$G$8</f>
        <v>2000000</v>
      </c>
      <c r="Z114" s="15">
        <f t="shared" si="12"/>
        <v>30848098.26980051</v>
      </c>
      <c r="AB114" s="29">
        <f t="shared" si="13"/>
        <v>-14381431.603133842</v>
      </c>
      <c r="AC114" s="29"/>
      <c r="AD114" s="29" t="str">
        <f t="shared" si="14"/>
        <v>Loss</v>
      </c>
      <c r="AE114" s="29"/>
      <c r="AG114" s="12">
        <f t="shared" si="15"/>
        <v>-174673.25833765799</v>
      </c>
    </row>
    <row r="115" spans="1:33" x14ac:dyDescent="0.25">
      <c r="A115" s="6">
        <v>108</v>
      </c>
      <c r="B115" s="1" t="str">
        <f t="shared" si="9"/>
        <v>Mumbai</v>
      </c>
      <c r="C115" s="1" t="s">
        <v>0</v>
      </c>
      <c r="D115" s="1" t="str">
        <f>IF(C115="Q1","non-peak",IF('Alternate Scenario '!C115="Q4","non-peak","peak"))</f>
        <v>non-peak</v>
      </c>
      <c r="E115" s="13">
        <f>IF(D115="non-peak",Parameters_Base!$B$4,Parameters_Base!$B$5)</f>
        <v>200000</v>
      </c>
      <c r="F115" s="1"/>
      <c r="G115" s="1">
        <v>54</v>
      </c>
      <c r="H115" s="1">
        <v>14</v>
      </c>
      <c r="I115" s="44">
        <f>N115*Parameters_Alternate!$B$8</f>
        <v>53.333333333333329</v>
      </c>
      <c r="J115" s="44">
        <f t="shared" si="10"/>
        <v>67.333333333333329</v>
      </c>
      <c r="K115" s="3">
        <v>2</v>
      </c>
      <c r="M115" s="27">
        <v>0.46666666666666667</v>
      </c>
      <c r="N115" s="27">
        <v>0.66666666666666663</v>
      </c>
      <c r="P115" s="15">
        <f t="shared" si="11"/>
        <v>13466666.666666666</v>
      </c>
      <c r="R115">
        <f>Parameters_Alternate!$F$5</f>
        <v>13880</v>
      </c>
      <c r="S115">
        <f>R115*(1+VLOOKUP(K115,Parameters_Alternate!$H$3:$I$7,2,FALSE))</f>
        <v>18044</v>
      </c>
      <c r="T115" s="14">
        <f>S115*Parameters_Alternate!$F$2</f>
        <v>23457200</v>
      </c>
      <c r="U115" s="14">
        <f>Parameters_Alternate!$N$6</f>
        <v>433333.33333333337</v>
      </c>
      <c r="V115" s="14">
        <f t="shared" si="8"/>
        <v>1500000</v>
      </c>
      <c r="W115" s="14">
        <f>Parameters_Alternate!$Q$10</f>
        <v>3754098.2698005121</v>
      </c>
      <c r="X115" s="14">
        <f>Parameters_Alternate!$F$7*'Alternate Scenario '!P115</f>
        <v>3366666.6666666665</v>
      </c>
      <c r="Y115" s="14">
        <f>Parameters_Base!$G$8</f>
        <v>2000000</v>
      </c>
      <c r="Z115" s="15">
        <f t="shared" si="12"/>
        <v>34511298.269800514</v>
      </c>
      <c r="AB115" s="29">
        <f t="shared" si="13"/>
        <v>-21044631.60313385</v>
      </c>
      <c r="AC115" s="29"/>
      <c r="AD115" s="29" t="str">
        <f t="shared" si="14"/>
        <v>Loss</v>
      </c>
      <c r="AE115" s="29"/>
      <c r="AG115" s="12">
        <f t="shared" si="15"/>
        <v>-312544.03370990866</v>
      </c>
    </row>
    <row r="116" spans="1:33" x14ac:dyDescent="0.25">
      <c r="A116" s="6">
        <v>109</v>
      </c>
      <c r="B116" s="1" t="str">
        <f t="shared" si="9"/>
        <v>New York</v>
      </c>
      <c r="C116" s="1" t="s">
        <v>0</v>
      </c>
      <c r="D116" s="1" t="str">
        <f>IF(C116="Q1","non-peak",IF('Alternate Scenario '!C116="Q4","non-peak","peak"))</f>
        <v>non-peak</v>
      </c>
      <c r="E116" s="13">
        <f>IF(D116="non-peak",Parameters_Base!$B$4,Parameters_Base!$B$5)</f>
        <v>200000</v>
      </c>
      <c r="F116" s="1"/>
      <c r="G116" s="1">
        <v>55</v>
      </c>
      <c r="H116" s="1">
        <v>27</v>
      </c>
      <c r="I116" s="44">
        <f>N116*Parameters_Alternate!$B$8</f>
        <v>69.666666666666671</v>
      </c>
      <c r="J116" s="44">
        <f t="shared" si="10"/>
        <v>96.666666666666671</v>
      </c>
      <c r="K116" s="3">
        <v>0</v>
      </c>
      <c r="M116" s="27">
        <v>0.9</v>
      </c>
      <c r="N116" s="27">
        <v>0.87083333333333335</v>
      </c>
      <c r="P116" s="15">
        <f t="shared" si="11"/>
        <v>19333333.333333336</v>
      </c>
      <c r="R116">
        <f>Parameters_Alternate!$F$5</f>
        <v>13880</v>
      </c>
      <c r="S116">
        <f>R116*(1+VLOOKUP(K116,Parameters_Alternate!$H$3:$I$7,2,FALSE))</f>
        <v>13880</v>
      </c>
      <c r="T116" s="14">
        <f>S116*Parameters_Alternate!$F$2</f>
        <v>18044000</v>
      </c>
      <c r="U116" s="14">
        <f>Parameters_Alternate!$N$6</f>
        <v>433333.33333333337</v>
      </c>
      <c r="V116" s="14">
        <f t="shared" si="8"/>
        <v>2500000</v>
      </c>
      <c r="W116" s="14">
        <f>Parameters_Alternate!$Q$10</f>
        <v>3754098.2698005121</v>
      </c>
      <c r="X116" s="14">
        <f>Parameters_Alternate!$F$7*'Alternate Scenario '!P116</f>
        <v>4833333.333333334</v>
      </c>
      <c r="Y116" s="14">
        <f>Parameters_Base!$G$8</f>
        <v>2000000</v>
      </c>
      <c r="Z116" s="15">
        <f t="shared" si="12"/>
        <v>31564764.936467178</v>
      </c>
      <c r="AB116" s="29">
        <f t="shared" si="13"/>
        <v>-12231431.603133842</v>
      </c>
      <c r="AC116" s="29"/>
      <c r="AD116" s="29" t="str">
        <f t="shared" si="14"/>
        <v>Loss</v>
      </c>
      <c r="AE116" s="29"/>
      <c r="AG116" s="12">
        <f t="shared" si="15"/>
        <v>-126532.05106690181</v>
      </c>
    </row>
    <row r="117" spans="1:33" x14ac:dyDescent="0.25">
      <c r="A117" s="6">
        <v>110</v>
      </c>
      <c r="B117" s="1" t="str">
        <f t="shared" si="9"/>
        <v>Mumbai</v>
      </c>
      <c r="C117" s="1" t="s">
        <v>0</v>
      </c>
      <c r="D117" s="1" t="str">
        <f>IF(C117="Q1","non-peak",IF('Alternate Scenario '!C117="Q4","non-peak","peak"))</f>
        <v>non-peak</v>
      </c>
      <c r="E117" s="13">
        <f>IF(D117="non-peak",Parameters_Base!$B$4,Parameters_Base!$B$5)</f>
        <v>200000</v>
      </c>
      <c r="F117" s="1"/>
      <c r="G117" s="1">
        <v>55</v>
      </c>
      <c r="H117" s="1">
        <v>25</v>
      </c>
      <c r="I117" s="44">
        <f>N117*Parameters_Alternate!$B$8</f>
        <v>64</v>
      </c>
      <c r="J117" s="44">
        <f t="shared" si="10"/>
        <v>89</v>
      </c>
      <c r="K117" s="3">
        <v>0</v>
      </c>
      <c r="M117" s="27">
        <v>0.83333333333333337</v>
      </c>
      <c r="N117" s="27">
        <v>0.8</v>
      </c>
      <c r="P117" s="15">
        <f t="shared" si="11"/>
        <v>17800000</v>
      </c>
      <c r="R117">
        <f>Parameters_Alternate!$F$5</f>
        <v>13880</v>
      </c>
      <c r="S117">
        <f>R117*(1+VLOOKUP(K117,Parameters_Alternate!$H$3:$I$7,2,FALSE))</f>
        <v>13880</v>
      </c>
      <c r="T117" s="14">
        <f>S117*Parameters_Alternate!$F$2</f>
        <v>18044000</v>
      </c>
      <c r="U117" s="14">
        <f>Parameters_Alternate!$N$6</f>
        <v>433333.33333333337</v>
      </c>
      <c r="V117" s="14">
        <f t="shared" si="8"/>
        <v>1500000</v>
      </c>
      <c r="W117" s="14">
        <f>Parameters_Alternate!$Q$10</f>
        <v>3754098.2698005121</v>
      </c>
      <c r="X117" s="14">
        <f>Parameters_Alternate!$F$7*'Alternate Scenario '!P117</f>
        <v>4450000</v>
      </c>
      <c r="Y117" s="14">
        <f>Parameters_Base!$G$8</f>
        <v>2000000</v>
      </c>
      <c r="Z117" s="15">
        <f t="shared" si="12"/>
        <v>30181431.603133842</v>
      </c>
      <c r="AB117" s="29">
        <f t="shared" si="13"/>
        <v>-12381431.603133842</v>
      </c>
      <c r="AC117" s="29"/>
      <c r="AD117" s="29" t="str">
        <f t="shared" si="14"/>
        <v>Loss</v>
      </c>
      <c r="AE117" s="29"/>
      <c r="AG117" s="12">
        <f t="shared" si="15"/>
        <v>-139117.20902397577</v>
      </c>
    </row>
    <row r="118" spans="1:33" x14ac:dyDescent="0.25">
      <c r="A118" s="6">
        <v>111</v>
      </c>
      <c r="B118" s="1" t="str">
        <f t="shared" si="9"/>
        <v>New York</v>
      </c>
      <c r="C118" s="1" t="s">
        <v>0</v>
      </c>
      <c r="D118" s="1" t="str">
        <f>IF(C118="Q1","non-peak",IF('Alternate Scenario '!C118="Q4","non-peak","peak"))</f>
        <v>non-peak</v>
      </c>
      <c r="E118" s="13">
        <f>IF(D118="non-peak",Parameters_Base!$B$4,Parameters_Base!$B$5)</f>
        <v>200000</v>
      </c>
      <c r="F118" s="1"/>
      <c r="G118" s="1">
        <v>56</v>
      </c>
      <c r="H118" s="1">
        <v>17</v>
      </c>
      <c r="I118" s="44">
        <f>N118*Parameters_Alternate!$B$8</f>
        <v>76.666666666666671</v>
      </c>
      <c r="J118" s="44">
        <f t="shared" si="10"/>
        <v>93.666666666666671</v>
      </c>
      <c r="K118" s="3">
        <v>-2</v>
      </c>
      <c r="M118" s="27">
        <v>0.56666666666666665</v>
      </c>
      <c r="N118" s="27">
        <v>0.95833333333333337</v>
      </c>
      <c r="P118" s="15">
        <f t="shared" si="11"/>
        <v>18733333.333333336</v>
      </c>
      <c r="R118">
        <f>Parameters_Alternate!$F$5</f>
        <v>13880</v>
      </c>
      <c r="S118">
        <f>R118*(1+VLOOKUP(K118,Parameters_Alternate!$H$3:$I$7,2,FALSE))</f>
        <v>9716</v>
      </c>
      <c r="T118" s="14">
        <f>S118*Parameters_Alternate!$F$2</f>
        <v>12630800</v>
      </c>
      <c r="U118" s="14">
        <f>Parameters_Alternate!$N$6</f>
        <v>433333.33333333337</v>
      </c>
      <c r="V118" s="14">
        <f t="shared" si="8"/>
        <v>2500000</v>
      </c>
      <c r="W118" s="14">
        <f>Parameters_Alternate!$Q$10</f>
        <v>3754098.2698005121</v>
      </c>
      <c r="X118" s="14">
        <f>Parameters_Alternate!$F$7*'Alternate Scenario '!P118</f>
        <v>4683333.333333334</v>
      </c>
      <c r="Y118" s="14">
        <f>Parameters_Base!$G$8</f>
        <v>2000000</v>
      </c>
      <c r="Z118" s="15">
        <f t="shared" si="12"/>
        <v>26001564.936467178</v>
      </c>
      <c r="AB118" s="29">
        <f t="shared" si="13"/>
        <v>-7268231.6031338423</v>
      </c>
      <c r="AC118" s="29"/>
      <c r="AD118" s="29" t="str">
        <f t="shared" si="14"/>
        <v>Loss</v>
      </c>
      <c r="AE118" s="29"/>
      <c r="AG118" s="12">
        <f t="shared" si="15"/>
        <v>-77596.77868114422</v>
      </c>
    </row>
    <row r="119" spans="1:33" x14ac:dyDescent="0.25">
      <c r="A119" s="6">
        <v>112</v>
      </c>
      <c r="B119" s="1" t="str">
        <f t="shared" si="9"/>
        <v>Mumbai</v>
      </c>
      <c r="C119" s="1" t="s">
        <v>0</v>
      </c>
      <c r="D119" s="1" t="str">
        <f>IF(C119="Q1","non-peak",IF('Alternate Scenario '!C119="Q4","non-peak","peak"))</f>
        <v>non-peak</v>
      </c>
      <c r="E119" s="13">
        <f>IF(D119="non-peak",Parameters_Base!$B$4,Parameters_Base!$B$5)</f>
        <v>200000</v>
      </c>
      <c r="F119" s="1"/>
      <c r="G119" s="1">
        <v>56</v>
      </c>
      <c r="H119" s="1">
        <v>15</v>
      </c>
      <c r="I119" s="44">
        <f>N119*Parameters_Alternate!$B$8</f>
        <v>58.666666666666664</v>
      </c>
      <c r="J119" s="44">
        <f t="shared" si="10"/>
        <v>73.666666666666657</v>
      </c>
      <c r="K119" s="3">
        <v>2</v>
      </c>
      <c r="M119" s="27">
        <v>0.5</v>
      </c>
      <c r="N119" s="27">
        <v>0.73333333333333328</v>
      </c>
      <c r="P119" s="15">
        <f t="shared" si="11"/>
        <v>14733333.333333332</v>
      </c>
      <c r="R119">
        <f>Parameters_Alternate!$F$5</f>
        <v>13880</v>
      </c>
      <c r="S119">
        <f>R119*(1+VLOOKUP(K119,Parameters_Alternate!$H$3:$I$7,2,FALSE))</f>
        <v>18044</v>
      </c>
      <c r="T119" s="14">
        <f>S119*Parameters_Alternate!$F$2</f>
        <v>23457200</v>
      </c>
      <c r="U119" s="14">
        <f>Parameters_Alternate!$N$6</f>
        <v>433333.33333333337</v>
      </c>
      <c r="V119" s="14">
        <f t="shared" si="8"/>
        <v>1500000</v>
      </c>
      <c r="W119" s="14">
        <f>Parameters_Alternate!$Q$10</f>
        <v>3754098.2698005121</v>
      </c>
      <c r="X119" s="14">
        <f>Parameters_Alternate!$F$7*'Alternate Scenario '!P119</f>
        <v>3683333.333333333</v>
      </c>
      <c r="Y119" s="14">
        <f>Parameters_Base!$G$8</f>
        <v>2000000</v>
      </c>
      <c r="Z119" s="15">
        <f t="shared" si="12"/>
        <v>34827964.936467171</v>
      </c>
      <c r="AB119" s="29">
        <f t="shared" si="13"/>
        <v>-20094631.603133839</v>
      </c>
      <c r="AC119" s="29"/>
      <c r="AD119" s="29" t="str">
        <f t="shared" si="14"/>
        <v>Loss</v>
      </c>
      <c r="AE119" s="29"/>
      <c r="AG119" s="12">
        <f t="shared" si="15"/>
        <v>-272777.80456742772</v>
      </c>
    </row>
    <row r="120" spans="1:33" x14ac:dyDescent="0.25">
      <c r="A120" s="6">
        <v>113</v>
      </c>
      <c r="B120" s="1" t="str">
        <f t="shared" si="9"/>
        <v>New York</v>
      </c>
      <c r="C120" s="1" t="s">
        <v>0</v>
      </c>
      <c r="D120" s="1" t="str">
        <f>IF(C120="Q1","non-peak",IF('Alternate Scenario '!C120="Q4","non-peak","peak"))</f>
        <v>non-peak</v>
      </c>
      <c r="E120" s="13">
        <f>IF(D120="non-peak",Parameters_Base!$B$4,Parameters_Base!$B$5)</f>
        <v>200000</v>
      </c>
      <c r="F120" s="1"/>
      <c r="G120" s="1">
        <v>57</v>
      </c>
      <c r="H120" s="1">
        <v>24</v>
      </c>
      <c r="I120" s="44">
        <f>N120*Parameters_Alternate!$B$8</f>
        <v>63.333333333333329</v>
      </c>
      <c r="J120" s="44">
        <f t="shared" si="10"/>
        <v>87.333333333333329</v>
      </c>
      <c r="K120" s="3">
        <v>-1</v>
      </c>
      <c r="M120" s="27">
        <v>0.8</v>
      </c>
      <c r="N120" s="27">
        <v>0.79166666666666663</v>
      </c>
      <c r="P120" s="15">
        <f t="shared" si="11"/>
        <v>17466666.666666664</v>
      </c>
      <c r="R120">
        <f>Parameters_Alternate!$F$5</f>
        <v>13880</v>
      </c>
      <c r="S120">
        <f>R120*(1+VLOOKUP(K120,Parameters_Alternate!$H$3:$I$7,2,FALSE))</f>
        <v>11798</v>
      </c>
      <c r="T120" s="14">
        <f>S120*Parameters_Alternate!$F$2</f>
        <v>15337400</v>
      </c>
      <c r="U120" s="14">
        <f>Parameters_Alternate!$N$6</f>
        <v>433333.33333333337</v>
      </c>
      <c r="V120" s="14">
        <f t="shared" si="8"/>
        <v>2500000</v>
      </c>
      <c r="W120" s="14">
        <f>Parameters_Alternate!$Q$10</f>
        <v>3754098.2698005121</v>
      </c>
      <c r="X120" s="14">
        <f>Parameters_Alternate!$F$7*'Alternate Scenario '!P120</f>
        <v>4366666.666666666</v>
      </c>
      <c r="Y120" s="14">
        <f>Parameters_Base!$G$8</f>
        <v>2000000</v>
      </c>
      <c r="Z120" s="15">
        <f t="shared" si="12"/>
        <v>28391498.269800514</v>
      </c>
      <c r="AB120" s="29">
        <f t="shared" si="13"/>
        <v>-10924831.60313385</v>
      </c>
      <c r="AC120" s="29"/>
      <c r="AD120" s="29" t="str">
        <f t="shared" si="14"/>
        <v>Loss</v>
      </c>
      <c r="AE120" s="29"/>
      <c r="AG120" s="12">
        <f t="shared" si="15"/>
        <v>-125093.49163893722</v>
      </c>
    </row>
    <row r="121" spans="1:33" x14ac:dyDescent="0.25">
      <c r="A121" s="6">
        <v>114</v>
      </c>
      <c r="B121" s="1" t="str">
        <f t="shared" si="9"/>
        <v>Mumbai</v>
      </c>
      <c r="C121" s="1" t="s">
        <v>0</v>
      </c>
      <c r="D121" s="1" t="str">
        <f>IF(C121="Q1","non-peak",IF('Alternate Scenario '!C121="Q4","non-peak","peak"))</f>
        <v>non-peak</v>
      </c>
      <c r="E121" s="13">
        <f>IF(D121="non-peak",Parameters_Base!$B$4,Parameters_Base!$B$5)</f>
        <v>200000</v>
      </c>
      <c r="F121" s="1"/>
      <c r="G121" s="1">
        <v>57</v>
      </c>
      <c r="H121" s="1">
        <v>19</v>
      </c>
      <c r="I121" s="44">
        <f>N121*Parameters_Alternate!$B$8</f>
        <v>60</v>
      </c>
      <c r="J121" s="44">
        <f t="shared" si="10"/>
        <v>79</v>
      </c>
      <c r="K121" s="3">
        <v>0</v>
      </c>
      <c r="M121" s="27">
        <v>0.6333333333333333</v>
      </c>
      <c r="N121" s="27">
        <v>0.75</v>
      </c>
      <c r="P121" s="15">
        <f t="shared" si="11"/>
        <v>15800000</v>
      </c>
      <c r="R121">
        <f>Parameters_Alternate!$F$5</f>
        <v>13880</v>
      </c>
      <c r="S121">
        <f>R121*(1+VLOOKUP(K121,Parameters_Alternate!$H$3:$I$7,2,FALSE))</f>
        <v>13880</v>
      </c>
      <c r="T121" s="14">
        <f>S121*Parameters_Alternate!$F$2</f>
        <v>18044000</v>
      </c>
      <c r="U121" s="14">
        <f>Parameters_Alternate!$N$6</f>
        <v>433333.33333333337</v>
      </c>
      <c r="V121" s="14">
        <f t="shared" si="8"/>
        <v>1500000</v>
      </c>
      <c r="W121" s="14">
        <f>Parameters_Alternate!$Q$10</f>
        <v>3754098.2698005121</v>
      </c>
      <c r="X121" s="14">
        <f>Parameters_Alternate!$F$7*'Alternate Scenario '!P121</f>
        <v>3950000</v>
      </c>
      <c r="Y121" s="14">
        <f>Parameters_Base!$G$8</f>
        <v>2000000</v>
      </c>
      <c r="Z121" s="15">
        <f t="shared" si="12"/>
        <v>29681431.603133842</v>
      </c>
      <c r="AB121" s="29">
        <f t="shared" si="13"/>
        <v>-13881431.603133842</v>
      </c>
      <c r="AC121" s="29"/>
      <c r="AD121" s="29" t="str">
        <f t="shared" si="14"/>
        <v>Loss</v>
      </c>
      <c r="AE121" s="29"/>
      <c r="AG121" s="12">
        <f t="shared" si="15"/>
        <v>-175714.32409030182</v>
      </c>
    </row>
    <row r="122" spans="1:33" x14ac:dyDescent="0.25">
      <c r="A122" s="6">
        <v>115</v>
      </c>
      <c r="B122" s="1" t="str">
        <f t="shared" si="9"/>
        <v>New York</v>
      </c>
      <c r="C122" s="1" t="s">
        <v>0</v>
      </c>
      <c r="D122" s="1" t="str">
        <f>IF(C122="Q1","non-peak",IF('Alternate Scenario '!C122="Q4","non-peak","peak"))</f>
        <v>non-peak</v>
      </c>
      <c r="E122" s="13">
        <f>IF(D122="non-peak",Parameters_Base!$B$4,Parameters_Base!$B$5)</f>
        <v>200000</v>
      </c>
      <c r="F122" s="1"/>
      <c r="G122" s="1">
        <v>58</v>
      </c>
      <c r="H122" s="1">
        <v>28</v>
      </c>
      <c r="I122" s="44">
        <f>N122*Parameters_Alternate!$B$8</f>
        <v>69.666666666666671</v>
      </c>
      <c r="J122" s="44">
        <f t="shared" si="10"/>
        <v>97.666666666666671</v>
      </c>
      <c r="K122" s="3">
        <v>0</v>
      </c>
      <c r="M122" s="27">
        <v>0.93333333333333335</v>
      </c>
      <c r="N122" s="27">
        <v>0.87083333333333335</v>
      </c>
      <c r="P122" s="15">
        <f t="shared" si="11"/>
        <v>19533333.333333336</v>
      </c>
      <c r="R122">
        <f>Parameters_Alternate!$F$5</f>
        <v>13880</v>
      </c>
      <c r="S122">
        <f>R122*(1+VLOOKUP(K122,Parameters_Alternate!$H$3:$I$7,2,FALSE))</f>
        <v>13880</v>
      </c>
      <c r="T122" s="14">
        <f>S122*Parameters_Alternate!$F$2</f>
        <v>18044000</v>
      </c>
      <c r="U122" s="14">
        <f>Parameters_Alternate!$N$6</f>
        <v>433333.33333333337</v>
      </c>
      <c r="V122" s="14">
        <f t="shared" si="8"/>
        <v>2500000</v>
      </c>
      <c r="W122" s="14">
        <f>Parameters_Alternate!$Q$10</f>
        <v>3754098.2698005121</v>
      </c>
      <c r="X122" s="14">
        <f>Parameters_Alternate!$F$7*'Alternate Scenario '!P122</f>
        <v>4883333.333333334</v>
      </c>
      <c r="Y122" s="14">
        <f>Parameters_Base!$G$8</f>
        <v>2000000</v>
      </c>
      <c r="Z122" s="15">
        <f t="shared" si="12"/>
        <v>31614764.936467178</v>
      </c>
      <c r="AB122" s="29">
        <f t="shared" si="13"/>
        <v>-12081431.603133842</v>
      </c>
      <c r="AC122" s="29"/>
      <c r="AD122" s="29" t="str">
        <f t="shared" si="14"/>
        <v>Loss</v>
      </c>
      <c r="AE122" s="29"/>
      <c r="AG122" s="12">
        <f t="shared" si="15"/>
        <v>-123700.66487850349</v>
      </c>
    </row>
    <row r="123" spans="1:33" x14ac:dyDescent="0.25">
      <c r="A123" s="6">
        <v>116</v>
      </c>
      <c r="B123" s="1" t="str">
        <f t="shared" si="9"/>
        <v>Mumbai</v>
      </c>
      <c r="C123" s="1" t="s">
        <v>0</v>
      </c>
      <c r="D123" s="1" t="str">
        <f>IF(C123="Q1","non-peak",IF('Alternate Scenario '!C123="Q4","non-peak","peak"))</f>
        <v>non-peak</v>
      </c>
      <c r="E123" s="13">
        <f>IF(D123="non-peak",Parameters_Base!$B$4,Parameters_Base!$B$5)</f>
        <v>200000</v>
      </c>
      <c r="F123" s="1"/>
      <c r="G123" s="1">
        <v>58</v>
      </c>
      <c r="H123" s="1">
        <v>23</v>
      </c>
      <c r="I123" s="44">
        <f>N123*Parameters_Alternate!$B$8</f>
        <v>49</v>
      </c>
      <c r="J123" s="44">
        <f t="shared" si="10"/>
        <v>72</v>
      </c>
      <c r="K123" s="3">
        <v>1</v>
      </c>
      <c r="M123" s="27">
        <v>0.76666666666666672</v>
      </c>
      <c r="N123" s="27">
        <v>0.61250000000000004</v>
      </c>
      <c r="P123" s="15">
        <f t="shared" si="11"/>
        <v>14400000</v>
      </c>
      <c r="R123">
        <f>Parameters_Alternate!$F$5</f>
        <v>13880</v>
      </c>
      <c r="S123">
        <f>R123*(1+VLOOKUP(K123,Parameters_Alternate!$H$3:$I$7,2,FALSE))</f>
        <v>15961.999999999998</v>
      </c>
      <c r="T123" s="14">
        <f>S123*Parameters_Alternate!$F$2</f>
        <v>20750599.999999996</v>
      </c>
      <c r="U123" s="14">
        <f>Parameters_Alternate!$N$6</f>
        <v>433333.33333333337</v>
      </c>
      <c r="V123" s="14">
        <f t="shared" si="8"/>
        <v>1500000</v>
      </c>
      <c r="W123" s="14">
        <f>Parameters_Alternate!$Q$10</f>
        <v>3754098.2698005121</v>
      </c>
      <c r="X123" s="14">
        <f>Parameters_Alternate!$F$7*'Alternate Scenario '!P123</f>
        <v>3600000</v>
      </c>
      <c r="Y123" s="14">
        <f>Parameters_Base!$G$8</f>
        <v>2000000</v>
      </c>
      <c r="Z123" s="15">
        <f t="shared" si="12"/>
        <v>32038031.603133842</v>
      </c>
      <c r="AB123" s="29">
        <f t="shared" si="13"/>
        <v>-17638031.603133842</v>
      </c>
      <c r="AC123" s="29"/>
      <c r="AD123" s="29" t="str">
        <f t="shared" si="14"/>
        <v>Loss</v>
      </c>
      <c r="AE123" s="29"/>
      <c r="AG123" s="12">
        <f t="shared" si="15"/>
        <v>-244972.66115463671</v>
      </c>
    </row>
    <row r="124" spans="1:33" x14ac:dyDescent="0.25">
      <c r="A124" s="6">
        <v>117</v>
      </c>
      <c r="B124" s="1" t="str">
        <f t="shared" si="9"/>
        <v>New York</v>
      </c>
      <c r="C124" s="1" t="s">
        <v>0</v>
      </c>
      <c r="D124" s="1" t="str">
        <f>IF(C124="Q1","non-peak",IF('Alternate Scenario '!C124="Q4","non-peak","peak"))</f>
        <v>non-peak</v>
      </c>
      <c r="E124" s="13">
        <f>IF(D124="non-peak",Parameters_Base!$B$4,Parameters_Base!$B$5)</f>
        <v>200000</v>
      </c>
      <c r="F124" s="1"/>
      <c r="G124" s="1">
        <v>59</v>
      </c>
      <c r="H124" s="1">
        <v>16</v>
      </c>
      <c r="I124" s="44">
        <f>N124*Parameters_Alternate!$B$8</f>
        <v>64</v>
      </c>
      <c r="J124" s="44">
        <f t="shared" si="10"/>
        <v>80</v>
      </c>
      <c r="K124" s="3">
        <v>0</v>
      </c>
      <c r="M124" s="27">
        <v>0.53333333333333333</v>
      </c>
      <c r="N124" s="27">
        <v>0.8</v>
      </c>
      <c r="P124" s="15">
        <f t="shared" si="11"/>
        <v>16000000</v>
      </c>
      <c r="R124">
        <f>Parameters_Alternate!$F$5</f>
        <v>13880</v>
      </c>
      <c r="S124">
        <f>R124*(1+VLOOKUP(K124,Parameters_Alternate!$H$3:$I$7,2,FALSE))</f>
        <v>13880</v>
      </c>
      <c r="T124" s="14">
        <f>S124*Parameters_Alternate!$F$2</f>
        <v>18044000</v>
      </c>
      <c r="U124" s="14">
        <f>Parameters_Alternate!$N$6</f>
        <v>433333.33333333337</v>
      </c>
      <c r="V124" s="14">
        <f t="shared" si="8"/>
        <v>2500000</v>
      </c>
      <c r="W124" s="14">
        <f>Parameters_Alternate!$Q$10</f>
        <v>3754098.2698005121</v>
      </c>
      <c r="X124" s="14">
        <f>Parameters_Alternate!$F$7*'Alternate Scenario '!P124</f>
        <v>4000000</v>
      </c>
      <c r="Y124" s="14">
        <f>Parameters_Base!$G$8</f>
        <v>2000000</v>
      </c>
      <c r="Z124" s="15">
        <f t="shared" si="12"/>
        <v>30731431.603133842</v>
      </c>
      <c r="AB124" s="29">
        <f t="shared" si="13"/>
        <v>-14731431.603133842</v>
      </c>
      <c r="AC124" s="29"/>
      <c r="AD124" s="29" t="str">
        <f t="shared" si="14"/>
        <v>Loss</v>
      </c>
      <c r="AE124" s="29"/>
      <c r="AG124" s="12">
        <f t="shared" si="15"/>
        <v>-184142.89503917302</v>
      </c>
    </row>
    <row r="125" spans="1:33" x14ac:dyDescent="0.25">
      <c r="A125" s="6">
        <v>118</v>
      </c>
      <c r="B125" s="1" t="str">
        <f t="shared" si="9"/>
        <v>Mumbai</v>
      </c>
      <c r="C125" s="1" t="s">
        <v>0</v>
      </c>
      <c r="D125" s="1" t="str">
        <f>IF(C125="Q1","non-peak",IF('Alternate Scenario '!C125="Q4","non-peak","peak"))</f>
        <v>non-peak</v>
      </c>
      <c r="E125" s="13">
        <f>IF(D125="non-peak",Parameters_Base!$B$4,Parameters_Base!$B$5)</f>
        <v>200000</v>
      </c>
      <c r="F125" s="1"/>
      <c r="G125" s="1">
        <v>59</v>
      </c>
      <c r="H125" s="1">
        <v>17</v>
      </c>
      <c r="I125" s="44">
        <f>N125*Parameters_Alternate!$B$8</f>
        <v>65.666666666666657</v>
      </c>
      <c r="J125" s="44">
        <f t="shared" si="10"/>
        <v>82.666666666666657</v>
      </c>
      <c r="K125" s="3">
        <v>2</v>
      </c>
      <c r="M125" s="27">
        <v>0.56666666666666665</v>
      </c>
      <c r="N125" s="27">
        <v>0.8208333333333333</v>
      </c>
      <c r="P125" s="15">
        <f t="shared" si="11"/>
        <v>16533333.333333332</v>
      </c>
      <c r="R125">
        <f>Parameters_Alternate!$F$5</f>
        <v>13880</v>
      </c>
      <c r="S125">
        <f>R125*(1+VLOOKUP(K125,Parameters_Alternate!$H$3:$I$7,2,FALSE))</f>
        <v>18044</v>
      </c>
      <c r="T125" s="14">
        <f>S125*Parameters_Alternate!$F$2</f>
        <v>23457200</v>
      </c>
      <c r="U125" s="14">
        <f>Parameters_Alternate!$N$6</f>
        <v>433333.33333333337</v>
      </c>
      <c r="V125" s="14">
        <f t="shared" si="8"/>
        <v>1500000</v>
      </c>
      <c r="W125" s="14">
        <f>Parameters_Alternate!$Q$10</f>
        <v>3754098.2698005121</v>
      </c>
      <c r="X125" s="14">
        <f>Parameters_Alternate!$F$7*'Alternate Scenario '!P125</f>
        <v>4133333.333333333</v>
      </c>
      <c r="Y125" s="14">
        <f>Parameters_Base!$G$8</f>
        <v>2000000</v>
      </c>
      <c r="Z125" s="15">
        <f t="shared" si="12"/>
        <v>35277964.936467171</v>
      </c>
      <c r="AB125" s="29">
        <f t="shared" si="13"/>
        <v>-18744631.603133839</v>
      </c>
      <c r="AC125" s="29"/>
      <c r="AD125" s="29" t="str">
        <f t="shared" si="14"/>
        <v>Loss</v>
      </c>
      <c r="AE125" s="29"/>
      <c r="AG125" s="12">
        <f t="shared" si="15"/>
        <v>-226749.57584436098</v>
      </c>
    </row>
    <row r="126" spans="1:33" x14ac:dyDescent="0.25">
      <c r="A126" s="6">
        <v>119</v>
      </c>
      <c r="B126" s="1" t="str">
        <f t="shared" si="9"/>
        <v>New York</v>
      </c>
      <c r="C126" s="1" t="s">
        <v>0</v>
      </c>
      <c r="D126" s="1" t="str">
        <f>IF(C126="Q1","non-peak",IF('Alternate Scenario '!C126="Q4","non-peak","peak"))</f>
        <v>non-peak</v>
      </c>
      <c r="E126" s="13">
        <f>IF(D126="non-peak",Parameters_Base!$B$4,Parameters_Base!$B$5)</f>
        <v>200000</v>
      </c>
      <c r="F126" s="1"/>
      <c r="G126" s="1">
        <v>60</v>
      </c>
      <c r="H126" s="1">
        <v>27</v>
      </c>
      <c r="I126" s="44">
        <f>N126*Parameters_Alternate!$B$8</f>
        <v>45.333333333333329</v>
      </c>
      <c r="J126" s="44">
        <f t="shared" si="10"/>
        <v>72.333333333333329</v>
      </c>
      <c r="K126" s="3">
        <v>-2</v>
      </c>
      <c r="M126" s="27">
        <v>0.9</v>
      </c>
      <c r="N126" s="27">
        <v>0.56666666666666665</v>
      </c>
      <c r="P126" s="15">
        <f t="shared" si="11"/>
        <v>14466666.666666666</v>
      </c>
      <c r="R126">
        <f>Parameters_Alternate!$F$5</f>
        <v>13880</v>
      </c>
      <c r="S126">
        <f>R126*(1+VLOOKUP(K126,Parameters_Alternate!$H$3:$I$7,2,FALSE))</f>
        <v>9716</v>
      </c>
      <c r="T126" s="14">
        <f>S126*Parameters_Alternate!$F$2</f>
        <v>12630800</v>
      </c>
      <c r="U126" s="14">
        <f>Parameters_Alternate!$N$6</f>
        <v>433333.33333333337</v>
      </c>
      <c r="V126" s="14">
        <f t="shared" si="8"/>
        <v>2500000</v>
      </c>
      <c r="W126" s="14">
        <f>Parameters_Alternate!$Q$10</f>
        <v>3754098.2698005121</v>
      </c>
      <c r="X126" s="14">
        <f>Parameters_Alternate!$F$7*'Alternate Scenario '!P126</f>
        <v>3616666.6666666665</v>
      </c>
      <c r="Y126" s="14">
        <f>Parameters_Base!$G$8</f>
        <v>2000000</v>
      </c>
      <c r="Z126" s="15">
        <f t="shared" si="12"/>
        <v>24934898.269800514</v>
      </c>
      <c r="AB126" s="29">
        <f t="shared" si="13"/>
        <v>-10468231.603133848</v>
      </c>
      <c r="AC126" s="29"/>
      <c r="AD126" s="29" t="str">
        <f t="shared" si="14"/>
        <v>Loss</v>
      </c>
      <c r="AE126" s="29"/>
      <c r="AG126" s="12">
        <f t="shared" si="15"/>
        <v>-144722.09589585965</v>
      </c>
    </row>
    <row r="127" spans="1:33" x14ac:dyDescent="0.25">
      <c r="A127" s="6">
        <v>120</v>
      </c>
      <c r="B127" s="1" t="str">
        <f t="shared" si="9"/>
        <v>Mumbai</v>
      </c>
      <c r="C127" s="1" t="s">
        <v>0</v>
      </c>
      <c r="D127" s="1" t="str">
        <f>IF(C127="Q1","non-peak",IF('Alternate Scenario '!C127="Q4","non-peak","peak"))</f>
        <v>non-peak</v>
      </c>
      <c r="E127" s="13">
        <f>IF(D127="non-peak",Parameters_Base!$B$4,Parameters_Base!$B$5)</f>
        <v>200000</v>
      </c>
      <c r="F127" s="1"/>
      <c r="G127" s="1">
        <v>60</v>
      </c>
      <c r="H127" s="1">
        <v>17</v>
      </c>
      <c r="I127" s="44">
        <f>N127*Parameters_Alternate!$B$8</f>
        <v>54</v>
      </c>
      <c r="J127" s="44">
        <f t="shared" si="10"/>
        <v>71</v>
      </c>
      <c r="K127" s="3">
        <v>1</v>
      </c>
      <c r="M127" s="27">
        <v>0.56666666666666665</v>
      </c>
      <c r="N127" s="27">
        <v>0.67500000000000004</v>
      </c>
      <c r="P127" s="15">
        <f t="shared" si="11"/>
        <v>14200000</v>
      </c>
      <c r="R127">
        <f>Parameters_Alternate!$F$5</f>
        <v>13880</v>
      </c>
      <c r="S127">
        <f>R127*(1+VLOOKUP(K127,Parameters_Alternate!$H$3:$I$7,2,FALSE))</f>
        <v>15961.999999999998</v>
      </c>
      <c r="T127" s="14">
        <f>S127*Parameters_Alternate!$F$2</f>
        <v>20750599.999999996</v>
      </c>
      <c r="U127" s="14">
        <f>Parameters_Alternate!$N$6</f>
        <v>433333.33333333337</v>
      </c>
      <c r="V127" s="14">
        <f t="shared" si="8"/>
        <v>1500000</v>
      </c>
      <c r="W127" s="14">
        <f>Parameters_Alternate!$Q$10</f>
        <v>3754098.2698005121</v>
      </c>
      <c r="X127" s="14">
        <f>Parameters_Alternate!$F$7*'Alternate Scenario '!P127</f>
        <v>3550000</v>
      </c>
      <c r="Y127" s="14">
        <f>Parameters_Base!$G$8</f>
        <v>2000000</v>
      </c>
      <c r="Z127" s="15">
        <f t="shared" si="12"/>
        <v>31988031.603133842</v>
      </c>
      <c r="AB127" s="29">
        <f t="shared" si="13"/>
        <v>-17788031.603133842</v>
      </c>
      <c r="AC127" s="29"/>
      <c r="AD127" s="29" t="str">
        <f t="shared" si="14"/>
        <v>Loss</v>
      </c>
      <c r="AE127" s="29"/>
      <c r="AG127" s="12">
        <f t="shared" si="15"/>
        <v>-250535.65638216678</v>
      </c>
    </row>
    <row r="128" spans="1:33" x14ac:dyDescent="0.25">
      <c r="A128" s="6">
        <v>121</v>
      </c>
      <c r="B128" s="1" t="str">
        <f t="shared" si="9"/>
        <v>New York</v>
      </c>
      <c r="C128" s="1" t="s">
        <v>0</v>
      </c>
      <c r="D128" s="1" t="str">
        <f>IF(C128="Q1","non-peak",IF('Alternate Scenario '!C128="Q4","non-peak","peak"))</f>
        <v>non-peak</v>
      </c>
      <c r="E128" s="13">
        <f>IF(D128="non-peak",Parameters_Base!$B$4,Parameters_Base!$B$5)</f>
        <v>200000</v>
      </c>
      <c r="F128" s="1"/>
      <c r="G128" s="1">
        <v>61</v>
      </c>
      <c r="H128" s="1">
        <v>27</v>
      </c>
      <c r="I128" s="44">
        <f>N128*Parameters_Alternate!$B$8</f>
        <v>44.333333333333336</v>
      </c>
      <c r="J128" s="44">
        <f t="shared" si="10"/>
        <v>71.333333333333343</v>
      </c>
      <c r="K128" s="3">
        <v>0</v>
      </c>
      <c r="M128" s="27">
        <v>0.9</v>
      </c>
      <c r="N128" s="27">
        <v>0.5541666666666667</v>
      </c>
      <c r="P128" s="15">
        <f t="shared" si="11"/>
        <v>14266666.666666668</v>
      </c>
      <c r="R128">
        <f>Parameters_Alternate!$F$5</f>
        <v>13880</v>
      </c>
      <c r="S128">
        <f>R128*(1+VLOOKUP(K128,Parameters_Alternate!$H$3:$I$7,2,FALSE))</f>
        <v>13880</v>
      </c>
      <c r="T128" s="14">
        <f>S128*Parameters_Alternate!$F$2</f>
        <v>18044000</v>
      </c>
      <c r="U128" s="14">
        <f>Parameters_Alternate!$N$6</f>
        <v>433333.33333333337</v>
      </c>
      <c r="V128" s="14">
        <f t="shared" si="8"/>
        <v>2500000</v>
      </c>
      <c r="W128" s="14">
        <f>Parameters_Alternate!$Q$10</f>
        <v>3754098.2698005121</v>
      </c>
      <c r="X128" s="14">
        <f>Parameters_Alternate!$F$7*'Alternate Scenario '!P128</f>
        <v>3566666.666666667</v>
      </c>
      <c r="Y128" s="14">
        <f>Parameters_Base!$G$8</f>
        <v>2000000</v>
      </c>
      <c r="Z128" s="15">
        <f t="shared" si="12"/>
        <v>30298098.26980051</v>
      </c>
      <c r="AB128" s="29">
        <f t="shared" si="13"/>
        <v>-16031431.603133842</v>
      </c>
      <c r="AC128" s="29"/>
      <c r="AD128" s="29" t="str">
        <f t="shared" si="14"/>
        <v>Loss</v>
      </c>
      <c r="AE128" s="29"/>
      <c r="AG128" s="12">
        <f t="shared" si="15"/>
        <v>-224739.69537103514</v>
      </c>
    </row>
    <row r="129" spans="1:33" x14ac:dyDescent="0.25">
      <c r="A129" s="6">
        <v>122</v>
      </c>
      <c r="B129" s="1" t="str">
        <f t="shared" si="9"/>
        <v>Mumbai</v>
      </c>
      <c r="C129" s="1" t="s">
        <v>0</v>
      </c>
      <c r="D129" s="1" t="str">
        <f>IF(C129="Q1","non-peak",IF('Alternate Scenario '!C129="Q4","non-peak","peak"))</f>
        <v>non-peak</v>
      </c>
      <c r="E129" s="13">
        <f>IF(D129="non-peak",Parameters_Base!$B$4,Parameters_Base!$B$5)</f>
        <v>200000</v>
      </c>
      <c r="F129" s="1"/>
      <c r="G129" s="1">
        <v>61</v>
      </c>
      <c r="H129" s="1">
        <v>11</v>
      </c>
      <c r="I129" s="44">
        <f>N129*Parameters_Alternate!$B$8</f>
        <v>79.333333333333343</v>
      </c>
      <c r="J129" s="44">
        <f t="shared" si="10"/>
        <v>90.333333333333343</v>
      </c>
      <c r="K129" s="3">
        <v>1</v>
      </c>
      <c r="M129" s="27">
        <v>0.36666666666666664</v>
      </c>
      <c r="N129" s="27">
        <v>0.9916666666666667</v>
      </c>
      <c r="P129" s="15">
        <f t="shared" si="11"/>
        <v>18066666.666666668</v>
      </c>
      <c r="R129">
        <f>Parameters_Alternate!$F$5</f>
        <v>13880</v>
      </c>
      <c r="S129">
        <f>R129*(1+VLOOKUP(K129,Parameters_Alternate!$H$3:$I$7,2,FALSE))</f>
        <v>15961.999999999998</v>
      </c>
      <c r="T129" s="14">
        <f>S129*Parameters_Alternate!$F$2</f>
        <v>20750599.999999996</v>
      </c>
      <c r="U129" s="14">
        <f>Parameters_Alternate!$N$6</f>
        <v>433333.33333333337</v>
      </c>
      <c r="V129" s="14">
        <f t="shared" si="8"/>
        <v>1500000</v>
      </c>
      <c r="W129" s="14">
        <f>Parameters_Alternate!$Q$10</f>
        <v>3754098.2698005121</v>
      </c>
      <c r="X129" s="14">
        <f>Parameters_Alternate!$F$7*'Alternate Scenario '!P129</f>
        <v>4516666.666666667</v>
      </c>
      <c r="Y129" s="14">
        <f>Parameters_Base!$G$8</f>
        <v>2000000</v>
      </c>
      <c r="Z129" s="15">
        <f t="shared" si="12"/>
        <v>32954698.26980051</v>
      </c>
      <c r="AB129" s="29">
        <f t="shared" si="13"/>
        <v>-14888031.603133842</v>
      </c>
      <c r="AC129" s="29"/>
      <c r="AD129" s="29" t="str">
        <f t="shared" si="14"/>
        <v>Loss</v>
      </c>
      <c r="AE129" s="29"/>
      <c r="AG129" s="12">
        <f t="shared" si="15"/>
        <v>-164812.15796827129</v>
      </c>
    </row>
    <row r="130" spans="1:33" x14ac:dyDescent="0.25">
      <c r="A130" s="6">
        <v>123</v>
      </c>
      <c r="B130" s="1" t="str">
        <f t="shared" si="9"/>
        <v>New York</v>
      </c>
      <c r="C130" s="1" t="s">
        <v>0</v>
      </c>
      <c r="D130" s="1" t="str">
        <f>IF(C130="Q1","non-peak",IF('Alternate Scenario '!C130="Q4","non-peak","peak"))</f>
        <v>non-peak</v>
      </c>
      <c r="E130" s="13">
        <f>IF(D130="non-peak",Parameters_Base!$B$4,Parameters_Base!$B$5)</f>
        <v>200000</v>
      </c>
      <c r="F130" s="1"/>
      <c r="G130" s="1">
        <v>62</v>
      </c>
      <c r="H130" s="1">
        <v>24</v>
      </c>
      <c r="I130" s="44">
        <f>N130*Parameters_Alternate!$B$8</f>
        <v>64.333333333333343</v>
      </c>
      <c r="J130" s="44">
        <f t="shared" si="10"/>
        <v>88.333333333333343</v>
      </c>
      <c r="K130" s="3">
        <v>-2</v>
      </c>
      <c r="M130" s="27">
        <v>0.8</v>
      </c>
      <c r="N130" s="27">
        <v>0.8041666666666667</v>
      </c>
      <c r="P130" s="15">
        <f t="shared" si="11"/>
        <v>17666666.666666668</v>
      </c>
      <c r="R130">
        <f>Parameters_Alternate!$F$5</f>
        <v>13880</v>
      </c>
      <c r="S130">
        <f>R130*(1+VLOOKUP(K130,Parameters_Alternate!$H$3:$I$7,2,FALSE))</f>
        <v>9716</v>
      </c>
      <c r="T130" s="14">
        <f>S130*Parameters_Alternate!$F$2</f>
        <v>12630800</v>
      </c>
      <c r="U130" s="14">
        <f>Parameters_Alternate!$N$6</f>
        <v>433333.33333333337</v>
      </c>
      <c r="V130" s="14">
        <f t="shared" si="8"/>
        <v>2500000</v>
      </c>
      <c r="W130" s="14">
        <f>Parameters_Alternate!$Q$10</f>
        <v>3754098.2698005121</v>
      </c>
      <c r="X130" s="14">
        <f>Parameters_Alternate!$F$7*'Alternate Scenario '!P130</f>
        <v>4416666.666666667</v>
      </c>
      <c r="Y130" s="14">
        <f>Parameters_Base!$G$8</f>
        <v>2000000</v>
      </c>
      <c r="Z130" s="15">
        <f t="shared" si="12"/>
        <v>25734898.269800514</v>
      </c>
      <c r="AB130" s="29">
        <f t="shared" si="13"/>
        <v>-8068231.6031338461</v>
      </c>
      <c r="AC130" s="29"/>
      <c r="AD130" s="29" t="str">
        <f t="shared" si="14"/>
        <v>Loss</v>
      </c>
      <c r="AE130" s="29"/>
      <c r="AG130" s="12">
        <f t="shared" si="15"/>
        <v>-91338.470978873724</v>
      </c>
    </row>
    <row r="131" spans="1:33" x14ac:dyDescent="0.25">
      <c r="A131" s="6">
        <v>124</v>
      </c>
      <c r="B131" s="1" t="str">
        <f t="shared" si="9"/>
        <v>Mumbai</v>
      </c>
      <c r="C131" s="1" t="s">
        <v>0</v>
      </c>
      <c r="D131" s="1" t="str">
        <f>IF(C131="Q1","non-peak",IF('Alternate Scenario '!C131="Q4","non-peak","peak"))</f>
        <v>non-peak</v>
      </c>
      <c r="E131" s="13">
        <f>IF(D131="non-peak",Parameters_Base!$B$4,Parameters_Base!$B$5)</f>
        <v>200000</v>
      </c>
      <c r="F131" s="1"/>
      <c r="G131" s="1">
        <v>62</v>
      </c>
      <c r="H131" s="1">
        <v>23</v>
      </c>
      <c r="I131" s="44">
        <f>N131*Parameters_Alternate!$B$8</f>
        <v>74.666666666666671</v>
      </c>
      <c r="J131" s="44">
        <f t="shared" si="10"/>
        <v>97.666666666666671</v>
      </c>
      <c r="K131" s="3">
        <v>2</v>
      </c>
      <c r="M131" s="27">
        <v>0.76666666666666672</v>
      </c>
      <c r="N131" s="27">
        <v>0.93333333333333335</v>
      </c>
      <c r="P131" s="15">
        <f t="shared" si="11"/>
        <v>19533333.333333336</v>
      </c>
      <c r="R131">
        <f>Parameters_Alternate!$F$5</f>
        <v>13880</v>
      </c>
      <c r="S131">
        <f>R131*(1+VLOOKUP(K131,Parameters_Alternate!$H$3:$I$7,2,FALSE))</f>
        <v>18044</v>
      </c>
      <c r="T131" s="14">
        <f>S131*Parameters_Alternate!$F$2</f>
        <v>23457200</v>
      </c>
      <c r="U131" s="14">
        <f>Parameters_Alternate!$N$6</f>
        <v>433333.33333333337</v>
      </c>
      <c r="V131" s="14">
        <f t="shared" si="8"/>
        <v>1500000</v>
      </c>
      <c r="W131" s="14">
        <f>Parameters_Alternate!$Q$10</f>
        <v>3754098.2698005121</v>
      </c>
      <c r="X131" s="14">
        <f>Parameters_Alternate!$F$7*'Alternate Scenario '!P131</f>
        <v>4883333.333333334</v>
      </c>
      <c r="Y131" s="14">
        <f>Parameters_Base!$G$8</f>
        <v>2000000</v>
      </c>
      <c r="Z131" s="15">
        <f t="shared" si="12"/>
        <v>36027964.936467178</v>
      </c>
      <c r="AB131" s="29">
        <f t="shared" si="13"/>
        <v>-16494631.603133842</v>
      </c>
      <c r="AC131" s="29"/>
      <c r="AD131" s="29" t="str">
        <f t="shared" si="14"/>
        <v>Loss</v>
      </c>
      <c r="AE131" s="29"/>
      <c r="AG131" s="12">
        <f t="shared" si="15"/>
        <v>-168887.01300137039</v>
      </c>
    </row>
    <row r="132" spans="1:33" x14ac:dyDescent="0.25">
      <c r="A132" s="6">
        <v>125</v>
      </c>
      <c r="B132" s="1" t="str">
        <f t="shared" si="9"/>
        <v>New York</v>
      </c>
      <c r="C132" s="1" t="s">
        <v>0</v>
      </c>
      <c r="D132" s="1" t="str">
        <f>IF(C132="Q1","non-peak",IF('Alternate Scenario '!C132="Q4","non-peak","peak"))</f>
        <v>non-peak</v>
      </c>
      <c r="E132" s="13">
        <f>IF(D132="non-peak",Parameters_Base!$B$4,Parameters_Base!$B$5)</f>
        <v>200000</v>
      </c>
      <c r="F132" s="1"/>
      <c r="G132" s="1">
        <v>63</v>
      </c>
      <c r="H132" s="1">
        <v>10</v>
      </c>
      <c r="I132" s="44">
        <f>N132*Parameters_Alternate!$B$8</f>
        <v>57.333333333333336</v>
      </c>
      <c r="J132" s="44">
        <f t="shared" si="10"/>
        <v>67.333333333333343</v>
      </c>
      <c r="K132" s="3">
        <v>0</v>
      </c>
      <c r="M132" s="27">
        <v>0.33333333333333331</v>
      </c>
      <c r="N132" s="27">
        <v>0.71666666666666667</v>
      </c>
      <c r="P132" s="15">
        <f t="shared" si="11"/>
        <v>13466666.666666668</v>
      </c>
      <c r="R132">
        <f>Parameters_Alternate!$F$5</f>
        <v>13880</v>
      </c>
      <c r="S132">
        <f>R132*(1+VLOOKUP(K132,Parameters_Alternate!$H$3:$I$7,2,FALSE))</f>
        <v>13880</v>
      </c>
      <c r="T132" s="14">
        <f>S132*Parameters_Alternate!$F$2</f>
        <v>18044000</v>
      </c>
      <c r="U132" s="14">
        <f>Parameters_Alternate!$N$6</f>
        <v>433333.33333333337</v>
      </c>
      <c r="V132" s="14">
        <f t="shared" si="8"/>
        <v>2500000</v>
      </c>
      <c r="W132" s="14">
        <f>Parameters_Alternate!$Q$10</f>
        <v>3754098.2698005121</v>
      </c>
      <c r="X132" s="14">
        <f>Parameters_Alternate!$F$7*'Alternate Scenario '!P132</f>
        <v>3366666.666666667</v>
      </c>
      <c r="Y132" s="14">
        <f>Parameters_Base!$G$8</f>
        <v>2000000</v>
      </c>
      <c r="Z132" s="15">
        <f t="shared" si="12"/>
        <v>30098098.26980051</v>
      </c>
      <c r="AB132" s="29">
        <f t="shared" si="13"/>
        <v>-16631431.603133842</v>
      </c>
      <c r="AC132" s="29"/>
      <c r="AD132" s="29" t="str">
        <f t="shared" si="14"/>
        <v>Loss</v>
      </c>
      <c r="AE132" s="29"/>
      <c r="AG132" s="12">
        <f t="shared" si="15"/>
        <v>-247001.45945248278</v>
      </c>
    </row>
    <row r="133" spans="1:33" x14ac:dyDescent="0.25">
      <c r="A133" s="6">
        <v>126</v>
      </c>
      <c r="B133" s="1" t="str">
        <f t="shared" si="9"/>
        <v>Mumbai</v>
      </c>
      <c r="C133" s="1" t="s">
        <v>0</v>
      </c>
      <c r="D133" s="1" t="str">
        <f>IF(C133="Q1","non-peak",IF('Alternate Scenario '!C133="Q4","non-peak","peak"))</f>
        <v>non-peak</v>
      </c>
      <c r="E133" s="13">
        <f>IF(D133="non-peak",Parameters_Base!$B$4,Parameters_Base!$B$5)</f>
        <v>200000</v>
      </c>
      <c r="F133" s="1"/>
      <c r="G133" s="1">
        <v>63</v>
      </c>
      <c r="H133" s="1">
        <v>14</v>
      </c>
      <c r="I133" s="44">
        <f>N133*Parameters_Alternate!$B$8</f>
        <v>54.333333333333336</v>
      </c>
      <c r="J133" s="44">
        <f t="shared" si="10"/>
        <v>68.333333333333343</v>
      </c>
      <c r="K133" s="3">
        <v>2</v>
      </c>
      <c r="M133" s="27">
        <v>0.46666666666666667</v>
      </c>
      <c r="N133" s="27">
        <v>0.6791666666666667</v>
      </c>
      <c r="P133" s="15">
        <f t="shared" si="11"/>
        <v>13666666.666666668</v>
      </c>
      <c r="R133">
        <f>Parameters_Alternate!$F$5</f>
        <v>13880</v>
      </c>
      <c r="S133">
        <f>R133*(1+VLOOKUP(K133,Parameters_Alternate!$H$3:$I$7,2,FALSE))</f>
        <v>18044</v>
      </c>
      <c r="T133" s="14">
        <f>S133*Parameters_Alternate!$F$2</f>
        <v>23457200</v>
      </c>
      <c r="U133" s="14">
        <f>Parameters_Alternate!$N$6</f>
        <v>433333.33333333337</v>
      </c>
      <c r="V133" s="14">
        <f t="shared" si="8"/>
        <v>1500000</v>
      </c>
      <c r="W133" s="14">
        <f>Parameters_Alternate!$Q$10</f>
        <v>3754098.2698005121</v>
      </c>
      <c r="X133" s="14">
        <f>Parameters_Alternate!$F$7*'Alternate Scenario '!P133</f>
        <v>3416666.666666667</v>
      </c>
      <c r="Y133" s="14">
        <f>Parameters_Base!$G$8</f>
        <v>2000000</v>
      </c>
      <c r="Z133" s="15">
        <f t="shared" si="12"/>
        <v>34561298.269800514</v>
      </c>
      <c r="AB133" s="29">
        <f t="shared" si="13"/>
        <v>-20894631.603133846</v>
      </c>
      <c r="AC133" s="29"/>
      <c r="AD133" s="29" t="str">
        <f t="shared" si="14"/>
        <v>Loss</v>
      </c>
      <c r="AE133" s="29"/>
      <c r="AG133" s="12">
        <f t="shared" si="15"/>
        <v>-305775.09663122694</v>
      </c>
    </row>
    <row r="134" spans="1:33" x14ac:dyDescent="0.25">
      <c r="A134" s="6">
        <v>127</v>
      </c>
      <c r="B134" s="1" t="str">
        <f t="shared" si="9"/>
        <v>New York</v>
      </c>
      <c r="C134" s="1" t="s">
        <v>0</v>
      </c>
      <c r="D134" s="1" t="str">
        <f>IF(C134="Q1","non-peak",IF('Alternate Scenario '!C134="Q4","non-peak","peak"))</f>
        <v>non-peak</v>
      </c>
      <c r="E134" s="13">
        <f>IF(D134="non-peak",Parameters_Base!$B$4,Parameters_Base!$B$5)</f>
        <v>200000</v>
      </c>
      <c r="F134" s="1"/>
      <c r="G134" s="1">
        <v>64</v>
      </c>
      <c r="H134" s="1">
        <v>19</v>
      </c>
      <c r="I134" s="44">
        <f>N134*Parameters_Alternate!$B$8</f>
        <v>46</v>
      </c>
      <c r="J134" s="44">
        <f t="shared" si="10"/>
        <v>65</v>
      </c>
      <c r="K134" s="3">
        <v>-1</v>
      </c>
      <c r="M134" s="27">
        <v>0.6333333333333333</v>
      </c>
      <c r="N134" s="27">
        <v>0.57499999999999996</v>
      </c>
      <c r="P134" s="15">
        <f t="shared" si="11"/>
        <v>13000000</v>
      </c>
      <c r="R134">
        <f>Parameters_Alternate!$F$5</f>
        <v>13880</v>
      </c>
      <c r="S134">
        <f>R134*(1+VLOOKUP(K134,Parameters_Alternate!$H$3:$I$7,2,FALSE))</f>
        <v>11798</v>
      </c>
      <c r="T134" s="14">
        <f>S134*Parameters_Alternate!$F$2</f>
        <v>15337400</v>
      </c>
      <c r="U134" s="14">
        <f>Parameters_Alternate!$N$6</f>
        <v>433333.33333333337</v>
      </c>
      <c r="V134" s="14">
        <f t="shared" si="8"/>
        <v>2500000</v>
      </c>
      <c r="W134" s="14">
        <f>Parameters_Alternate!$Q$10</f>
        <v>3754098.2698005121</v>
      </c>
      <c r="X134" s="14">
        <f>Parameters_Alternate!$F$7*'Alternate Scenario '!P134</f>
        <v>3250000</v>
      </c>
      <c r="Y134" s="14">
        <f>Parameters_Base!$G$8</f>
        <v>2000000</v>
      </c>
      <c r="Z134" s="15">
        <f t="shared" si="12"/>
        <v>27274831.60313385</v>
      </c>
      <c r="AB134" s="29">
        <f t="shared" si="13"/>
        <v>-14274831.60313385</v>
      </c>
      <c r="AC134" s="29"/>
      <c r="AD134" s="29" t="str">
        <f t="shared" si="14"/>
        <v>Loss</v>
      </c>
      <c r="AE134" s="29"/>
      <c r="AG134" s="12">
        <f t="shared" si="15"/>
        <v>-219612.79389436691</v>
      </c>
    </row>
    <row r="135" spans="1:33" x14ac:dyDescent="0.25">
      <c r="A135" s="6">
        <v>128</v>
      </c>
      <c r="B135" s="1" t="str">
        <f t="shared" si="9"/>
        <v>Mumbai</v>
      </c>
      <c r="C135" s="1" t="s">
        <v>0</v>
      </c>
      <c r="D135" s="1" t="str">
        <f>IF(C135="Q1","non-peak",IF('Alternate Scenario '!C135="Q4","non-peak","peak"))</f>
        <v>non-peak</v>
      </c>
      <c r="E135" s="13">
        <f>IF(D135="non-peak",Parameters_Base!$B$4,Parameters_Base!$B$5)</f>
        <v>200000</v>
      </c>
      <c r="F135" s="1"/>
      <c r="G135" s="1">
        <v>64</v>
      </c>
      <c r="H135" s="1">
        <v>10</v>
      </c>
      <c r="I135" s="44">
        <f>N135*Parameters_Alternate!$B$8</f>
        <v>72.333333333333329</v>
      </c>
      <c r="J135" s="44">
        <f t="shared" si="10"/>
        <v>82.333333333333329</v>
      </c>
      <c r="K135" s="3">
        <v>1</v>
      </c>
      <c r="M135" s="27">
        <v>0.33333333333333331</v>
      </c>
      <c r="N135" s="27">
        <v>0.90416666666666667</v>
      </c>
      <c r="P135" s="15">
        <f t="shared" si="11"/>
        <v>16466666.666666666</v>
      </c>
      <c r="R135">
        <f>Parameters_Alternate!$F$5</f>
        <v>13880</v>
      </c>
      <c r="S135">
        <f>R135*(1+VLOOKUP(K135,Parameters_Alternate!$H$3:$I$7,2,FALSE))</f>
        <v>15961.999999999998</v>
      </c>
      <c r="T135" s="14">
        <f>S135*Parameters_Alternate!$F$2</f>
        <v>20750599.999999996</v>
      </c>
      <c r="U135" s="14">
        <f>Parameters_Alternate!$N$6</f>
        <v>433333.33333333337</v>
      </c>
      <c r="V135" s="14">
        <f t="shared" si="8"/>
        <v>1500000</v>
      </c>
      <c r="W135" s="14">
        <f>Parameters_Alternate!$Q$10</f>
        <v>3754098.2698005121</v>
      </c>
      <c r="X135" s="14">
        <f>Parameters_Alternate!$F$7*'Alternate Scenario '!P135</f>
        <v>4116666.6666666665</v>
      </c>
      <c r="Y135" s="14">
        <f>Parameters_Base!$G$8</f>
        <v>2000000</v>
      </c>
      <c r="Z135" s="15">
        <f t="shared" si="12"/>
        <v>32554698.26980051</v>
      </c>
      <c r="AB135" s="29">
        <f t="shared" si="13"/>
        <v>-16088031.603133844</v>
      </c>
      <c r="AC135" s="29"/>
      <c r="AD135" s="29" t="str">
        <f t="shared" si="14"/>
        <v>Loss</v>
      </c>
      <c r="AE135" s="29"/>
      <c r="AG135" s="12">
        <f t="shared" si="15"/>
        <v>-195401.19356033011</v>
      </c>
    </row>
    <row r="136" spans="1:33" x14ac:dyDescent="0.25">
      <c r="A136" s="6">
        <v>129</v>
      </c>
      <c r="B136" s="1" t="str">
        <f t="shared" si="9"/>
        <v>New York</v>
      </c>
      <c r="C136" s="1" t="s">
        <v>0</v>
      </c>
      <c r="D136" s="1" t="str">
        <f>IF(C136="Q1","non-peak",IF('Alternate Scenario '!C136="Q4","non-peak","peak"))</f>
        <v>non-peak</v>
      </c>
      <c r="E136" s="13">
        <f>IF(D136="non-peak",Parameters_Base!$B$4,Parameters_Base!$B$5)</f>
        <v>200000</v>
      </c>
      <c r="F136" s="1"/>
      <c r="G136" s="1">
        <v>65</v>
      </c>
      <c r="H136" s="1">
        <v>12</v>
      </c>
      <c r="I136" s="44">
        <f>N136*Parameters_Alternate!$B$8</f>
        <v>50.666666666666664</v>
      </c>
      <c r="J136" s="44">
        <f t="shared" si="10"/>
        <v>62.666666666666664</v>
      </c>
      <c r="K136" s="3">
        <v>-1</v>
      </c>
      <c r="M136" s="27">
        <v>0.4</v>
      </c>
      <c r="N136" s="27">
        <v>0.6333333333333333</v>
      </c>
      <c r="P136" s="15">
        <f t="shared" si="11"/>
        <v>12533333.333333332</v>
      </c>
      <c r="R136">
        <f>Parameters_Alternate!$F$5</f>
        <v>13880</v>
      </c>
      <c r="S136">
        <f>R136*(1+VLOOKUP(K136,Parameters_Alternate!$H$3:$I$7,2,FALSE))</f>
        <v>11798</v>
      </c>
      <c r="T136" s="14">
        <f>S136*Parameters_Alternate!$F$2</f>
        <v>15337400</v>
      </c>
      <c r="U136" s="14">
        <f>Parameters_Alternate!$N$6</f>
        <v>433333.33333333337</v>
      </c>
      <c r="V136" s="14">
        <f t="shared" ref="V136:V199" si="16">IF(B136="Mumbai",1500000,2500000)</f>
        <v>2500000</v>
      </c>
      <c r="W136" s="14">
        <f>Parameters_Alternate!$Q$10</f>
        <v>3754098.2698005121</v>
      </c>
      <c r="X136" s="14">
        <f>Parameters_Alternate!$F$7*'Alternate Scenario '!P136</f>
        <v>3133333.333333333</v>
      </c>
      <c r="Y136" s="14">
        <f>Parameters_Base!$G$8</f>
        <v>2000000</v>
      </c>
      <c r="Z136" s="15">
        <f t="shared" si="12"/>
        <v>27158164.936467182</v>
      </c>
      <c r="AB136" s="29">
        <f t="shared" si="13"/>
        <v>-14624831.60313385</v>
      </c>
      <c r="AC136" s="29"/>
      <c r="AD136" s="29" t="str">
        <f t="shared" si="14"/>
        <v>Loss</v>
      </c>
      <c r="AE136" s="29"/>
      <c r="AG136" s="12">
        <f t="shared" si="15"/>
        <v>-233374.97239043377</v>
      </c>
    </row>
    <row r="137" spans="1:33" x14ac:dyDescent="0.25">
      <c r="A137" s="6">
        <v>130</v>
      </c>
      <c r="B137" s="1" t="str">
        <f t="shared" ref="B137:B200" si="17">IF(ISODD(A137),"New York","Mumbai")</f>
        <v>Mumbai</v>
      </c>
      <c r="C137" s="1" t="s">
        <v>0</v>
      </c>
      <c r="D137" s="1" t="str">
        <f>IF(C137="Q1","non-peak",IF('Alternate Scenario '!C137="Q4","non-peak","peak"))</f>
        <v>non-peak</v>
      </c>
      <c r="E137" s="13">
        <f>IF(D137="non-peak",Parameters_Base!$B$4,Parameters_Base!$B$5)</f>
        <v>200000</v>
      </c>
      <c r="F137" s="1"/>
      <c r="G137" s="1">
        <v>65</v>
      </c>
      <c r="H137" s="1">
        <v>21</v>
      </c>
      <c r="I137" s="44">
        <f>N137*Parameters_Alternate!$B$8</f>
        <v>56</v>
      </c>
      <c r="J137" s="44">
        <f t="shared" ref="J137:J200" si="18">H137+I137</f>
        <v>77</v>
      </c>
      <c r="K137" s="3">
        <v>1</v>
      </c>
      <c r="M137" s="27">
        <v>0.7</v>
      </c>
      <c r="N137" s="27">
        <v>0.7</v>
      </c>
      <c r="P137" s="15">
        <f t="shared" ref="P137:P200" si="19">E137*J137</f>
        <v>15400000</v>
      </c>
      <c r="R137">
        <f>Parameters_Alternate!$F$5</f>
        <v>13880</v>
      </c>
      <c r="S137">
        <f>R137*(1+VLOOKUP(K137,Parameters_Alternate!$H$3:$I$7,2,FALSE))</f>
        <v>15961.999999999998</v>
      </c>
      <c r="T137" s="14">
        <f>S137*Parameters_Alternate!$F$2</f>
        <v>20750599.999999996</v>
      </c>
      <c r="U137" s="14">
        <f>Parameters_Alternate!$N$6</f>
        <v>433333.33333333337</v>
      </c>
      <c r="V137" s="14">
        <f t="shared" si="16"/>
        <v>1500000</v>
      </c>
      <c r="W137" s="14">
        <f>Parameters_Alternate!$Q$10</f>
        <v>3754098.2698005121</v>
      </c>
      <c r="X137" s="14">
        <f>Parameters_Alternate!$F$7*'Alternate Scenario '!P137</f>
        <v>3850000</v>
      </c>
      <c r="Y137" s="14">
        <f>Parameters_Base!$G$8</f>
        <v>2000000</v>
      </c>
      <c r="Z137" s="15">
        <f t="shared" ref="Z137:Z200" si="20">SUM(T137:Y137)</f>
        <v>32288031.603133842</v>
      </c>
      <c r="AB137" s="29">
        <f t="shared" ref="AB137:AB200" si="21">P137-Z137</f>
        <v>-16888031.603133842</v>
      </c>
      <c r="AC137" s="29"/>
      <c r="AD137" s="29" t="str">
        <f t="shared" ref="AD137:AD200" si="22">IF(AB137&gt;0,"Profit","Loss")</f>
        <v>Loss</v>
      </c>
      <c r="AE137" s="29"/>
      <c r="AG137" s="12">
        <f t="shared" ref="AG137:AG200" si="23">AB137/J137</f>
        <v>-219325.08575498496</v>
      </c>
    </row>
    <row r="138" spans="1:33" x14ac:dyDescent="0.25">
      <c r="A138" s="6">
        <v>131</v>
      </c>
      <c r="B138" s="1" t="str">
        <f t="shared" si="17"/>
        <v>New York</v>
      </c>
      <c r="C138" s="1" t="s">
        <v>0</v>
      </c>
      <c r="D138" s="1" t="str">
        <f>IF(C138="Q1","non-peak",IF('Alternate Scenario '!C138="Q4","non-peak","peak"))</f>
        <v>non-peak</v>
      </c>
      <c r="E138" s="13">
        <f>IF(D138="non-peak",Parameters_Base!$B$4,Parameters_Base!$B$5)</f>
        <v>200000</v>
      </c>
      <c r="F138" s="1"/>
      <c r="G138" s="1">
        <v>66</v>
      </c>
      <c r="H138" s="1">
        <v>12</v>
      </c>
      <c r="I138" s="44">
        <f>N138*Parameters_Alternate!$B$8</f>
        <v>71</v>
      </c>
      <c r="J138" s="44">
        <f t="shared" si="18"/>
        <v>83</v>
      </c>
      <c r="K138" s="3">
        <v>-1</v>
      </c>
      <c r="M138" s="27">
        <v>0.4</v>
      </c>
      <c r="N138" s="27">
        <v>0.88749999999999996</v>
      </c>
      <c r="P138" s="15">
        <f t="shared" si="19"/>
        <v>16600000</v>
      </c>
      <c r="R138">
        <f>Parameters_Alternate!$F$5</f>
        <v>13880</v>
      </c>
      <c r="S138">
        <f>R138*(1+VLOOKUP(K138,Parameters_Alternate!$H$3:$I$7,2,FALSE))</f>
        <v>11798</v>
      </c>
      <c r="T138" s="14">
        <f>S138*Parameters_Alternate!$F$2</f>
        <v>15337400</v>
      </c>
      <c r="U138" s="14">
        <f>Parameters_Alternate!$N$6</f>
        <v>433333.33333333337</v>
      </c>
      <c r="V138" s="14">
        <f t="shared" si="16"/>
        <v>2500000</v>
      </c>
      <c r="W138" s="14">
        <f>Parameters_Alternate!$Q$10</f>
        <v>3754098.2698005121</v>
      </c>
      <c r="X138" s="14">
        <f>Parameters_Alternate!$F$7*'Alternate Scenario '!P138</f>
        <v>4150000</v>
      </c>
      <c r="Y138" s="14">
        <f>Parameters_Base!$G$8</f>
        <v>2000000</v>
      </c>
      <c r="Z138" s="15">
        <f t="shared" si="20"/>
        <v>28174831.60313385</v>
      </c>
      <c r="AB138" s="29">
        <f t="shared" si="21"/>
        <v>-11574831.60313385</v>
      </c>
      <c r="AC138" s="29"/>
      <c r="AD138" s="29" t="str">
        <f t="shared" si="22"/>
        <v>Loss</v>
      </c>
      <c r="AE138" s="29"/>
      <c r="AG138" s="12">
        <f t="shared" si="23"/>
        <v>-139455.80244739578</v>
      </c>
    </row>
    <row r="139" spans="1:33" x14ac:dyDescent="0.25">
      <c r="A139" s="6">
        <v>132</v>
      </c>
      <c r="B139" s="1" t="str">
        <f t="shared" si="17"/>
        <v>Mumbai</v>
      </c>
      <c r="C139" s="1" t="s">
        <v>0</v>
      </c>
      <c r="D139" s="1" t="str">
        <f>IF(C139="Q1","non-peak",IF('Alternate Scenario '!C139="Q4","non-peak","peak"))</f>
        <v>non-peak</v>
      </c>
      <c r="E139" s="13">
        <f>IF(D139="non-peak",Parameters_Base!$B$4,Parameters_Base!$B$5)</f>
        <v>200000</v>
      </c>
      <c r="F139" s="1"/>
      <c r="G139" s="1">
        <v>66</v>
      </c>
      <c r="H139" s="1">
        <v>14</v>
      </c>
      <c r="I139" s="44">
        <f>N139*Parameters_Alternate!$B$8</f>
        <v>64</v>
      </c>
      <c r="J139" s="44">
        <f t="shared" si="18"/>
        <v>78</v>
      </c>
      <c r="K139" s="3">
        <v>1</v>
      </c>
      <c r="M139" s="27">
        <v>0.46666666666666667</v>
      </c>
      <c r="N139" s="27">
        <v>0.8</v>
      </c>
      <c r="P139" s="15">
        <f t="shared" si="19"/>
        <v>15600000</v>
      </c>
      <c r="R139">
        <f>Parameters_Alternate!$F$5</f>
        <v>13880</v>
      </c>
      <c r="S139">
        <f>R139*(1+VLOOKUP(K139,Parameters_Alternate!$H$3:$I$7,2,FALSE))</f>
        <v>15961.999999999998</v>
      </c>
      <c r="T139" s="14">
        <f>S139*Parameters_Alternate!$F$2</f>
        <v>20750599.999999996</v>
      </c>
      <c r="U139" s="14">
        <f>Parameters_Alternate!$N$6</f>
        <v>433333.33333333337</v>
      </c>
      <c r="V139" s="14">
        <f t="shared" si="16"/>
        <v>1500000</v>
      </c>
      <c r="W139" s="14">
        <f>Parameters_Alternate!$Q$10</f>
        <v>3754098.2698005121</v>
      </c>
      <c r="X139" s="14">
        <f>Parameters_Alternate!$F$7*'Alternate Scenario '!P139</f>
        <v>3900000</v>
      </c>
      <c r="Y139" s="14">
        <f>Parameters_Base!$G$8</f>
        <v>2000000</v>
      </c>
      <c r="Z139" s="15">
        <f t="shared" si="20"/>
        <v>32338031.603133842</v>
      </c>
      <c r="AB139" s="29">
        <f t="shared" si="21"/>
        <v>-16738031.603133842</v>
      </c>
      <c r="AC139" s="29"/>
      <c r="AD139" s="29" t="str">
        <f t="shared" si="22"/>
        <v>Loss</v>
      </c>
      <c r="AE139" s="29"/>
      <c r="AG139" s="12">
        <f t="shared" si="23"/>
        <v>-214590.14875812619</v>
      </c>
    </row>
    <row r="140" spans="1:33" x14ac:dyDescent="0.25">
      <c r="A140" s="6">
        <v>133</v>
      </c>
      <c r="B140" s="1" t="str">
        <f t="shared" si="17"/>
        <v>New York</v>
      </c>
      <c r="C140" s="1" t="s">
        <v>0</v>
      </c>
      <c r="D140" s="1" t="str">
        <f>IF(C140="Q1","non-peak",IF('Alternate Scenario '!C140="Q4","non-peak","peak"))</f>
        <v>non-peak</v>
      </c>
      <c r="E140" s="13">
        <f>IF(D140="non-peak",Parameters_Base!$B$4,Parameters_Base!$B$5)</f>
        <v>200000</v>
      </c>
      <c r="F140" s="1"/>
      <c r="G140" s="1">
        <v>67</v>
      </c>
      <c r="H140" s="1">
        <v>13</v>
      </c>
      <c r="I140" s="44">
        <f>N140*Parameters_Alternate!$B$8</f>
        <v>68</v>
      </c>
      <c r="J140" s="44">
        <f t="shared" si="18"/>
        <v>81</v>
      </c>
      <c r="K140" s="3">
        <v>-1</v>
      </c>
      <c r="M140" s="27">
        <v>0.43333333333333335</v>
      </c>
      <c r="N140" s="27">
        <v>0.85</v>
      </c>
      <c r="P140" s="15">
        <f t="shared" si="19"/>
        <v>16200000</v>
      </c>
      <c r="R140">
        <f>Parameters_Alternate!$F$5</f>
        <v>13880</v>
      </c>
      <c r="S140">
        <f>R140*(1+VLOOKUP(K140,Parameters_Alternate!$H$3:$I$7,2,FALSE))</f>
        <v>11798</v>
      </c>
      <c r="T140" s="14">
        <f>S140*Parameters_Alternate!$F$2</f>
        <v>15337400</v>
      </c>
      <c r="U140" s="14">
        <f>Parameters_Alternate!$N$6</f>
        <v>433333.33333333337</v>
      </c>
      <c r="V140" s="14">
        <f t="shared" si="16"/>
        <v>2500000</v>
      </c>
      <c r="W140" s="14">
        <f>Parameters_Alternate!$Q$10</f>
        <v>3754098.2698005121</v>
      </c>
      <c r="X140" s="14">
        <f>Parameters_Alternate!$F$7*'Alternate Scenario '!P140</f>
        <v>4050000</v>
      </c>
      <c r="Y140" s="14">
        <f>Parameters_Base!$G$8</f>
        <v>2000000</v>
      </c>
      <c r="Z140" s="15">
        <f t="shared" si="20"/>
        <v>28074831.60313385</v>
      </c>
      <c r="AB140" s="29">
        <f t="shared" si="21"/>
        <v>-11874831.60313385</v>
      </c>
      <c r="AC140" s="29"/>
      <c r="AD140" s="29" t="str">
        <f t="shared" si="22"/>
        <v>Loss</v>
      </c>
      <c r="AE140" s="29"/>
      <c r="AG140" s="12">
        <f t="shared" si="23"/>
        <v>-146602.85929794877</v>
      </c>
    </row>
    <row r="141" spans="1:33" x14ac:dyDescent="0.25">
      <c r="A141" s="6">
        <v>134</v>
      </c>
      <c r="B141" s="1" t="str">
        <f t="shared" si="17"/>
        <v>Mumbai</v>
      </c>
      <c r="C141" s="1" t="s">
        <v>0</v>
      </c>
      <c r="D141" s="1" t="str">
        <f>IF(C141="Q1","non-peak",IF('Alternate Scenario '!C141="Q4","non-peak","peak"))</f>
        <v>non-peak</v>
      </c>
      <c r="E141" s="13">
        <f>IF(D141="non-peak",Parameters_Base!$B$4,Parameters_Base!$B$5)</f>
        <v>200000</v>
      </c>
      <c r="F141" s="1"/>
      <c r="G141" s="1">
        <v>67</v>
      </c>
      <c r="H141" s="1">
        <v>15</v>
      </c>
      <c r="I141" s="44">
        <f>N141*Parameters_Alternate!$B$8</f>
        <v>64.666666666666671</v>
      </c>
      <c r="J141" s="44">
        <f t="shared" si="18"/>
        <v>79.666666666666671</v>
      </c>
      <c r="K141" s="3">
        <v>0</v>
      </c>
      <c r="M141" s="27">
        <v>0.5</v>
      </c>
      <c r="N141" s="27">
        <v>0.80833333333333335</v>
      </c>
      <c r="P141" s="15">
        <f t="shared" si="19"/>
        <v>15933333.333333334</v>
      </c>
      <c r="R141">
        <f>Parameters_Alternate!$F$5</f>
        <v>13880</v>
      </c>
      <c r="S141">
        <f>R141*(1+VLOOKUP(K141,Parameters_Alternate!$H$3:$I$7,2,FALSE))</f>
        <v>13880</v>
      </c>
      <c r="T141" s="14">
        <f>S141*Parameters_Alternate!$F$2</f>
        <v>18044000</v>
      </c>
      <c r="U141" s="14">
        <f>Parameters_Alternate!$N$6</f>
        <v>433333.33333333337</v>
      </c>
      <c r="V141" s="14">
        <f t="shared" si="16"/>
        <v>1500000</v>
      </c>
      <c r="W141" s="14">
        <f>Parameters_Alternate!$Q$10</f>
        <v>3754098.2698005121</v>
      </c>
      <c r="X141" s="14">
        <f>Parameters_Alternate!$F$7*'Alternate Scenario '!P141</f>
        <v>3983333.3333333335</v>
      </c>
      <c r="Y141" s="14">
        <f>Parameters_Base!$G$8</f>
        <v>2000000</v>
      </c>
      <c r="Z141" s="15">
        <f t="shared" si="20"/>
        <v>29714764.936467174</v>
      </c>
      <c r="AB141" s="29">
        <f t="shared" si="21"/>
        <v>-13781431.60313384</v>
      </c>
      <c r="AC141" s="29"/>
      <c r="AD141" s="29" t="str">
        <f t="shared" si="22"/>
        <v>Loss</v>
      </c>
      <c r="AE141" s="29"/>
      <c r="AG141" s="12">
        <f t="shared" si="23"/>
        <v>-172988.68121088503</v>
      </c>
    </row>
    <row r="142" spans="1:33" x14ac:dyDescent="0.25">
      <c r="A142" s="6">
        <v>135</v>
      </c>
      <c r="B142" s="1" t="str">
        <f t="shared" si="17"/>
        <v>New York</v>
      </c>
      <c r="C142" s="1" t="s">
        <v>0</v>
      </c>
      <c r="D142" s="1" t="str">
        <f>IF(C142="Q1","non-peak",IF('Alternate Scenario '!C142="Q4","non-peak","peak"))</f>
        <v>non-peak</v>
      </c>
      <c r="E142" s="13">
        <f>IF(D142="non-peak",Parameters_Base!$B$4,Parameters_Base!$B$5)</f>
        <v>200000</v>
      </c>
      <c r="F142" s="1"/>
      <c r="G142" s="1">
        <v>68</v>
      </c>
      <c r="H142" s="1">
        <v>12</v>
      </c>
      <c r="I142" s="44">
        <f>N142*Parameters_Alternate!$B$8</f>
        <v>50</v>
      </c>
      <c r="J142" s="44">
        <f t="shared" si="18"/>
        <v>62</v>
      </c>
      <c r="K142" s="3">
        <v>-1</v>
      </c>
      <c r="M142" s="27">
        <v>0.4</v>
      </c>
      <c r="N142" s="27">
        <v>0.625</v>
      </c>
      <c r="P142" s="15">
        <f t="shared" si="19"/>
        <v>12400000</v>
      </c>
      <c r="R142">
        <f>Parameters_Alternate!$F$5</f>
        <v>13880</v>
      </c>
      <c r="S142">
        <f>R142*(1+VLOOKUP(K142,Parameters_Alternate!$H$3:$I$7,2,FALSE))</f>
        <v>11798</v>
      </c>
      <c r="T142" s="14">
        <f>S142*Parameters_Alternate!$F$2</f>
        <v>15337400</v>
      </c>
      <c r="U142" s="14">
        <f>Parameters_Alternate!$N$6</f>
        <v>433333.33333333337</v>
      </c>
      <c r="V142" s="14">
        <f t="shared" si="16"/>
        <v>2500000</v>
      </c>
      <c r="W142" s="14">
        <f>Parameters_Alternate!$Q$10</f>
        <v>3754098.2698005121</v>
      </c>
      <c r="X142" s="14">
        <f>Parameters_Alternate!$F$7*'Alternate Scenario '!P142</f>
        <v>3100000</v>
      </c>
      <c r="Y142" s="14">
        <f>Parameters_Base!$G$8</f>
        <v>2000000</v>
      </c>
      <c r="Z142" s="15">
        <f t="shared" si="20"/>
        <v>27124831.60313385</v>
      </c>
      <c r="AB142" s="29">
        <f t="shared" si="21"/>
        <v>-14724831.60313385</v>
      </c>
      <c r="AC142" s="29"/>
      <c r="AD142" s="29" t="str">
        <f t="shared" si="22"/>
        <v>Loss</v>
      </c>
      <c r="AE142" s="29"/>
      <c r="AG142" s="12">
        <f t="shared" si="23"/>
        <v>-237497.28392151371</v>
      </c>
    </row>
    <row r="143" spans="1:33" x14ac:dyDescent="0.25">
      <c r="A143" s="6">
        <v>136</v>
      </c>
      <c r="B143" s="1" t="str">
        <f t="shared" si="17"/>
        <v>Mumbai</v>
      </c>
      <c r="C143" s="1" t="s">
        <v>0</v>
      </c>
      <c r="D143" s="1" t="str">
        <f>IF(C143="Q1","non-peak",IF('Alternate Scenario '!C143="Q4","non-peak","peak"))</f>
        <v>non-peak</v>
      </c>
      <c r="E143" s="13">
        <f>IF(D143="non-peak",Parameters_Base!$B$4,Parameters_Base!$B$5)</f>
        <v>200000</v>
      </c>
      <c r="F143" s="1"/>
      <c r="G143" s="1">
        <v>68</v>
      </c>
      <c r="H143" s="1">
        <v>10</v>
      </c>
      <c r="I143" s="44">
        <f>N143*Parameters_Alternate!$B$8</f>
        <v>70</v>
      </c>
      <c r="J143" s="44">
        <f t="shared" si="18"/>
        <v>80</v>
      </c>
      <c r="K143" s="3">
        <v>2</v>
      </c>
      <c r="M143" s="27">
        <v>0.33333333333333331</v>
      </c>
      <c r="N143" s="27">
        <v>0.875</v>
      </c>
      <c r="P143" s="15">
        <f t="shared" si="19"/>
        <v>16000000</v>
      </c>
      <c r="R143">
        <f>Parameters_Alternate!$F$5</f>
        <v>13880</v>
      </c>
      <c r="S143">
        <f>R143*(1+VLOOKUP(K143,Parameters_Alternate!$H$3:$I$7,2,FALSE))</f>
        <v>18044</v>
      </c>
      <c r="T143" s="14">
        <f>S143*Parameters_Alternate!$F$2</f>
        <v>23457200</v>
      </c>
      <c r="U143" s="14">
        <f>Parameters_Alternate!$N$6</f>
        <v>433333.33333333337</v>
      </c>
      <c r="V143" s="14">
        <f t="shared" si="16"/>
        <v>1500000</v>
      </c>
      <c r="W143" s="14">
        <f>Parameters_Alternate!$Q$10</f>
        <v>3754098.2698005121</v>
      </c>
      <c r="X143" s="14">
        <f>Parameters_Alternate!$F$7*'Alternate Scenario '!P143</f>
        <v>4000000</v>
      </c>
      <c r="Y143" s="14">
        <f>Parameters_Base!$G$8</f>
        <v>2000000</v>
      </c>
      <c r="Z143" s="15">
        <f t="shared" si="20"/>
        <v>35144631.603133842</v>
      </c>
      <c r="AB143" s="29">
        <f t="shared" si="21"/>
        <v>-19144631.603133842</v>
      </c>
      <c r="AC143" s="29"/>
      <c r="AD143" s="29" t="str">
        <f t="shared" si="22"/>
        <v>Loss</v>
      </c>
      <c r="AE143" s="29"/>
      <c r="AG143" s="12">
        <f t="shared" si="23"/>
        <v>-239307.89503917302</v>
      </c>
    </row>
    <row r="144" spans="1:33" x14ac:dyDescent="0.25">
      <c r="A144" s="6">
        <v>137</v>
      </c>
      <c r="B144" s="1" t="str">
        <f t="shared" si="17"/>
        <v>New York</v>
      </c>
      <c r="C144" s="1" t="s">
        <v>0</v>
      </c>
      <c r="D144" s="1" t="str">
        <f>IF(C144="Q1","non-peak",IF('Alternate Scenario '!C144="Q4","non-peak","peak"))</f>
        <v>non-peak</v>
      </c>
      <c r="E144" s="13">
        <f>IF(D144="non-peak",Parameters_Base!$B$4,Parameters_Base!$B$5)</f>
        <v>200000</v>
      </c>
      <c r="F144" s="1"/>
      <c r="G144" s="1">
        <v>69</v>
      </c>
      <c r="H144" s="1">
        <v>23</v>
      </c>
      <c r="I144" s="44">
        <f>N144*Parameters_Alternate!$B$8</f>
        <v>72.666666666666671</v>
      </c>
      <c r="J144" s="44">
        <f t="shared" si="18"/>
        <v>95.666666666666671</v>
      </c>
      <c r="K144" s="3">
        <v>-1</v>
      </c>
      <c r="M144" s="27">
        <v>0.76666666666666672</v>
      </c>
      <c r="N144" s="27">
        <v>0.90833333333333333</v>
      </c>
      <c r="P144" s="15">
        <f t="shared" si="19"/>
        <v>19133333.333333336</v>
      </c>
      <c r="R144">
        <f>Parameters_Alternate!$F$5</f>
        <v>13880</v>
      </c>
      <c r="S144">
        <f>R144*(1+VLOOKUP(K144,Parameters_Alternate!$H$3:$I$7,2,FALSE))</f>
        <v>11798</v>
      </c>
      <c r="T144" s="14">
        <f>S144*Parameters_Alternate!$F$2</f>
        <v>15337400</v>
      </c>
      <c r="U144" s="14">
        <f>Parameters_Alternate!$N$6</f>
        <v>433333.33333333337</v>
      </c>
      <c r="V144" s="14">
        <f t="shared" si="16"/>
        <v>2500000</v>
      </c>
      <c r="W144" s="14">
        <f>Parameters_Alternate!$Q$10</f>
        <v>3754098.2698005121</v>
      </c>
      <c r="X144" s="14">
        <f>Parameters_Alternate!$F$7*'Alternate Scenario '!P144</f>
        <v>4783333.333333334</v>
      </c>
      <c r="Y144" s="14">
        <f>Parameters_Base!$G$8</f>
        <v>2000000</v>
      </c>
      <c r="Z144" s="15">
        <f t="shared" si="20"/>
        <v>28808164.936467186</v>
      </c>
      <c r="AB144" s="29">
        <f t="shared" si="21"/>
        <v>-9674831.6031338498</v>
      </c>
      <c r="AC144" s="29"/>
      <c r="AD144" s="29" t="str">
        <f t="shared" si="22"/>
        <v>Loss</v>
      </c>
      <c r="AE144" s="29"/>
      <c r="AG144" s="12">
        <f t="shared" si="23"/>
        <v>-101130.64393519703</v>
      </c>
    </row>
    <row r="145" spans="1:33" x14ac:dyDescent="0.25">
      <c r="A145" s="6">
        <v>138</v>
      </c>
      <c r="B145" s="1" t="str">
        <f t="shared" si="17"/>
        <v>Mumbai</v>
      </c>
      <c r="C145" s="1" t="s">
        <v>0</v>
      </c>
      <c r="D145" s="1" t="str">
        <f>IF(C145="Q1","non-peak",IF('Alternate Scenario '!C145="Q4","non-peak","peak"))</f>
        <v>non-peak</v>
      </c>
      <c r="E145" s="13">
        <f>IF(D145="non-peak",Parameters_Base!$B$4,Parameters_Base!$B$5)</f>
        <v>200000</v>
      </c>
      <c r="F145" s="1"/>
      <c r="G145" s="1">
        <v>69</v>
      </c>
      <c r="H145" s="1">
        <v>26</v>
      </c>
      <c r="I145" s="44">
        <f>N145*Parameters_Alternate!$B$8</f>
        <v>61</v>
      </c>
      <c r="J145" s="44">
        <f t="shared" si="18"/>
        <v>87</v>
      </c>
      <c r="K145" s="3">
        <v>1</v>
      </c>
      <c r="M145" s="27">
        <v>0.8666666666666667</v>
      </c>
      <c r="N145" s="27">
        <v>0.76249999999999996</v>
      </c>
      <c r="P145" s="15">
        <f t="shared" si="19"/>
        <v>17400000</v>
      </c>
      <c r="R145">
        <f>Parameters_Alternate!$F$5</f>
        <v>13880</v>
      </c>
      <c r="S145">
        <f>R145*(1+VLOOKUP(K145,Parameters_Alternate!$H$3:$I$7,2,FALSE))</f>
        <v>15961.999999999998</v>
      </c>
      <c r="T145" s="14">
        <f>S145*Parameters_Alternate!$F$2</f>
        <v>20750599.999999996</v>
      </c>
      <c r="U145" s="14">
        <f>Parameters_Alternate!$N$6</f>
        <v>433333.33333333337</v>
      </c>
      <c r="V145" s="14">
        <f t="shared" si="16"/>
        <v>1500000</v>
      </c>
      <c r="W145" s="14">
        <f>Parameters_Alternate!$Q$10</f>
        <v>3754098.2698005121</v>
      </c>
      <c r="X145" s="14">
        <f>Parameters_Alternate!$F$7*'Alternate Scenario '!P145</f>
        <v>4350000</v>
      </c>
      <c r="Y145" s="14">
        <f>Parameters_Base!$G$8</f>
        <v>2000000</v>
      </c>
      <c r="Z145" s="15">
        <f t="shared" si="20"/>
        <v>32788031.603133842</v>
      </c>
      <c r="AB145" s="29">
        <f t="shared" si="21"/>
        <v>-15388031.603133842</v>
      </c>
      <c r="AC145" s="29"/>
      <c r="AD145" s="29" t="str">
        <f t="shared" si="22"/>
        <v>Loss</v>
      </c>
      <c r="AE145" s="29"/>
      <c r="AG145" s="12">
        <f t="shared" si="23"/>
        <v>-176873.92647280279</v>
      </c>
    </row>
    <row r="146" spans="1:33" x14ac:dyDescent="0.25">
      <c r="A146" s="6">
        <v>139</v>
      </c>
      <c r="B146" s="1" t="str">
        <f t="shared" si="17"/>
        <v>New York</v>
      </c>
      <c r="C146" s="1" t="s">
        <v>0</v>
      </c>
      <c r="D146" s="1" t="str">
        <f>IF(C146="Q1","non-peak",IF('Alternate Scenario '!C146="Q4","non-peak","peak"))</f>
        <v>non-peak</v>
      </c>
      <c r="E146" s="13">
        <f>IF(D146="non-peak",Parameters_Base!$B$4,Parameters_Base!$B$5)</f>
        <v>200000</v>
      </c>
      <c r="F146" s="1"/>
      <c r="G146" s="1">
        <v>70</v>
      </c>
      <c r="H146" s="1">
        <v>20</v>
      </c>
      <c r="I146" s="44">
        <f>N146*Parameters_Alternate!$B$8</f>
        <v>78</v>
      </c>
      <c r="J146" s="44">
        <f t="shared" si="18"/>
        <v>98</v>
      </c>
      <c r="K146" s="3">
        <v>0</v>
      </c>
      <c r="M146" s="27">
        <v>0.66666666666666663</v>
      </c>
      <c r="N146" s="27">
        <v>0.97499999999999998</v>
      </c>
      <c r="P146" s="15">
        <f t="shared" si="19"/>
        <v>19600000</v>
      </c>
      <c r="R146">
        <f>Parameters_Alternate!$F$5</f>
        <v>13880</v>
      </c>
      <c r="S146">
        <f>R146*(1+VLOOKUP(K146,Parameters_Alternate!$H$3:$I$7,2,FALSE))</f>
        <v>13880</v>
      </c>
      <c r="T146" s="14">
        <f>S146*Parameters_Alternate!$F$2</f>
        <v>18044000</v>
      </c>
      <c r="U146" s="14">
        <f>Parameters_Alternate!$N$6</f>
        <v>433333.33333333337</v>
      </c>
      <c r="V146" s="14">
        <f t="shared" si="16"/>
        <v>2500000</v>
      </c>
      <c r="W146" s="14">
        <f>Parameters_Alternate!$Q$10</f>
        <v>3754098.2698005121</v>
      </c>
      <c r="X146" s="14">
        <f>Parameters_Alternate!$F$7*'Alternate Scenario '!P146</f>
        <v>4900000</v>
      </c>
      <c r="Y146" s="14">
        <f>Parameters_Base!$G$8</f>
        <v>2000000</v>
      </c>
      <c r="Z146" s="15">
        <f t="shared" si="20"/>
        <v>31631431.603133842</v>
      </c>
      <c r="AB146" s="29">
        <f t="shared" si="21"/>
        <v>-12031431.603133842</v>
      </c>
      <c r="AC146" s="29"/>
      <c r="AD146" s="29" t="str">
        <f t="shared" si="22"/>
        <v>Loss</v>
      </c>
      <c r="AE146" s="29"/>
      <c r="AG146" s="12">
        <f t="shared" si="23"/>
        <v>-122769.71023605962</v>
      </c>
    </row>
    <row r="147" spans="1:33" x14ac:dyDescent="0.25">
      <c r="A147" s="6">
        <v>140</v>
      </c>
      <c r="B147" s="1" t="str">
        <f t="shared" si="17"/>
        <v>Mumbai</v>
      </c>
      <c r="C147" s="1" t="s">
        <v>0</v>
      </c>
      <c r="D147" s="1" t="str">
        <f>IF(C147="Q1","non-peak",IF('Alternate Scenario '!C147="Q4","non-peak","peak"))</f>
        <v>non-peak</v>
      </c>
      <c r="E147" s="13">
        <f>IF(D147="non-peak",Parameters_Base!$B$4,Parameters_Base!$B$5)</f>
        <v>200000</v>
      </c>
      <c r="F147" s="1"/>
      <c r="G147" s="1">
        <v>70</v>
      </c>
      <c r="H147" s="1">
        <v>11</v>
      </c>
      <c r="I147" s="44">
        <f>N147*Parameters_Alternate!$B$8</f>
        <v>68.333333333333329</v>
      </c>
      <c r="J147" s="44">
        <f t="shared" si="18"/>
        <v>79.333333333333329</v>
      </c>
      <c r="K147" s="3">
        <v>2</v>
      </c>
      <c r="M147" s="27">
        <v>0.36666666666666664</v>
      </c>
      <c r="N147" s="27">
        <v>0.85416666666666663</v>
      </c>
      <c r="P147" s="15">
        <f t="shared" si="19"/>
        <v>15866666.666666666</v>
      </c>
      <c r="R147">
        <f>Parameters_Alternate!$F$5</f>
        <v>13880</v>
      </c>
      <c r="S147">
        <f>R147*(1+VLOOKUP(K147,Parameters_Alternate!$H$3:$I$7,2,FALSE))</f>
        <v>18044</v>
      </c>
      <c r="T147" s="14">
        <f>S147*Parameters_Alternate!$F$2</f>
        <v>23457200</v>
      </c>
      <c r="U147" s="14">
        <f>Parameters_Alternate!$N$6</f>
        <v>433333.33333333337</v>
      </c>
      <c r="V147" s="14">
        <f t="shared" si="16"/>
        <v>1500000</v>
      </c>
      <c r="W147" s="14">
        <f>Parameters_Alternate!$Q$10</f>
        <v>3754098.2698005121</v>
      </c>
      <c r="X147" s="14">
        <f>Parameters_Alternate!$F$7*'Alternate Scenario '!P147</f>
        <v>3966666.6666666665</v>
      </c>
      <c r="Y147" s="14">
        <f>Parameters_Base!$G$8</f>
        <v>2000000</v>
      </c>
      <c r="Z147" s="15">
        <f t="shared" si="20"/>
        <v>35111298.269800514</v>
      </c>
      <c r="AB147" s="29">
        <f t="shared" si="21"/>
        <v>-19244631.60313385</v>
      </c>
      <c r="AC147" s="29"/>
      <c r="AD147" s="29" t="str">
        <f t="shared" si="22"/>
        <v>Loss</v>
      </c>
      <c r="AE147" s="29"/>
      <c r="AG147" s="12">
        <f t="shared" si="23"/>
        <v>-242579.38995546871</v>
      </c>
    </row>
    <row r="148" spans="1:33" x14ac:dyDescent="0.25">
      <c r="A148" s="6">
        <v>141</v>
      </c>
      <c r="B148" s="1" t="str">
        <f t="shared" si="17"/>
        <v>New York</v>
      </c>
      <c r="C148" s="1" t="s">
        <v>0</v>
      </c>
      <c r="D148" s="1" t="str">
        <f>IF(C148="Q1","non-peak",IF('Alternate Scenario '!C148="Q4","non-peak","peak"))</f>
        <v>non-peak</v>
      </c>
      <c r="E148" s="13">
        <f>IF(D148="non-peak",Parameters_Base!$B$4,Parameters_Base!$B$5)</f>
        <v>200000</v>
      </c>
      <c r="F148" s="1"/>
      <c r="G148" s="1">
        <v>71</v>
      </c>
      <c r="H148" s="1">
        <v>12</v>
      </c>
      <c r="I148" s="44">
        <f>N148*Parameters_Alternate!$B$8</f>
        <v>72.666666666666671</v>
      </c>
      <c r="J148" s="44">
        <f t="shared" si="18"/>
        <v>84.666666666666671</v>
      </c>
      <c r="K148" s="3">
        <v>0</v>
      </c>
      <c r="M148" s="27">
        <v>0.4</v>
      </c>
      <c r="N148" s="27">
        <v>0.90833333333333333</v>
      </c>
      <c r="P148" s="15">
        <f t="shared" si="19"/>
        <v>16933333.333333336</v>
      </c>
      <c r="R148">
        <f>Parameters_Alternate!$F$5</f>
        <v>13880</v>
      </c>
      <c r="S148">
        <f>R148*(1+VLOOKUP(K148,Parameters_Alternate!$H$3:$I$7,2,FALSE))</f>
        <v>13880</v>
      </c>
      <c r="T148" s="14">
        <f>S148*Parameters_Alternate!$F$2</f>
        <v>18044000</v>
      </c>
      <c r="U148" s="14">
        <f>Parameters_Alternate!$N$6</f>
        <v>433333.33333333337</v>
      </c>
      <c r="V148" s="14">
        <f t="shared" si="16"/>
        <v>2500000</v>
      </c>
      <c r="W148" s="14">
        <f>Parameters_Alternate!$Q$10</f>
        <v>3754098.2698005121</v>
      </c>
      <c r="X148" s="14">
        <f>Parameters_Alternate!$F$7*'Alternate Scenario '!P148</f>
        <v>4233333.333333334</v>
      </c>
      <c r="Y148" s="14">
        <f>Parameters_Base!$G$8</f>
        <v>2000000</v>
      </c>
      <c r="Z148" s="15">
        <f t="shared" si="20"/>
        <v>30964764.936467178</v>
      </c>
      <c r="AB148" s="29">
        <f t="shared" si="21"/>
        <v>-14031431.603133842</v>
      </c>
      <c r="AC148" s="29"/>
      <c r="AD148" s="29" t="str">
        <f t="shared" si="22"/>
        <v>Loss</v>
      </c>
      <c r="AE148" s="29"/>
      <c r="AG148" s="12">
        <f t="shared" si="23"/>
        <v>-165725.57011575403</v>
      </c>
    </row>
    <row r="149" spans="1:33" x14ac:dyDescent="0.25">
      <c r="A149" s="6">
        <v>142</v>
      </c>
      <c r="B149" s="1" t="str">
        <f t="shared" si="17"/>
        <v>Mumbai</v>
      </c>
      <c r="C149" s="1" t="s">
        <v>0</v>
      </c>
      <c r="D149" s="1" t="str">
        <f>IF(C149="Q1","non-peak",IF('Alternate Scenario '!C149="Q4","non-peak","peak"))</f>
        <v>non-peak</v>
      </c>
      <c r="E149" s="13">
        <f>IF(D149="non-peak",Parameters_Base!$B$4,Parameters_Base!$B$5)</f>
        <v>200000</v>
      </c>
      <c r="F149" s="1"/>
      <c r="G149" s="1">
        <v>71</v>
      </c>
      <c r="H149" s="1">
        <v>21</v>
      </c>
      <c r="I149" s="44">
        <f>N149*Parameters_Alternate!$B$8</f>
        <v>68.333333333333329</v>
      </c>
      <c r="J149" s="44">
        <f t="shared" si="18"/>
        <v>89.333333333333329</v>
      </c>
      <c r="K149" s="3">
        <v>0</v>
      </c>
      <c r="M149" s="27">
        <v>0.7</v>
      </c>
      <c r="N149" s="27">
        <v>0.85416666666666663</v>
      </c>
      <c r="P149" s="15">
        <f t="shared" si="19"/>
        <v>17866666.666666664</v>
      </c>
      <c r="R149">
        <f>Parameters_Alternate!$F$5</f>
        <v>13880</v>
      </c>
      <c r="S149">
        <f>R149*(1+VLOOKUP(K149,Parameters_Alternate!$H$3:$I$7,2,FALSE))</f>
        <v>13880</v>
      </c>
      <c r="T149" s="14">
        <f>S149*Parameters_Alternate!$F$2</f>
        <v>18044000</v>
      </c>
      <c r="U149" s="14">
        <f>Parameters_Alternate!$N$6</f>
        <v>433333.33333333337</v>
      </c>
      <c r="V149" s="14">
        <f t="shared" si="16"/>
        <v>1500000</v>
      </c>
      <c r="W149" s="14">
        <f>Parameters_Alternate!$Q$10</f>
        <v>3754098.2698005121</v>
      </c>
      <c r="X149" s="14">
        <f>Parameters_Alternate!$F$7*'Alternate Scenario '!P149</f>
        <v>4466666.666666666</v>
      </c>
      <c r="Y149" s="14">
        <f>Parameters_Base!$G$8</f>
        <v>2000000</v>
      </c>
      <c r="Z149" s="15">
        <f t="shared" si="20"/>
        <v>30198098.269800507</v>
      </c>
      <c r="AB149" s="29">
        <f t="shared" si="21"/>
        <v>-12331431.603133842</v>
      </c>
      <c r="AC149" s="29"/>
      <c r="AD149" s="29" t="str">
        <f t="shared" si="22"/>
        <v>Loss</v>
      </c>
      <c r="AE149" s="29"/>
      <c r="AG149" s="12">
        <f t="shared" si="23"/>
        <v>-138038.41346791617</v>
      </c>
    </row>
    <row r="150" spans="1:33" x14ac:dyDescent="0.25">
      <c r="A150" s="6">
        <v>143</v>
      </c>
      <c r="B150" s="1" t="str">
        <f t="shared" si="17"/>
        <v>New York</v>
      </c>
      <c r="C150" s="1" t="s">
        <v>0</v>
      </c>
      <c r="D150" s="1" t="str">
        <f>IF(C150="Q1","non-peak",IF('Alternate Scenario '!C150="Q4","non-peak","peak"))</f>
        <v>non-peak</v>
      </c>
      <c r="E150" s="13">
        <f>IF(D150="non-peak",Parameters_Base!$B$4,Parameters_Base!$B$5)</f>
        <v>200000</v>
      </c>
      <c r="F150" s="1"/>
      <c r="G150" s="1">
        <v>72</v>
      </c>
      <c r="H150" s="1">
        <v>26</v>
      </c>
      <c r="I150" s="44">
        <f>N150*Parameters_Alternate!$B$8</f>
        <v>79.333333333333343</v>
      </c>
      <c r="J150" s="44">
        <f t="shared" si="18"/>
        <v>105.33333333333334</v>
      </c>
      <c r="K150" s="3">
        <v>-2</v>
      </c>
      <c r="M150" s="27">
        <v>0.8666666666666667</v>
      </c>
      <c r="N150" s="27">
        <v>0.9916666666666667</v>
      </c>
      <c r="P150" s="15">
        <f t="shared" si="19"/>
        <v>21066666.666666668</v>
      </c>
      <c r="R150">
        <f>Parameters_Alternate!$F$5</f>
        <v>13880</v>
      </c>
      <c r="S150">
        <f>R150*(1+VLOOKUP(K150,Parameters_Alternate!$H$3:$I$7,2,FALSE))</f>
        <v>9716</v>
      </c>
      <c r="T150" s="14">
        <f>S150*Parameters_Alternate!$F$2</f>
        <v>12630800</v>
      </c>
      <c r="U150" s="14">
        <f>Parameters_Alternate!$N$6</f>
        <v>433333.33333333337</v>
      </c>
      <c r="V150" s="14">
        <f t="shared" si="16"/>
        <v>2500000</v>
      </c>
      <c r="W150" s="14">
        <f>Parameters_Alternate!$Q$10</f>
        <v>3754098.2698005121</v>
      </c>
      <c r="X150" s="14">
        <f>Parameters_Alternate!$F$7*'Alternate Scenario '!P150</f>
        <v>5266666.666666667</v>
      </c>
      <c r="Y150" s="14">
        <f>Parameters_Base!$G$8</f>
        <v>2000000</v>
      </c>
      <c r="Z150" s="15">
        <f t="shared" si="20"/>
        <v>26584898.269800514</v>
      </c>
      <c r="AB150" s="29">
        <f t="shared" si="21"/>
        <v>-5518231.6031338461</v>
      </c>
      <c r="AC150" s="29"/>
      <c r="AD150" s="29" t="str">
        <f t="shared" si="22"/>
        <v>Loss</v>
      </c>
      <c r="AE150" s="29"/>
      <c r="AG150" s="12">
        <f t="shared" si="23"/>
        <v>-52388.274713295999</v>
      </c>
    </row>
    <row r="151" spans="1:33" x14ac:dyDescent="0.25">
      <c r="A151" s="6">
        <v>144</v>
      </c>
      <c r="B151" s="1" t="str">
        <f t="shared" si="17"/>
        <v>Mumbai</v>
      </c>
      <c r="C151" s="1" t="s">
        <v>0</v>
      </c>
      <c r="D151" s="1" t="str">
        <f>IF(C151="Q1","non-peak",IF('Alternate Scenario '!C151="Q4","non-peak","peak"))</f>
        <v>non-peak</v>
      </c>
      <c r="E151" s="13">
        <f>IF(D151="non-peak",Parameters_Base!$B$4,Parameters_Base!$B$5)</f>
        <v>200000</v>
      </c>
      <c r="F151" s="1"/>
      <c r="G151" s="1">
        <v>72</v>
      </c>
      <c r="H151" s="1">
        <v>23</v>
      </c>
      <c r="I151" s="44">
        <f>N151*Parameters_Alternate!$B$8</f>
        <v>62.333333333333336</v>
      </c>
      <c r="J151" s="44">
        <f t="shared" si="18"/>
        <v>85.333333333333343</v>
      </c>
      <c r="K151" s="3">
        <v>2</v>
      </c>
      <c r="M151" s="27">
        <v>0.76666666666666672</v>
      </c>
      <c r="N151" s="27">
        <v>0.77916666666666667</v>
      </c>
      <c r="P151" s="15">
        <f t="shared" si="19"/>
        <v>17066666.666666668</v>
      </c>
      <c r="R151">
        <f>Parameters_Alternate!$F$5</f>
        <v>13880</v>
      </c>
      <c r="S151">
        <f>R151*(1+VLOOKUP(K151,Parameters_Alternate!$H$3:$I$7,2,FALSE))</f>
        <v>18044</v>
      </c>
      <c r="T151" s="14">
        <f>S151*Parameters_Alternate!$F$2</f>
        <v>23457200</v>
      </c>
      <c r="U151" s="14">
        <f>Parameters_Alternate!$N$6</f>
        <v>433333.33333333337</v>
      </c>
      <c r="V151" s="14">
        <f t="shared" si="16"/>
        <v>1500000</v>
      </c>
      <c r="W151" s="14">
        <f>Parameters_Alternate!$Q$10</f>
        <v>3754098.2698005121</v>
      </c>
      <c r="X151" s="14">
        <f>Parameters_Alternate!$F$7*'Alternate Scenario '!P151</f>
        <v>4266666.666666667</v>
      </c>
      <c r="Y151" s="14">
        <f>Parameters_Base!$G$8</f>
        <v>2000000</v>
      </c>
      <c r="Z151" s="15">
        <f t="shared" si="20"/>
        <v>35411298.269800514</v>
      </c>
      <c r="AB151" s="29">
        <f t="shared" si="21"/>
        <v>-18344631.603133846</v>
      </c>
      <c r="AC151" s="29"/>
      <c r="AD151" s="29" t="str">
        <f t="shared" si="22"/>
        <v>Loss</v>
      </c>
      <c r="AE151" s="29"/>
      <c r="AG151" s="12">
        <f t="shared" si="23"/>
        <v>-214976.15159922474</v>
      </c>
    </row>
    <row r="152" spans="1:33" x14ac:dyDescent="0.25">
      <c r="A152" s="6">
        <v>145</v>
      </c>
      <c r="B152" s="1" t="str">
        <f t="shared" si="17"/>
        <v>New York</v>
      </c>
      <c r="C152" s="1" t="s">
        <v>0</v>
      </c>
      <c r="D152" s="1" t="str">
        <f>IF(C152="Q1","non-peak",IF('Alternate Scenario '!C152="Q4","non-peak","peak"))</f>
        <v>non-peak</v>
      </c>
      <c r="E152" s="13">
        <f>IF(D152="non-peak",Parameters_Base!$B$4,Parameters_Base!$B$5)</f>
        <v>200000</v>
      </c>
      <c r="F152" s="1"/>
      <c r="G152" s="1">
        <v>73</v>
      </c>
      <c r="H152" s="1">
        <v>23</v>
      </c>
      <c r="I152" s="44">
        <f>N152*Parameters_Alternate!$B$8</f>
        <v>65</v>
      </c>
      <c r="J152" s="44">
        <f t="shared" si="18"/>
        <v>88</v>
      </c>
      <c r="K152" s="3">
        <v>-1</v>
      </c>
      <c r="M152" s="27">
        <v>0.76666666666666672</v>
      </c>
      <c r="N152" s="27">
        <v>0.8125</v>
      </c>
      <c r="P152" s="15">
        <f t="shared" si="19"/>
        <v>17600000</v>
      </c>
      <c r="R152">
        <f>Parameters_Alternate!$F$5</f>
        <v>13880</v>
      </c>
      <c r="S152">
        <f>R152*(1+VLOOKUP(K152,Parameters_Alternate!$H$3:$I$7,2,FALSE))</f>
        <v>11798</v>
      </c>
      <c r="T152" s="14">
        <f>S152*Parameters_Alternate!$F$2</f>
        <v>15337400</v>
      </c>
      <c r="U152" s="14">
        <f>Parameters_Alternate!$N$6</f>
        <v>433333.33333333337</v>
      </c>
      <c r="V152" s="14">
        <f t="shared" si="16"/>
        <v>2500000</v>
      </c>
      <c r="W152" s="14">
        <f>Parameters_Alternate!$Q$10</f>
        <v>3754098.2698005121</v>
      </c>
      <c r="X152" s="14">
        <f>Parameters_Alternate!$F$7*'Alternate Scenario '!P152</f>
        <v>4400000</v>
      </c>
      <c r="Y152" s="14">
        <f>Parameters_Base!$G$8</f>
        <v>2000000</v>
      </c>
      <c r="Z152" s="15">
        <f t="shared" si="20"/>
        <v>28424831.60313385</v>
      </c>
      <c r="AB152" s="29">
        <f t="shared" si="21"/>
        <v>-10824831.60313385</v>
      </c>
      <c r="AC152" s="29"/>
      <c r="AD152" s="29" t="str">
        <f t="shared" si="22"/>
        <v>Loss</v>
      </c>
      <c r="AE152" s="29"/>
      <c r="AG152" s="12">
        <f t="shared" si="23"/>
        <v>-123009.45003561192</v>
      </c>
    </row>
    <row r="153" spans="1:33" x14ac:dyDescent="0.25">
      <c r="A153" s="6">
        <v>146</v>
      </c>
      <c r="B153" s="1" t="str">
        <f t="shared" si="17"/>
        <v>Mumbai</v>
      </c>
      <c r="C153" s="1" t="s">
        <v>0</v>
      </c>
      <c r="D153" s="1" t="str">
        <f>IF(C153="Q1","non-peak",IF('Alternate Scenario '!C153="Q4","non-peak","peak"))</f>
        <v>non-peak</v>
      </c>
      <c r="E153" s="13">
        <f>IF(D153="non-peak",Parameters_Base!$B$4,Parameters_Base!$B$5)</f>
        <v>200000</v>
      </c>
      <c r="F153" s="1"/>
      <c r="G153" s="1">
        <v>73</v>
      </c>
      <c r="H153" s="1">
        <v>20</v>
      </c>
      <c r="I153" s="44">
        <f>N153*Parameters_Alternate!$B$8</f>
        <v>45</v>
      </c>
      <c r="J153" s="44">
        <f t="shared" si="18"/>
        <v>65</v>
      </c>
      <c r="K153" s="3">
        <v>0</v>
      </c>
      <c r="M153" s="27">
        <v>0.66666666666666663</v>
      </c>
      <c r="N153" s="27">
        <v>0.5625</v>
      </c>
      <c r="P153" s="15">
        <f t="shared" si="19"/>
        <v>13000000</v>
      </c>
      <c r="R153">
        <f>Parameters_Alternate!$F$5</f>
        <v>13880</v>
      </c>
      <c r="S153">
        <f>R153*(1+VLOOKUP(K153,Parameters_Alternate!$H$3:$I$7,2,FALSE))</f>
        <v>13880</v>
      </c>
      <c r="T153" s="14">
        <f>S153*Parameters_Alternate!$F$2</f>
        <v>18044000</v>
      </c>
      <c r="U153" s="14">
        <f>Parameters_Alternate!$N$6</f>
        <v>433333.33333333337</v>
      </c>
      <c r="V153" s="14">
        <f t="shared" si="16"/>
        <v>1500000</v>
      </c>
      <c r="W153" s="14">
        <f>Parameters_Alternate!$Q$10</f>
        <v>3754098.2698005121</v>
      </c>
      <c r="X153" s="14">
        <f>Parameters_Alternate!$F$7*'Alternate Scenario '!P153</f>
        <v>3250000</v>
      </c>
      <c r="Y153" s="14">
        <f>Parameters_Base!$G$8</f>
        <v>2000000</v>
      </c>
      <c r="Z153" s="15">
        <f t="shared" si="20"/>
        <v>28981431.603133842</v>
      </c>
      <c r="AB153" s="29">
        <f t="shared" si="21"/>
        <v>-15981431.603133842</v>
      </c>
      <c r="AC153" s="29"/>
      <c r="AD153" s="29" t="str">
        <f t="shared" si="22"/>
        <v>Loss</v>
      </c>
      <c r="AE153" s="29"/>
      <c r="AG153" s="12">
        <f t="shared" si="23"/>
        <v>-245868.17850975142</v>
      </c>
    </row>
    <row r="154" spans="1:33" x14ac:dyDescent="0.25">
      <c r="A154" s="6">
        <v>147</v>
      </c>
      <c r="B154" s="1" t="str">
        <f t="shared" si="17"/>
        <v>New York</v>
      </c>
      <c r="C154" s="1" t="s">
        <v>0</v>
      </c>
      <c r="D154" s="1" t="str">
        <f>IF(C154="Q1","non-peak",IF('Alternate Scenario '!C154="Q4","non-peak","peak"))</f>
        <v>non-peak</v>
      </c>
      <c r="E154" s="13">
        <f>IF(D154="non-peak",Parameters_Base!$B$4,Parameters_Base!$B$5)</f>
        <v>200000</v>
      </c>
      <c r="F154" s="1"/>
      <c r="G154" s="1">
        <v>74</v>
      </c>
      <c r="H154" s="1">
        <v>17</v>
      </c>
      <c r="I154" s="44">
        <f>N154*Parameters_Alternate!$B$8</f>
        <v>45.666666666666664</v>
      </c>
      <c r="J154" s="44">
        <f t="shared" si="18"/>
        <v>62.666666666666664</v>
      </c>
      <c r="K154" s="3">
        <v>0</v>
      </c>
      <c r="M154" s="27">
        <v>0.56666666666666665</v>
      </c>
      <c r="N154" s="27">
        <v>0.5708333333333333</v>
      </c>
      <c r="P154" s="15">
        <f t="shared" si="19"/>
        <v>12533333.333333332</v>
      </c>
      <c r="R154">
        <f>Parameters_Alternate!$F$5</f>
        <v>13880</v>
      </c>
      <c r="S154">
        <f>R154*(1+VLOOKUP(K154,Parameters_Alternate!$H$3:$I$7,2,FALSE))</f>
        <v>13880</v>
      </c>
      <c r="T154" s="14">
        <f>S154*Parameters_Alternate!$F$2</f>
        <v>18044000</v>
      </c>
      <c r="U154" s="14">
        <f>Parameters_Alternate!$N$6</f>
        <v>433333.33333333337</v>
      </c>
      <c r="V154" s="14">
        <f t="shared" si="16"/>
        <v>2500000</v>
      </c>
      <c r="W154" s="14">
        <f>Parameters_Alternate!$Q$10</f>
        <v>3754098.2698005121</v>
      </c>
      <c r="X154" s="14">
        <f>Parameters_Alternate!$F$7*'Alternate Scenario '!P154</f>
        <v>3133333.333333333</v>
      </c>
      <c r="Y154" s="14">
        <f>Parameters_Base!$G$8</f>
        <v>2000000</v>
      </c>
      <c r="Z154" s="15">
        <f t="shared" si="20"/>
        <v>29864764.936467174</v>
      </c>
      <c r="AB154" s="29">
        <f t="shared" si="21"/>
        <v>-17331431.603133842</v>
      </c>
      <c r="AC154" s="29"/>
      <c r="AD154" s="29" t="str">
        <f t="shared" si="22"/>
        <v>Loss</v>
      </c>
      <c r="AE154" s="29"/>
      <c r="AG154" s="12">
        <f t="shared" si="23"/>
        <v>-276565.39792234858</v>
      </c>
    </row>
    <row r="155" spans="1:33" x14ac:dyDescent="0.25">
      <c r="A155" s="6">
        <v>148</v>
      </c>
      <c r="B155" s="1" t="str">
        <f t="shared" si="17"/>
        <v>Mumbai</v>
      </c>
      <c r="C155" s="1" t="s">
        <v>0</v>
      </c>
      <c r="D155" s="1" t="str">
        <f>IF(C155="Q1","non-peak",IF('Alternate Scenario '!C155="Q4","non-peak","peak"))</f>
        <v>non-peak</v>
      </c>
      <c r="E155" s="13">
        <f>IF(D155="non-peak",Parameters_Base!$B$4,Parameters_Base!$B$5)</f>
        <v>200000</v>
      </c>
      <c r="F155" s="1"/>
      <c r="G155" s="1">
        <v>74</v>
      </c>
      <c r="H155" s="1">
        <v>13</v>
      </c>
      <c r="I155" s="44">
        <f>N155*Parameters_Alternate!$B$8</f>
        <v>71.666666666666671</v>
      </c>
      <c r="J155" s="44">
        <f t="shared" si="18"/>
        <v>84.666666666666671</v>
      </c>
      <c r="K155" s="3">
        <v>2</v>
      </c>
      <c r="M155" s="27">
        <v>0.43333333333333335</v>
      </c>
      <c r="N155" s="27">
        <v>0.89583333333333337</v>
      </c>
      <c r="P155" s="15">
        <f t="shared" si="19"/>
        <v>16933333.333333336</v>
      </c>
      <c r="R155">
        <f>Parameters_Alternate!$F$5</f>
        <v>13880</v>
      </c>
      <c r="S155">
        <f>R155*(1+VLOOKUP(K155,Parameters_Alternate!$H$3:$I$7,2,FALSE))</f>
        <v>18044</v>
      </c>
      <c r="T155" s="14">
        <f>S155*Parameters_Alternate!$F$2</f>
        <v>23457200</v>
      </c>
      <c r="U155" s="14">
        <f>Parameters_Alternate!$N$6</f>
        <v>433333.33333333337</v>
      </c>
      <c r="V155" s="14">
        <f t="shared" si="16"/>
        <v>1500000</v>
      </c>
      <c r="W155" s="14">
        <f>Parameters_Alternate!$Q$10</f>
        <v>3754098.2698005121</v>
      </c>
      <c r="X155" s="14">
        <f>Parameters_Alternate!$F$7*'Alternate Scenario '!P155</f>
        <v>4233333.333333334</v>
      </c>
      <c r="Y155" s="14">
        <f>Parameters_Base!$G$8</f>
        <v>2000000</v>
      </c>
      <c r="Z155" s="15">
        <f t="shared" si="20"/>
        <v>35377964.936467178</v>
      </c>
      <c r="AB155" s="29">
        <f t="shared" si="21"/>
        <v>-18444631.603133842</v>
      </c>
      <c r="AC155" s="29"/>
      <c r="AD155" s="29" t="str">
        <f t="shared" si="22"/>
        <v>Loss</v>
      </c>
      <c r="AE155" s="29"/>
      <c r="AG155" s="12">
        <f t="shared" si="23"/>
        <v>-217849.97956457292</v>
      </c>
    </row>
    <row r="156" spans="1:33" x14ac:dyDescent="0.25">
      <c r="A156" s="6">
        <v>149</v>
      </c>
      <c r="B156" s="1" t="str">
        <f t="shared" si="17"/>
        <v>New York</v>
      </c>
      <c r="C156" s="1" t="s">
        <v>0</v>
      </c>
      <c r="D156" s="1" t="str">
        <f>IF(C156="Q1","non-peak",IF('Alternate Scenario '!C156="Q4","non-peak","peak"))</f>
        <v>non-peak</v>
      </c>
      <c r="E156" s="13">
        <f>IF(D156="non-peak",Parameters_Base!$B$4,Parameters_Base!$B$5)</f>
        <v>200000</v>
      </c>
      <c r="F156" s="1"/>
      <c r="G156" s="1">
        <v>75</v>
      </c>
      <c r="H156" s="1">
        <v>27</v>
      </c>
      <c r="I156" s="44">
        <f>N156*Parameters_Alternate!$B$8</f>
        <v>71.333333333333343</v>
      </c>
      <c r="J156" s="44">
        <f t="shared" si="18"/>
        <v>98.333333333333343</v>
      </c>
      <c r="K156" s="3">
        <v>-1</v>
      </c>
      <c r="M156" s="27">
        <v>0.9</v>
      </c>
      <c r="N156" s="27">
        <v>0.89166666666666672</v>
      </c>
      <c r="P156" s="15">
        <f t="shared" si="19"/>
        <v>19666666.666666668</v>
      </c>
      <c r="R156">
        <f>Parameters_Alternate!$F$5</f>
        <v>13880</v>
      </c>
      <c r="S156">
        <f>R156*(1+VLOOKUP(K156,Parameters_Alternate!$H$3:$I$7,2,FALSE))</f>
        <v>11798</v>
      </c>
      <c r="T156" s="14">
        <f>S156*Parameters_Alternate!$F$2</f>
        <v>15337400</v>
      </c>
      <c r="U156" s="14">
        <f>Parameters_Alternate!$N$6</f>
        <v>433333.33333333337</v>
      </c>
      <c r="V156" s="14">
        <f t="shared" si="16"/>
        <v>2500000</v>
      </c>
      <c r="W156" s="14">
        <f>Parameters_Alternate!$Q$10</f>
        <v>3754098.2698005121</v>
      </c>
      <c r="X156" s="14">
        <f>Parameters_Alternate!$F$7*'Alternate Scenario '!P156</f>
        <v>4916666.666666667</v>
      </c>
      <c r="Y156" s="14">
        <f>Parameters_Base!$G$8</f>
        <v>2000000</v>
      </c>
      <c r="Z156" s="15">
        <f t="shared" si="20"/>
        <v>28941498.269800518</v>
      </c>
      <c r="AB156" s="29">
        <f t="shared" si="21"/>
        <v>-9274831.6031338498</v>
      </c>
      <c r="AC156" s="29"/>
      <c r="AD156" s="29" t="str">
        <f t="shared" si="22"/>
        <v>Loss</v>
      </c>
      <c r="AE156" s="29"/>
      <c r="AG156" s="12">
        <f t="shared" si="23"/>
        <v>-94320.321387801858</v>
      </c>
    </row>
    <row r="157" spans="1:33" x14ac:dyDescent="0.25">
      <c r="A157" s="6">
        <v>150</v>
      </c>
      <c r="B157" s="1" t="str">
        <f t="shared" si="17"/>
        <v>Mumbai</v>
      </c>
      <c r="C157" s="1" t="s">
        <v>0</v>
      </c>
      <c r="D157" s="1" t="str">
        <f>IF(C157="Q1","non-peak",IF('Alternate Scenario '!C157="Q4","non-peak","peak"))</f>
        <v>non-peak</v>
      </c>
      <c r="E157" s="13">
        <f>IF(D157="non-peak",Parameters_Base!$B$4,Parameters_Base!$B$5)</f>
        <v>200000</v>
      </c>
      <c r="F157" s="1"/>
      <c r="G157" s="1">
        <v>75</v>
      </c>
      <c r="H157" s="1">
        <v>16</v>
      </c>
      <c r="I157" s="44">
        <f>N157*Parameters_Alternate!$B$8</f>
        <v>42.666666666666664</v>
      </c>
      <c r="J157" s="44">
        <f t="shared" si="18"/>
        <v>58.666666666666664</v>
      </c>
      <c r="K157" s="3">
        <v>0</v>
      </c>
      <c r="M157" s="27">
        <v>0.53333333333333333</v>
      </c>
      <c r="N157" s="27">
        <v>0.53333333333333333</v>
      </c>
      <c r="P157" s="15">
        <f t="shared" si="19"/>
        <v>11733333.333333332</v>
      </c>
      <c r="R157">
        <f>Parameters_Alternate!$F$5</f>
        <v>13880</v>
      </c>
      <c r="S157">
        <f>R157*(1+VLOOKUP(K157,Parameters_Alternate!$H$3:$I$7,2,FALSE))</f>
        <v>13880</v>
      </c>
      <c r="T157" s="14">
        <f>S157*Parameters_Alternate!$F$2</f>
        <v>18044000</v>
      </c>
      <c r="U157" s="14">
        <f>Parameters_Alternate!$N$6</f>
        <v>433333.33333333337</v>
      </c>
      <c r="V157" s="14">
        <f t="shared" si="16"/>
        <v>1500000</v>
      </c>
      <c r="W157" s="14">
        <f>Parameters_Alternate!$Q$10</f>
        <v>3754098.2698005121</v>
      </c>
      <c r="X157" s="14">
        <f>Parameters_Alternate!$F$7*'Alternate Scenario '!P157</f>
        <v>2933333.333333333</v>
      </c>
      <c r="Y157" s="14">
        <f>Parameters_Base!$G$8</f>
        <v>2000000</v>
      </c>
      <c r="Z157" s="15">
        <f t="shared" si="20"/>
        <v>28664764.936467174</v>
      </c>
      <c r="AB157" s="29">
        <f t="shared" si="21"/>
        <v>-16931431.603133842</v>
      </c>
      <c r="AC157" s="29"/>
      <c r="AD157" s="29" t="str">
        <f t="shared" si="22"/>
        <v>Loss</v>
      </c>
      <c r="AE157" s="29"/>
      <c r="AG157" s="12">
        <f t="shared" si="23"/>
        <v>-288603.94778069051</v>
      </c>
    </row>
    <row r="158" spans="1:33" x14ac:dyDescent="0.25">
      <c r="A158" s="6">
        <v>151</v>
      </c>
      <c r="B158" s="1" t="str">
        <f t="shared" si="17"/>
        <v>New York</v>
      </c>
      <c r="C158" s="1" t="s">
        <v>0</v>
      </c>
      <c r="D158" s="1" t="str">
        <f>IF(C158="Q1","non-peak",IF('Alternate Scenario '!C158="Q4","non-peak","peak"))</f>
        <v>non-peak</v>
      </c>
      <c r="E158" s="13">
        <f>IF(D158="non-peak",Parameters_Base!$B$4,Parameters_Base!$B$5)</f>
        <v>200000</v>
      </c>
      <c r="F158" s="1"/>
      <c r="G158" s="1">
        <v>76</v>
      </c>
      <c r="H158" s="1">
        <v>16</v>
      </c>
      <c r="I158" s="44">
        <f>N158*Parameters_Alternate!$B$8</f>
        <v>52.333333333333336</v>
      </c>
      <c r="J158" s="44">
        <f t="shared" si="18"/>
        <v>68.333333333333343</v>
      </c>
      <c r="K158" s="3">
        <v>-2</v>
      </c>
      <c r="M158" s="27">
        <v>0.53333333333333333</v>
      </c>
      <c r="N158" s="27">
        <v>0.65416666666666667</v>
      </c>
      <c r="P158" s="15">
        <f t="shared" si="19"/>
        <v>13666666.666666668</v>
      </c>
      <c r="R158">
        <f>Parameters_Alternate!$F$5</f>
        <v>13880</v>
      </c>
      <c r="S158">
        <f>R158*(1+VLOOKUP(K158,Parameters_Alternate!$H$3:$I$7,2,FALSE))</f>
        <v>9716</v>
      </c>
      <c r="T158" s="14">
        <f>S158*Parameters_Alternate!$F$2</f>
        <v>12630800</v>
      </c>
      <c r="U158" s="14">
        <f>Parameters_Alternate!$N$6</f>
        <v>433333.33333333337</v>
      </c>
      <c r="V158" s="14">
        <f t="shared" si="16"/>
        <v>2500000</v>
      </c>
      <c r="W158" s="14">
        <f>Parameters_Alternate!$Q$10</f>
        <v>3754098.2698005121</v>
      </c>
      <c r="X158" s="14">
        <f>Parameters_Alternate!$F$7*'Alternate Scenario '!P158</f>
        <v>3416666.666666667</v>
      </c>
      <c r="Y158" s="14">
        <f>Parameters_Base!$G$8</f>
        <v>2000000</v>
      </c>
      <c r="Z158" s="15">
        <f t="shared" si="20"/>
        <v>24734898.269800514</v>
      </c>
      <c r="AB158" s="29">
        <f t="shared" si="21"/>
        <v>-11068231.603133846</v>
      </c>
      <c r="AC158" s="29"/>
      <c r="AD158" s="29" t="str">
        <f t="shared" si="22"/>
        <v>Loss</v>
      </c>
      <c r="AE158" s="29"/>
      <c r="AG158" s="12">
        <f t="shared" si="23"/>
        <v>-161974.1210214709</v>
      </c>
    </row>
    <row r="159" spans="1:33" x14ac:dyDescent="0.25">
      <c r="A159" s="6">
        <v>152</v>
      </c>
      <c r="B159" s="1" t="str">
        <f t="shared" si="17"/>
        <v>Mumbai</v>
      </c>
      <c r="C159" s="1" t="s">
        <v>0</v>
      </c>
      <c r="D159" s="1" t="str">
        <f>IF(C159="Q1","non-peak",IF('Alternate Scenario '!C159="Q4","non-peak","peak"))</f>
        <v>non-peak</v>
      </c>
      <c r="E159" s="13">
        <f>IF(D159="non-peak",Parameters_Base!$B$4,Parameters_Base!$B$5)</f>
        <v>200000</v>
      </c>
      <c r="F159" s="1"/>
      <c r="G159" s="1">
        <v>76</v>
      </c>
      <c r="H159" s="1">
        <v>22</v>
      </c>
      <c r="I159" s="44">
        <f>N159*Parameters_Alternate!$B$8</f>
        <v>61.333333333333336</v>
      </c>
      <c r="J159" s="44">
        <f t="shared" si="18"/>
        <v>83.333333333333343</v>
      </c>
      <c r="K159" s="3">
        <v>0</v>
      </c>
      <c r="M159" s="27">
        <v>0.73333333333333328</v>
      </c>
      <c r="N159" s="27">
        <v>0.76666666666666672</v>
      </c>
      <c r="P159" s="15">
        <f t="shared" si="19"/>
        <v>16666666.666666668</v>
      </c>
      <c r="R159">
        <f>Parameters_Alternate!$F$5</f>
        <v>13880</v>
      </c>
      <c r="S159">
        <f>R159*(1+VLOOKUP(K159,Parameters_Alternate!$H$3:$I$7,2,FALSE))</f>
        <v>13880</v>
      </c>
      <c r="T159" s="14">
        <f>S159*Parameters_Alternate!$F$2</f>
        <v>18044000</v>
      </c>
      <c r="U159" s="14">
        <f>Parameters_Alternate!$N$6</f>
        <v>433333.33333333337</v>
      </c>
      <c r="V159" s="14">
        <f t="shared" si="16"/>
        <v>1500000</v>
      </c>
      <c r="W159" s="14">
        <f>Parameters_Alternate!$Q$10</f>
        <v>3754098.2698005121</v>
      </c>
      <c r="X159" s="14">
        <f>Parameters_Alternate!$F$7*'Alternate Scenario '!P159</f>
        <v>4166666.666666667</v>
      </c>
      <c r="Y159" s="14">
        <f>Parameters_Base!$G$8</f>
        <v>2000000</v>
      </c>
      <c r="Z159" s="15">
        <f t="shared" si="20"/>
        <v>29898098.26980051</v>
      </c>
      <c r="AB159" s="29">
        <f t="shared" si="21"/>
        <v>-13231431.603133842</v>
      </c>
      <c r="AC159" s="29"/>
      <c r="AD159" s="29" t="str">
        <f t="shared" si="22"/>
        <v>Loss</v>
      </c>
      <c r="AE159" s="29"/>
      <c r="AG159" s="12">
        <f t="shared" si="23"/>
        <v>-158777.17923760609</v>
      </c>
    </row>
    <row r="160" spans="1:33" x14ac:dyDescent="0.25">
      <c r="A160" s="6">
        <v>153</v>
      </c>
      <c r="B160" s="1" t="str">
        <f t="shared" si="17"/>
        <v>New York</v>
      </c>
      <c r="C160" s="1" t="s">
        <v>0</v>
      </c>
      <c r="D160" s="1" t="str">
        <f>IF(C160="Q1","non-peak",IF('Alternate Scenario '!C160="Q4","non-peak","peak"))</f>
        <v>non-peak</v>
      </c>
      <c r="E160" s="13">
        <f>IF(D160="non-peak",Parameters_Base!$B$4,Parameters_Base!$B$5)</f>
        <v>200000</v>
      </c>
      <c r="F160" s="1"/>
      <c r="G160" s="1">
        <v>77</v>
      </c>
      <c r="H160" s="1">
        <v>16</v>
      </c>
      <c r="I160" s="44">
        <f>N160*Parameters_Alternate!$B$8</f>
        <v>66.333333333333343</v>
      </c>
      <c r="J160" s="44">
        <f t="shared" si="18"/>
        <v>82.333333333333343</v>
      </c>
      <c r="K160" s="3">
        <v>-1</v>
      </c>
      <c r="M160" s="27">
        <v>0.53333333333333333</v>
      </c>
      <c r="N160" s="27">
        <v>0.82916666666666672</v>
      </c>
      <c r="P160" s="15">
        <f t="shared" si="19"/>
        <v>16466666.666666668</v>
      </c>
      <c r="R160">
        <f>Parameters_Alternate!$F$5</f>
        <v>13880</v>
      </c>
      <c r="S160">
        <f>R160*(1+VLOOKUP(K160,Parameters_Alternate!$H$3:$I$7,2,FALSE))</f>
        <v>11798</v>
      </c>
      <c r="T160" s="14">
        <f>S160*Parameters_Alternate!$F$2</f>
        <v>15337400</v>
      </c>
      <c r="U160" s="14">
        <f>Parameters_Alternate!$N$6</f>
        <v>433333.33333333337</v>
      </c>
      <c r="V160" s="14">
        <f t="shared" si="16"/>
        <v>2500000</v>
      </c>
      <c r="W160" s="14">
        <f>Parameters_Alternate!$Q$10</f>
        <v>3754098.2698005121</v>
      </c>
      <c r="X160" s="14">
        <f>Parameters_Alternate!$F$7*'Alternate Scenario '!P160</f>
        <v>4116666.666666667</v>
      </c>
      <c r="Y160" s="14">
        <f>Parameters_Base!$G$8</f>
        <v>2000000</v>
      </c>
      <c r="Z160" s="15">
        <f t="shared" si="20"/>
        <v>28141498.269800518</v>
      </c>
      <c r="AB160" s="29">
        <f t="shared" si="21"/>
        <v>-11674831.60313385</v>
      </c>
      <c r="AC160" s="29"/>
      <c r="AD160" s="29" t="str">
        <f t="shared" si="22"/>
        <v>Loss</v>
      </c>
      <c r="AE160" s="29"/>
      <c r="AG160" s="12">
        <f t="shared" si="23"/>
        <v>-141799.57412713175</v>
      </c>
    </row>
    <row r="161" spans="1:33" x14ac:dyDescent="0.25">
      <c r="A161" s="6">
        <v>154</v>
      </c>
      <c r="B161" s="1" t="str">
        <f t="shared" si="17"/>
        <v>Mumbai</v>
      </c>
      <c r="C161" s="1" t="s">
        <v>0</v>
      </c>
      <c r="D161" s="1" t="str">
        <f>IF(C161="Q1","non-peak",IF('Alternate Scenario '!C161="Q4","non-peak","peak"))</f>
        <v>non-peak</v>
      </c>
      <c r="E161" s="13">
        <f>IF(D161="non-peak",Parameters_Base!$B$4,Parameters_Base!$B$5)</f>
        <v>200000</v>
      </c>
      <c r="F161" s="1"/>
      <c r="G161" s="1">
        <v>77</v>
      </c>
      <c r="H161" s="1">
        <v>19</v>
      </c>
      <c r="I161" s="44">
        <f>N161*Parameters_Alternate!$B$8</f>
        <v>44.333333333333336</v>
      </c>
      <c r="J161" s="44">
        <f t="shared" si="18"/>
        <v>63.333333333333336</v>
      </c>
      <c r="K161" s="3">
        <v>2</v>
      </c>
      <c r="M161" s="27">
        <v>0.6333333333333333</v>
      </c>
      <c r="N161" s="27">
        <v>0.5541666666666667</v>
      </c>
      <c r="P161" s="15">
        <f t="shared" si="19"/>
        <v>12666666.666666668</v>
      </c>
      <c r="R161">
        <f>Parameters_Alternate!$F$5</f>
        <v>13880</v>
      </c>
      <c r="S161">
        <f>R161*(1+VLOOKUP(K161,Parameters_Alternate!$H$3:$I$7,2,FALSE))</f>
        <v>18044</v>
      </c>
      <c r="T161" s="14">
        <f>S161*Parameters_Alternate!$F$2</f>
        <v>23457200</v>
      </c>
      <c r="U161" s="14">
        <f>Parameters_Alternate!$N$6</f>
        <v>433333.33333333337</v>
      </c>
      <c r="V161" s="14">
        <f t="shared" si="16"/>
        <v>1500000</v>
      </c>
      <c r="W161" s="14">
        <f>Parameters_Alternate!$Q$10</f>
        <v>3754098.2698005121</v>
      </c>
      <c r="X161" s="14">
        <f>Parameters_Alternate!$F$7*'Alternate Scenario '!P161</f>
        <v>3166666.666666667</v>
      </c>
      <c r="Y161" s="14">
        <f>Parameters_Base!$G$8</f>
        <v>2000000</v>
      </c>
      <c r="Z161" s="15">
        <f t="shared" si="20"/>
        <v>34311298.269800514</v>
      </c>
      <c r="AB161" s="29">
        <f t="shared" si="21"/>
        <v>-21644631.603133846</v>
      </c>
      <c r="AC161" s="29"/>
      <c r="AD161" s="29" t="str">
        <f t="shared" si="22"/>
        <v>Loss</v>
      </c>
      <c r="AE161" s="29"/>
      <c r="AG161" s="12">
        <f t="shared" si="23"/>
        <v>-341757.34110211337</v>
      </c>
    </row>
    <row r="162" spans="1:33" x14ac:dyDescent="0.25">
      <c r="A162" s="6">
        <v>155</v>
      </c>
      <c r="B162" s="1" t="str">
        <f t="shared" si="17"/>
        <v>New York</v>
      </c>
      <c r="C162" s="1" t="s">
        <v>0</v>
      </c>
      <c r="D162" s="1" t="str">
        <f>IF(C162="Q1","non-peak",IF('Alternate Scenario '!C162="Q4","non-peak","peak"))</f>
        <v>non-peak</v>
      </c>
      <c r="E162" s="13">
        <f>IF(D162="non-peak",Parameters_Base!$B$4,Parameters_Base!$B$5)</f>
        <v>200000</v>
      </c>
      <c r="F162" s="1"/>
      <c r="G162" s="1">
        <v>78</v>
      </c>
      <c r="H162" s="1">
        <v>28</v>
      </c>
      <c r="I162" s="44">
        <f>N162*Parameters_Alternate!$B$8</f>
        <v>70.333333333333329</v>
      </c>
      <c r="J162" s="44">
        <f t="shared" si="18"/>
        <v>98.333333333333329</v>
      </c>
      <c r="K162" s="3">
        <v>-1</v>
      </c>
      <c r="M162" s="27">
        <v>0.93333333333333335</v>
      </c>
      <c r="N162" s="27">
        <v>0.87916666666666665</v>
      </c>
      <c r="P162" s="15">
        <f t="shared" si="19"/>
        <v>19666666.666666664</v>
      </c>
      <c r="R162">
        <f>Parameters_Alternate!$F$5</f>
        <v>13880</v>
      </c>
      <c r="S162">
        <f>R162*(1+VLOOKUP(K162,Parameters_Alternate!$H$3:$I$7,2,FALSE))</f>
        <v>11798</v>
      </c>
      <c r="T162" s="14">
        <f>S162*Parameters_Alternate!$F$2</f>
        <v>15337400</v>
      </c>
      <c r="U162" s="14">
        <f>Parameters_Alternate!$N$6</f>
        <v>433333.33333333337</v>
      </c>
      <c r="V162" s="14">
        <f t="shared" si="16"/>
        <v>2500000</v>
      </c>
      <c r="W162" s="14">
        <f>Parameters_Alternate!$Q$10</f>
        <v>3754098.2698005121</v>
      </c>
      <c r="X162" s="14">
        <f>Parameters_Alternate!$F$7*'Alternate Scenario '!P162</f>
        <v>4916666.666666666</v>
      </c>
      <c r="Y162" s="14">
        <f>Parameters_Base!$G$8</f>
        <v>2000000</v>
      </c>
      <c r="Z162" s="15">
        <f t="shared" si="20"/>
        <v>28941498.269800514</v>
      </c>
      <c r="AB162" s="29">
        <f t="shared" si="21"/>
        <v>-9274831.6031338498</v>
      </c>
      <c r="AC162" s="29"/>
      <c r="AD162" s="29" t="str">
        <f t="shared" si="22"/>
        <v>Loss</v>
      </c>
      <c r="AE162" s="29"/>
      <c r="AG162" s="12">
        <f t="shared" si="23"/>
        <v>-94320.321387801872</v>
      </c>
    </row>
    <row r="163" spans="1:33" x14ac:dyDescent="0.25">
      <c r="A163" s="6">
        <v>156</v>
      </c>
      <c r="B163" s="1" t="str">
        <f t="shared" si="17"/>
        <v>Mumbai</v>
      </c>
      <c r="C163" s="1" t="s">
        <v>0</v>
      </c>
      <c r="D163" s="1" t="str">
        <f>IF(C163="Q1","non-peak",IF('Alternate Scenario '!C163="Q4","non-peak","peak"))</f>
        <v>non-peak</v>
      </c>
      <c r="E163" s="13">
        <f>IF(D163="non-peak",Parameters_Base!$B$4,Parameters_Base!$B$5)</f>
        <v>200000</v>
      </c>
      <c r="F163" s="1"/>
      <c r="G163" s="1">
        <v>78</v>
      </c>
      <c r="H163" s="1">
        <v>21</v>
      </c>
      <c r="I163" s="44">
        <f>N163*Parameters_Alternate!$B$8</f>
        <v>70.333333333333329</v>
      </c>
      <c r="J163" s="44">
        <f t="shared" si="18"/>
        <v>91.333333333333329</v>
      </c>
      <c r="K163" s="3">
        <v>0</v>
      </c>
      <c r="M163" s="27">
        <v>0.7</v>
      </c>
      <c r="N163" s="27">
        <v>0.87916666666666665</v>
      </c>
      <c r="P163" s="15">
        <f t="shared" si="19"/>
        <v>18266666.666666664</v>
      </c>
      <c r="R163">
        <f>Parameters_Alternate!$F$5</f>
        <v>13880</v>
      </c>
      <c r="S163">
        <f>R163*(1+VLOOKUP(K163,Parameters_Alternate!$H$3:$I$7,2,FALSE))</f>
        <v>13880</v>
      </c>
      <c r="T163" s="14">
        <f>S163*Parameters_Alternate!$F$2</f>
        <v>18044000</v>
      </c>
      <c r="U163" s="14">
        <f>Parameters_Alternate!$N$6</f>
        <v>433333.33333333337</v>
      </c>
      <c r="V163" s="14">
        <f t="shared" si="16"/>
        <v>1500000</v>
      </c>
      <c r="W163" s="14">
        <f>Parameters_Alternate!$Q$10</f>
        <v>3754098.2698005121</v>
      </c>
      <c r="X163" s="14">
        <f>Parameters_Alternate!$F$7*'Alternate Scenario '!P163</f>
        <v>4566666.666666666</v>
      </c>
      <c r="Y163" s="14">
        <f>Parameters_Base!$G$8</f>
        <v>2000000</v>
      </c>
      <c r="Z163" s="15">
        <f t="shared" si="20"/>
        <v>30298098.269800507</v>
      </c>
      <c r="AB163" s="29">
        <f t="shared" si="21"/>
        <v>-12031431.603133842</v>
      </c>
      <c r="AC163" s="29"/>
      <c r="AD163" s="29" t="str">
        <f t="shared" si="22"/>
        <v>Loss</v>
      </c>
      <c r="AE163" s="29"/>
      <c r="AG163" s="12">
        <f t="shared" si="23"/>
        <v>-131731.00295402016</v>
      </c>
    </row>
    <row r="164" spans="1:33" x14ac:dyDescent="0.25">
      <c r="A164" s="6">
        <v>157</v>
      </c>
      <c r="B164" s="1" t="str">
        <f t="shared" si="17"/>
        <v>New York</v>
      </c>
      <c r="C164" s="1" t="s">
        <v>0</v>
      </c>
      <c r="D164" s="1" t="str">
        <f>IF(C164="Q1","non-peak",IF('Alternate Scenario '!C164="Q4","non-peak","peak"))</f>
        <v>non-peak</v>
      </c>
      <c r="E164" s="13">
        <f>IF(D164="non-peak",Parameters_Base!$B$4,Parameters_Base!$B$5)</f>
        <v>200000</v>
      </c>
      <c r="F164" s="1"/>
      <c r="G164" s="1">
        <v>79</v>
      </c>
      <c r="H164" s="1">
        <v>28</v>
      </c>
      <c r="I164" s="44">
        <f>N164*Parameters_Alternate!$B$8</f>
        <v>56.333333333333336</v>
      </c>
      <c r="J164" s="44">
        <f t="shared" si="18"/>
        <v>84.333333333333343</v>
      </c>
      <c r="K164" s="3">
        <v>0</v>
      </c>
      <c r="M164" s="27">
        <v>0.93333333333333335</v>
      </c>
      <c r="N164" s="27">
        <v>0.70416666666666672</v>
      </c>
      <c r="P164" s="15">
        <f t="shared" si="19"/>
        <v>16866666.666666668</v>
      </c>
      <c r="R164">
        <f>Parameters_Alternate!$F$5</f>
        <v>13880</v>
      </c>
      <c r="S164">
        <f>R164*(1+VLOOKUP(K164,Parameters_Alternate!$H$3:$I$7,2,FALSE))</f>
        <v>13880</v>
      </c>
      <c r="T164" s="14">
        <f>S164*Parameters_Alternate!$F$2</f>
        <v>18044000</v>
      </c>
      <c r="U164" s="14">
        <f>Parameters_Alternate!$N$6</f>
        <v>433333.33333333337</v>
      </c>
      <c r="V164" s="14">
        <f t="shared" si="16"/>
        <v>2500000</v>
      </c>
      <c r="W164" s="14">
        <f>Parameters_Alternate!$Q$10</f>
        <v>3754098.2698005121</v>
      </c>
      <c r="X164" s="14">
        <f>Parameters_Alternate!$F$7*'Alternate Scenario '!P164</f>
        <v>4216666.666666667</v>
      </c>
      <c r="Y164" s="14">
        <f>Parameters_Base!$G$8</f>
        <v>2000000</v>
      </c>
      <c r="Z164" s="15">
        <f t="shared" si="20"/>
        <v>30948098.26980051</v>
      </c>
      <c r="AB164" s="29">
        <f t="shared" si="21"/>
        <v>-14081431.603133842</v>
      </c>
      <c r="AC164" s="29"/>
      <c r="AD164" s="29" t="str">
        <f t="shared" si="22"/>
        <v>Loss</v>
      </c>
      <c r="AE164" s="29"/>
      <c r="AG164" s="12">
        <f t="shared" si="23"/>
        <v>-166973.49727036175</v>
      </c>
    </row>
    <row r="165" spans="1:33" x14ac:dyDescent="0.25">
      <c r="A165" s="6">
        <v>158</v>
      </c>
      <c r="B165" s="1" t="str">
        <f t="shared" si="17"/>
        <v>Mumbai</v>
      </c>
      <c r="C165" s="1" t="s">
        <v>0</v>
      </c>
      <c r="D165" s="1" t="str">
        <f>IF(C165="Q1","non-peak",IF('Alternate Scenario '!C165="Q4","non-peak","peak"))</f>
        <v>non-peak</v>
      </c>
      <c r="E165" s="13">
        <f>IF(D165="non-peak",Parameters_Base!$B$4,Parameters_Base!$B$5)</f>
        <v>200000</v>
      </c>
      <c r="F165" s="1"/>
      <c r="G165" s="1">
        <v>79</v>
      </c>
      <c r="H165" s="1">
        <v>10</v>
      </c>
      <c r="I165" s="44">
        <f>N165*Parameters_Alternate!$B$8</f>
        <v>40.666666666666664</v>
      </c>
      <c r="J165" s="44">
        <f t="shared" si="18"/>
        <v>50.666666666666664</v>
      </c>
      <c r="K165" s="3">
        <v>1</v>
      </c>
      <c r="M165" s="27">
        <v>0.33333333333333331</v>
      </c>
      <c r="N165" s="27">
        <v>0.5083333333333333</v>
      </c>
      <c r="P165" s="15">
        <f t="shared" si="19"/>
        <v>10133333.333333332</v>
      </c>
      <c r="R165">
        <f>Parameters_Alternate!$F$5</f>
        <v>13880</v>
      </c>
      <c r="S165">
        <f>R165*(1+VLOOKUP(K165,Parameters_Alternate!$H$3:$I$7,2,FALSE))</f>
        <v>15961.999999999998</v>
      </c>
      <c r="T165" s="14">
        <f>S165*Parameters_Alternate!$F$2</f>
        <v>20750599.999999996</v>
      </c>
      <c r="U165" s="14">
        <f>Parameters_Alternate!$N$6</f>
        <v>433333.33333333337</v>
      </c>
      <c r="V165" s="14">
        <f t="shared" si="16"/>
        <v>1500000</v>
      </c>
      <c r="W165" s="14">
        <f>Parameters_Alternate!$Q$10</f>
        <v>3754098.2698005121</v>
      </c>
      <c r="X165" s="14">
        <f>Parameters_Alternate!$F$7*'Alternate Scenario '!P165</f>
        <v>2533333.333333333</v>
      </c>
      <c r="Y165" s="14">
        <f>Parameters_Base!$G$8</f>
        <v>2000000</v>
      </c>
      <c r="Z165" s="15">
        <f t="shared" si="20"/>
        <v>30971364.936467174</v>
      </c>
      <c r="AB165" s="29">
        <f t="shared" si="21"/>
        <v>-20838031.603133842</v>
      </c>
      <c r="AC165" s="29"/>
      <c r="AD165" s="29" t="str">
        <f t="shared" si="22"/>
        <v>Loss</v>
      </c>
      <c r="AE165" s="29"/>
      <c r="AG165" s="12">
        <f t="shared" si="23"/>
        <v>-411276.9395355364</v>
      </c>
    </row>
    <row r="166" spans="1:33" x14ac:dyDescent="0.25">
      <c r="A166" s="6">
        <v>159</v>
      </c>
      <c r="B166" s="1" t="str">
        <f t="shared" si="17"/>
        <v>New York</v>
      </c>
      <c r="C166" s="1" t="s">
        <v>0</v>
      </c>
      <c r="D166" s="1" t="str">
        <f>IF(C166="Q1","non-peak",IF('Alternate Scenario '!C166="Q4","non-peak","peak"))</f>
        <v>non-peak</v>
      </c>
      <c r="E166" s="13">
        <f>IF(D166="non-peak",Parameters_Base!$B$4,Parameters_Base!$B$5)</f>
        <v>200000</v>
      </c>
      <c r="F166" s="1"/>
      <c r="G166" s="1">
        <v>80</v>
      </c>
      <c r="H166" s="1">
        <v>15</v>
      </c>
      <c r="I166" s="44">
        <f>N166*Parameters_Alternate!$B$8</f>
        <v>68</v>
      </c>
      <c r="J166" s="44">
        <f t="shared" si="18"/>
        <v>83</v>
      </c>
      <c r="K166" s="3">
        <v>-2</v>
      </c>
      <c r="M166" s="27">
        <v>0.5</v>
      </c>
      <c r="N166" s="27">
        <v>0.85</v>
      </c>
      <c r="P166" s="15">
        <f t="shared" si="19"/>
        <v>16600000</v>
      </c>
      <c r="R166">
        <f>Parameters_Alternate!$F$5</f>
        <v>13880</v>
      </c>
      <c r="S166">
        <f>R166*(1+VLOOKUP(K166,Parameters_Alternate!$H$3:$I$7,2,FALSE))</f>
        <v>9716</v>
      </c>
      <c r="T166" s="14">
        <f>S166*Parameters_Alternate!$F$2</f>
        <v>12630800</v>
      </c>
      <c r="U166" s="14">
        <f>Parameters_Alternate!$N$6</f>
        <v>433333.33333333337</v>
      </c>
      <c r="V166" s="14">
        <f t="shared" si="16"/>
        <v>2500000</v>
      </c>
      <c r="W166" s="14">
        <f>Parameters_Alternate!$Q$10</f>
        <v>3754098.2698005121</v>
      </c>
      <c r="X166" s="14">
        <f>Parameters_Alternate!$F$7*'Alternate Scenario '!P166</f>
        <v>4150000</v>
      </c>
      <c r="Y166" s="14">
        <f>Parameters_Base!$G$8</f>
        <v>2000000</v>
      </c>
      <c r="Z166" s="15">
        <f t="shared" si="20"/>
        <v>25468231.603133846</v>
      </c>
      <c r="AB166" s="29">
        <f t="shared" si="21"/>
        <v>-8868231.6031338461</v>
      </c>
      <c r="AC166" s="29"/>
      <c r="AD166" s="29" t="str">
        <f t="shared" si="22"/>
        <v>Loss</v>
      </c>
      <c r="AE166" s="29"/>
      <c r="AG166" s="12">
        <f t="shared" si="23"/>
        <v>-106846.16389317886</v>
      </c>
    </row>
    <row r="167" spans="1:33" x14ac:dyDescent="0.25">
      <c r="A167" s="6">
        <v>160</v>
      </c>
      <c r="B167" s="1" t="str">
        <f t="shared" si="17"/>
        <v>Mumbai</v>
      </c>
      <c r="C167" s="1" t="s">
        <v>0</v>
      </c>
      <c r="D167" s="1" t="str">
        <f>IF(C167="Q1","non-peak",IF('Alternate Scenario '!C167="Q4","non-peak","peak"))</f>
        <v>non-peak</v>
      </c>
      <c r="E167" s="13">
        <f>IF(D167="non-peak",Parameters_Base!$B$4,Parameters_Base!$B$5)</f>
        <v>200000</v>
      </c>
      <c r="F167" s="1"/>
      <c r="G167" s="1">
        <v>80</v>
      </c>
      <c r="H167" s="1">
        <v>12</v>
      </c>
      <c r="I167" s="44">
        <f>N167*Parameters_Alternate!$B$8</f>
        <v>40.333333333333329</v>
      </c>
      <c r="J167" s="44">
        <f t="shared" si="18"/>
        <v>52.333333333333329</v>
      </c>
      <c r="K167" s="3">
        <v>0</v>
      </c>
      <c r="M167" s="27">
        <v>0.4</v>
      </c>
      <c r="N167" s="27">
        <v>0.50416666666666665</v>
      </c>
      <c r="P167" s="15">
        <f t="shared" si="19"/>
        <v>10466666.666666666</v>
      </c>
      <c r="R167">
        <f>Parameters_Alternate!$F$5</f>
        <v>13880</v>
      </c>
      <c r="S167">
        <f>R167*(1+VLOOKUP(K167,Parameters_Alternate!$H$3:$I$7,2,FALSE))</f>
        <v>13880</v>
      </c>
      <c r="T167" s="14">
        <f>S167*Parameters_Alternate!$F$2</f>
        <v>18044000</v>
      </c>
      <c r="U167" s="14">
        <f>Parameters_Alternate!$N$6</f>
        <v>433333.33333333337</v>
      </c>
      <c r="V167" s="14">
        <f t="shared" si="16"/>
        <v>1500000</v>
      </c>
      <c r="W167" s="14">
        <f>Parameters_Alternate!$Q$10</f>
        <v>3754098.2698005121</v>
      </c>
      <c r="X167" s="14">
        <f>Parameters_Alternate!$F$7*'Alternate Scenario '!P167</f>
        <v>2616666.6666666665</v>
      </c>
      <c r="Y167" s="14">
        <f>Parameters_Base!$G$8</f>
        <v>2000000</v>
      </c>
      <c r="Z167" s="15">
        <f t="shared" si="20"/>
        <v>28348098.26980051</v>
      </c>
      <c r="AB167" s="29">
        <f t="shared" si="21"/>
        <v>-17881431.603133842</v>
      </c>
      <c r="AC167" s="29"/>
      <c r="AD167" s="29" t="str">
        <f t="shared" si="22"/>
        <v>Loss</v>
      </c>
      <c r="AE167" s="29"/>
      <c r="AG167" s="12">
        <f t="shared" si="23"/>
        <v>-341683.40642930911</v>
      </c>
    </row>
    <row r="168" spans="1:33" x14ac:dyDescent="0.25">
      <c r="A168" s="6">
        <v>161</v>
      </c>
      <c r="B168" s="1" t="str">
        <f t="shared" si="17"/>
        <v>New York</v>
      </c>
      <c r="C168" s="1" t="s">
        <v>0</v>
      </c>
      <c r="D168" s="1" t="str">
        <f>IF(C168="Q1","non-peak",IF('Alternate Scenario '!C168="Q4","non-peak","peak"))</f>
        <v>non-peak</v>
      </c>
      <c r="E168" s="13">
        <f>IF(D168="non-peak",Parameters_Base!$B$4,Parameters_Base!$B$5)</f>
        <v>200000</v>
      </c>
      <c r="F168" s="1"/>
      <c r="G168" s="1">
        <v>81</v>
      </c>
      <c r="H168" s="1">
        <v>11</v>
      </c>
      <c r="I168" s="44">
        <f>N168*Parameters_Alternate!$B$8</f>
        <v>63.666666666666664</v>
      </c>
      <c r="J168" s="44">
        <f t="shared" si="18"/>
        <v>74.666666666666657</v>
      </c>
      <c r="K168" s="3">
        <v>-1</v>
      </c>
      <c r="M168" s="27">
        <v>0.36666666666666664</v>
      </c>
      <c r="N168" s="27">
        <v>0.79583333333333328</v>
      </c>
      <c r="P168" s="15">
        <f t="shared" si="19"/>
        <v>14933333.333333332</v>
      </c>
      <c r="R168">
        <f>Parameters_Alternate!$F$5</f>
        <v>13880</v>
      </c>
      <c r="S168">
        <f>R168*(1+VLOOKUP(K168,Parameters_Alternate!$H$3:$I$7,2,FALSE))</f>
        <v>11798</v>
      </c>
      <c r="T168" s="14">
        <f>S168*Parameters_Alternate!$F$2</f>
        <v>15337400</v>
      </c>
      <c r="U168" s="14">
        <f>Parameters_Alternate!$N$6</f>
        <v>433333.33333333337</v>
      </c>
      <c r="V168" s="14">
        <f t="shared" si="16"/>
        <v>2500000</v>
      </c>
      <c r="W168" s="14">
        <f>Parameters_Alternate!$Q$10</f>
        <v>3754098.2698005121</v>
      </c>
      <c r="X168" s="14">
        <f>Parameters_Alternate!$F$7*'Alternate Scenario '!P168</f>
        <v>3733333.333333333</v>
      </c>
      <c r="Y168" s="14">
        <f>Parameters_Base!$G$8</f>
        <v>2000000</v>
      </c>
      <c r="Z168" s="15">
        <f t="shared" si="20"/>
        <v>27758164.936467182</v>
      </c>
      <c r="AB168" s="29">
        <f t="shared" si="21"/>
        <v>-12824831.60313385</v>
      </c>
      <c r="AC168" s="29"/>
      <c r="AD168" s="29" t="str">
        <f t="shared" si="22"/>
        <v>Loss</v>
      </c>
      <c r="AE168" s="29"/>
      <c r="AG168" s="12">
        <f t="shared" si="23"/>
        <v>-171761.13754197123</v>
      </c>
    </row>
    <row r="169" spans="1:33" x14ac:dyDescent="0.25">
      <c r="A169" s="6">
        <v>162</v>
      </c>
      <c r="B169" s="1" t="str">
        <f t="shared" si="17"/>
        <v>Mumbai</v>
      </c>
      <c r="C169" s="1" t="s">
        <v>0</v>
      </c>
      <c r="D169" s="1" t="str">
        <f>IF(C169="Q1","non-peak",IF('Alternate Scenario '!C169="Q4","non-peak","peak"))</f>
        <v>non-peak</v>
      </c>
      <c r="E169" s="13">
        <f>IF(D169="non-peak",Parameters_Base!$B$4,Parameters_Base!$B$5)</f>
        <v>200000</v>
      </c>
      <c r="F169" s="1"/>
      <c r="G169" s="1">
        <v>81</v>
      </c>
      <c r="H169" s="1">
        <v>21</v>
      </c>
      <c r="I169" s="44">
        <f>N169*Parameters_Alternate!$B$8</f>
        <v>71.666666666666671</v>
      </c>
      <c r="J169" s="44">
        <f t="shared" si="18"/>
        <v>92.666666666666671</v>
      </c>
      <c r="K169" s="3">
        <v>2</v>
      </c>
      <c r="M169" s="27">
        <v>0.7</v>
      </c>
      <c r="N169" s="27">
        <v>0.89583333333333337</v>
      </c>
      <c r="P169" s="15">
        <f t="shared" si="19"/>
        <v>18533333.333333336</v>
      </c>
      <c r="R169">
        <f>Parameters_Alternate!$F$5</f>
        <v>13880</v>
      </c>
      <c r="S169">
        <f>R169*(1+VLOOKUP(K169,Parameters_Alternate!$H$3:$I$7,2,FALSE))</f>
        <v>18044</v>
      </c>
      <c r="T169" s="14">
        <f>S169*Parameters_Alternate!$F$2</f>
        <v>23457200</v>
      </c>
      <c r="U169" s="14">
        <f>Parameters_Alternate!$N$6</f>
        <v>433333.33333333337</v>
      </c>
      <c r="V169" s="14">
        <f t="shared" si="16"/>
        <v>1500000</v>
      </c>
      <c r="W169" s="14">
        <f>Parameters_Alternate!$Q$10</f>
        <v>3754098.2698005121</v>
      </c>
      <c r="X169" s="14">
        <f>Parameters_Alternate!$F$7*'Alternate Scenario '!P169</f>
        <v>4633333.333333334</v>
      </c>
      <c r="Y169" s="14">
        <f>Parameters_Base!$G$8</f>
        <v>2000000</v>
      </c>
      <c r="Z169" s="15">
        <f t="shared" si="20"/>
        <v>35777964.936467178</v>
      </c>
      <c r="AB169" s="29">
        <f t="shared" si="21"/>
        <v>-17244631.603133842</v>
      </c>
      <c r="AC169" s="29"/>
      <c r="AD169" s="29" t="str">
        <f t="shared" si="22"/>
        <v>Loss</v>
      </c>
      <c r="AE169" s="29"/>
      <c r="AG169" s="12">
        <f t="shared" si="23"/>
        <v>-186093.14679640837</v>
      </c>
    </row>
    <row r="170" spans="1:33" x14ac:dyDescent="0.25">
      <c r="A170" s="6">
        <v>163</v>
      </c>
      <c r="B170" s="1" t="str">
        <f t="shared" si="17"/>
        <v>New York</v>
      </c>
      <c r="C170" s="1" t="s">
        <v>0</v>
      </c>
      <c r="D170" s="1" t="str">
        <f>IF(C170="Q1","non-peak",IF('Alternate Scenario '!C170="Q4","non-peak","peak"))</f>
        <v>non-peak</v>
      </c>
      <c r="E170" s="13">
        <f>IF(D170="non-peak",Parameters_Base!$B$4,Parameters_Base!$B$5)</f>
        <v>200000</v>
      </c>
      <c r="F170" s="1"/>
      <c r="G170" s="1">
        <v>82</v>
      </c>
      <c r="H170" s="1">
        <v>16</v>
      </c>
      <c r="I170" s="44">
        <f>N170*Parameters_Alternate!$B$8</f>
        <v>63.333333333333329</v>
      </c>
      <c r="J170" s="44">
        <f t="shared" si="18"/>
        <v>79.333333333333329</v>
      </c>
      <c r="K170" s="3">
        <v>-2</v>
      </c>
      <c r="M170" s="27">
        <v>0.53333333333333333</v>
      </c>
      <c r="N170" s="27">
        <v>0.79166666666666663</v>
      </c>
      <c r="P170" s="15">
        <f t="shared" si="19"/>
        <v>15866666.666666666</v>
      </c>
      <c r="R170">
        <f>Parameters_Alternate!$F$5</f>
        <v>13880</v>
      </c>
      <c r="S170">
        <f>R170*(1+VLOOKUP(K170,Parameters_Alternate!$H$3:$I$7,2,FALSE))</f>
        <v>9716</v>
      </c>
      <c r="T170" s="14">
        <f>S170*Parameters_Alternate!$F$2</f>
        <v>12630800</v>
      </c>
      <c r="U170" s="14">
        <f>Parameters_Alternate!$N$6</f>
        <v>433333.33333333337</v>
      </c>
      <c r="V170" s="14">
        <f t="shared" si="16"/>
        <v>2500000</v>
      </c>
      <c r="W170" s="14">
        <f>Parameters_Alternate!$Q$10</f>
        <v>3754098.2698005121</v>
      </c>
      <c r="X170" s="14">
        <f>Parameters_Alternate!$F$7*'Alternate Scenario '!P170</f>
        <v>3966666.6666666665</v>
      </c>
      <c r="Y170" s="14">
        <f>Parameters_Base!$G$8</f>
        <v>2000000</v>
      </c>
      <c r="Z170" s="15">
        <f t="shared" si="20"/>
        <v>25284898.269800514</v>
      </c>
      <c r="AB170" s="29">
        <f t="shared" si="21"/>
        <v>-9418231.6031338479</v>
      </c>
      <c r="AC170" s="29"/>
      <c r="AD170" s="29" t="str">
        <f t="shared" si="22"/>
        <v>Loss</v>
      </c>
      <c r="AE170" s="29"/>
      <c r="AG170" s="12">
        <f t="shared" si="23"/>
        <v>-118717.2050815191</v>
      </c>
    </row>
    <row r="171" spans="1:33" x14ac:dyDescent="0.25">
      <c r="A171" s="6">
        <v>164</v>
      </c>
      <c r="B171" s="1" t="str">
        <f t="shared" si="17"/>
        <v>Mumbai</v>
      </c>
      <c r="C171" s="1" t="s">
        <v>0</v>
      </c>
      <c r="D171" s="1" t="str">
        <f>IF(C171="Q1","non-peak",IF('Alternate Scenario '!C171="Q4","non-peak","peak"))</f>
        <v>non-peak</v>
      </c>
      <c r="E171" s="13">
        <f>IF(D171="non-peak",Parameters_Base!$B$4,Parameters_Base!$B$5)</f>
        <v>200000</v>
      </c>
      <c r="F171" s="1"/>
      <c r="G171" s="1">
        <v>82</v>
      </c>
      <c r="H171" s="1">
        <v>11</v>
      </c>
      <c r="I171" s="44">
        <f>N171*Parameters_Alternate!$B$8</f>
        <v>43</v>
      </c>
      <c r="J171" s="44">
        <f t="shared" si="18"/>
        <v>54</v>
      </c>
      <c r="K171" s="3">
        <v>2</v>
      </c>
      <c r="M171" s="27">
        <v>0.36666666666666664</v>
      </c>
      <c r="N171" s="27">
        <v>0.53749999999999998</v>
      </c>
      <c r="P171" s="15">
        <f t="shared" si="19"/>
        <v>10800000</v>
      </c>
      <c r="R171">
        <f>Parameters_Alternate!$F$5</f>
        <v>13880</v>
      </c>
      <c r="S171">
        <f>R171*(1+VLOOKUP(K171,Parameters_Alternate!$H$3:$I$7,2,FALSE))</f>
        <v>18044</v>
      </c>
      <c r="T171" s="14">
        <f>S171*Parameters_Alternate!$F$2</f>
        <v>23457200</v>
      </c>
      <c r="U171" s="14">
        <f>Parameters_Alternate!$N$6</f>
        <v>433333.33333333337</v>
      </c>
      <c r="V171" s="14">
        <f t="shared" si="16"/>
        <v>1500000</v>
      </c>
      <c r="W171" s="14">
        <f>Parameters_Alternate!$Q$10</f>
        <v>3754098.2698005121</v>
      </c>
      <c r="X171" s="14">
        <f>Parameters_Alternate!$F$7*'Alternate Scenario '!P171</f>
        <v>2700000</v>
      </c>
      <c r="Y171" s="14">
        <f>Parameters_Base!$G$8</f>
        <v>2000000</v>
      </c>
      <c r="Z171" s="15">
        <f t="shared" si="20"/>
        <v>33844631.603133842</v>
      </c>
      <c r="AB171" s="29">
        <f t="shared" si="21"/>
        <v>-23044631.603133842</v>
      </c>
      <c r="AC171" s="29"/>
      <c r="AD171" s="29" t="str">
        <f t="shared" si="22"/>
        <v>Loss</v>
      </c>
      <c r="AE171" s="29"/>
      <c r="AG171" s="12">
        <f t="shared" si="23"/>
        <v>-426752.43709507113</v>
      </c>
    </row>
    <row r="172" spans="1:33" x14ac:dyDescent="0.25">
      <c r="A172" s="6">
        <v>165</v>
      </c>
      <c r="B172" s="1" t="str">
        <f t="shared" si="17"/>
        <v>New York</v>
      </c>
      <c r="C172" s="1" t="s">
        <v>0</v>
      </c>
      <c r="D172" s="1" t="str">
        <f>IF(C172="Q1","non-peak",IF('Alternate Scenario '!C172="Q4","non-peak","peak"))</f>
        <v>non-peak</v>
      </c>
      <c r="E172" s="13">
        <f>IF(D172="non-peak",Parameters_Base!$B$4,Parameters_Base!$B$5)</f>
        <v>200000</v>
      </c>
      <c r="F172" s="1"/>
      <c r="G172" s="1">
        <v>83</v>
      </c>
      <c r="H172" s="1">
        <v>19</v>
      </c>
      <c r="I172" s="44">
        <f>N172*Parameters_Alternate!$B$8</f>
        <v>74</v>
      </c>
      <c r="J172" s="44">
        <f t="shared" si="18"/>
        <v>93</v>
      </c>
      <c r="K172" s="3">
        <v>-2</v>
      </c>
      <c r="M172" s="27">
        <v>0.6333333333333333</v>
      </c>
      <c r="N172" s="27">
        <v>0.92500000000000004</v>
      </c>
      <c r="P172" s="15">
        <f t="shared" si="19"/>
        <v>18600000</v>
      </c>
      <c r="R172">
        <f>Parameters_Alternate!$F$5</f>
        <v>13880</v>
      </c>
      <c r="S172">
        <f>R172*(1+VLOOKUP(K172,Parameters_Alternate!$H$3:$I$7,2,FALSE))</f>
        <v>9716</v>
      </c>
      <c r="T172" s="14">
        <f>S172*Parameters_Alternate!$F$2</f>
        <v>12630800</v>
      </c>
      <c r="U172" s="14">
        <f>Parameters_Alternate!$N$6</f>
        <v>433333.33333333337</v>
      </c>
      <c r="V172" s="14">
        <f t="shared" si="16"/>
        <v>2500000</v>
      </c>
      <c r="W172" s="14">
        <f>Parameters_Alternate!$Q$10</f>
        <v>3754098.2698005121</v>
      </c>
      <c r="X172" s="14">
        <f>Parameters_Alternate!$F$7*'Alternate Scenario '!P172</f>
        <v>4650000</v>
      </c>
      <c r="Y172" s="14">
        <f>Parameters_Base!$G$8</f>
        <v>2000000</v>
      </c>
      <c r="Z172" s="15">
        <f t="shared" si="20"/>
        <v>25968231.603133846</v>
      </c>
      <c r="AB172" s="29">
        <f t="shared" si="21"/>
        <v>-7368231.6031338461</v>
      </c>
      <c r="AC172" s="29"/>
      <c r="AD172" s="29" t="str">
        <f t="shared" si="22"/>
        <v>Loss</v>
      </c>
      <c r="AE172" s="29"/>
      <c r="AG172" s="12">
        <f t="shared" si="23"/>
        <v>-79228.296807890816</v>
      </c>
    </row>
    <row r="173" spans="1:33" x14ac:dyDescent="0.25">
      <c r="A173" s="6">
        <v>166</v>
      </c>
      <c r="B173" s="1" t="str">
        <f t="shared" si="17"/>
        <v>Mumbai</v>
      </c>
      <c r="C173" s="1" t="s">
        <v>0</v>
      </c>
      <c r="D173" s="1" t="str">
        <f>IF(C173="Q1","non-peak",IF('Alternate Scenario '!C173="Q4","non-peak","peak"))</f>
        <v>non-peak</v>
      </c>
      <c r="E173" s="13">
        <f>IF(D173="non-peak",Parameters_Base!$B$4,Parameters_Base!$B$5)</f>
        <v>200000</v>
      </c>
      <c r="F173" s="1"/>
      <c r="G173" s="1">
        <v>83</v>
      </c>
      <c r="H173" s="1">
        <v>24</v>
      </c>
      <c r="I173" s="44">
        <f>N173*Parameters_Alternate!$B$8</f>
        <v>70.333333333333329</v>
      </c>
      <c r="J173" s="44">
        <f t="shared" si="18"/>
        <v>94.333333333333329</v>
      </c>
      <c r="K173" s="3">
        <v>0</v>
      </c>
      <c r="M173" s="27">
        <v>0.8</v>
      </c>
      <c r="N173" s="27">
        <v>0.87916666666666665</v>
      </c>
      <c r="P173" s="15">
        <f t="shared" si="19"/>
        <v>18866666.666666664</v>
      </c>
      <c r="R173">
        <f>Parameters_Alternate!$F$5</f>
        <v>13880</v>
      </c>
      <c r="S173">
        <f>R173*(1+VLOOKUP(K173,Parameters_Alternate!$H$3:$I$7,2,FALSE))</f>
        <v>13880</v>
      </c>
      <c r="T173" s="14">
        <f>S173*Parameters_Alternate!$F$2</f>
        <v>18044000</v>
      </c>
      <c r="U173" s="14">
        <f>Parameters_Alternate!$N$6</f>
        <v>433333.33333333337</v>
      </c>
      <c r="V173" s="14">
        <f t="shared" si="16"/>
        <v>1500000</v>
      </c>
      <c r="W173" s="14">
        <f>Parameters_Alternate!$Q$10</f>
        <v>3754098.2698005121</v>
      </c>
      <c r="X173" s="14">
        <f>Parameters_Alternate!$F$7*'Alternate Scenario '!P173</f>
        <v>4716666.666666666</v>
      </c>
      <c r="Y173" s="14">
        <f>Parameters_Base!$G$8</f>
        <v>2000000</v>
      </c>
      <c r="Z173" s="15">
        <f t="shared" si="20"/>
        <v>30448098.269800507</v>
      </c>
      <c r="AB173" s="29">
        <f t="shared" si="21"/>
        <v>-11581431.603133842</v>
      </c>
      <c r="AC173" s="29"/>
      <c r="AD173" s="29" t="str">
        <f t="shared" si="22"/>
        <v>Loss</v>
      </c>
      <c r="AE173" s="29"/>
      <c r="AG173" s="12">
        <f t="shared" si="23"/>
        <v>-122771.35975053544</v>
      </c>
    </row>
    <row r="174" spans="1:33" x14ac:dyDescent="0.25">
      <c r="A174" s="6">
        <v>167</v>
      </c>
      <c r="B174" s="1" t="str">
        <f t="shared" si="17"/>
        <v>New York</v>
      </c>
      <c r="C174" s="1" t="s">
        <v>0</v>
      </c>
      <c r="D174" s="1" t="str">
        <f>IF(C174="Q1","non-peak",IF('Alternate Scenario '!C174="Q4","non-peak","peak"))</f>
        <v>non-peak</v>
      </c>
      <c r="E174" s="13">
        <f>IF(D174="non-peak",Parameters_Base!$B$4,Parameters_Base!$B$5)</f>
        <v>200000</v>
      </c>
      <c r="F174" s="1"/>
      <c r="G174" s="1">
        <v>84</v>
      </c>
      <c r="H174" s="1">
        <v>10</v>
      </c>
      <c r="I174" s="44">
        <f>N174*Parameters_Alternate!$B$8</f>
        <v>71.666666666666671</v>
      </c>
      <c r="J174" s="44">
        <f t="shared" si="18"/>
        <v>81.666666666666671</v>
      </c>
      <c r="K174" s="3">
        <v>0</v>
      </c>
      <c r="M174" s="27">
        <v>0.33333333333333331</v>
      </c>
      <c r="N174" s="27">
        <v>0.89583333333333337</v>
      </c>
      <c r="P174" s="15">
        <f t="shared" si="19"/>
        <v>16333333.333333334</v>
      </c>
      <c r="R174">
        <f>Parameters_Alternate!$F$5</f>
        <v>13880</v>
      </c>
      <c r="S174">
        <f>R174*(1+VLOOKUP(K174,Parameters_Alternate!$H$3:$I$7,2,FALSE))</f>
        <v>13880</v>
      </c>
      <c r="T174" s="14">
        <f>S174*Parameters_Alternate!$F$2</f>
        <v>18044000</v>
      </c>
      <c r="U174" s="14">
        <f>Parameters_Alternate!$N$6</f>
        <v>433333.33333333337</v>
      </c>
      <c r="V174" s="14">
        <f t="shared" si="16"/>
        <v>2500000</v>
      </c>
      <c r="W174" s="14">
        <f>Parameters_Alternate!$Q$10</f>
        <v>3754098.2698005121</v>
      </c>
      <c r="X174" s="14">
        <f>Parameters_Alternate!$F$7*'Alternate Scenario '!P174</f>
        <v>4083333.3333333335</v>
      </c>
      <c r="Y174" s="14">
        <f>Parameters_Base!$G$8</f>
        <v>2000000</v>
      </c>
      <c r="Z174" s="15">
        <f t="shared" si="20"/>
        <v>30814764.936467174</v>
      </c>
      <c r="AB174" s="29">
        <f t="shared" si="21"/>
        <v>-14481431.60313384</v>
      </c>
      <c r="AC174" s="29"/>
      <c r="AD174" s="29" t="str">
        <f t="shared" si="22"/>
        <v>Loss</v>
      </c>
      <c r="AE174" s="29"/>
      <c r="AG174" s="12">
        <f t="shared" si="23"/>
        <v>-177323.65228327151</v>
      </c>
    </row>
    <row r="175" spans="1:33" x14ac:dyDescent="0.25">
      <c r="A175" s="6">
        <v>168</v>
      </c>
      <c r="B175" s="1" t="str">
        <f t="shared" si="17"/>
        <v>Mumbai</v>
      </c>
      <c r="C175" s="1" t="s">
        <v>0</v>
      </c>
      <c r="D175" s="1" t="str">
        <f>IF(C175="Q1","non-peak",IF('Alternate Scenario '!C175="Q4","non-peak","peak"))</f>
        <v>non-peak</v>
      </c>
      <c r="E175" s="13">
        <f>IF(D175="non-peak",Parameters_Base!$B$4,Parameters_Base!$B$5)</f>
        <v>200000</v>
      </c>
      <c r="F175" s="1"/>
      <c r="G175" s="1">
        <v>84</v>
      </c>
      <c r="H175" s="1">
        <v>23</v>
      </c>
      <c r="I175" s="44">
        <f>N175*Parameters_Alternate!$B$8</f>
        <v>75.333333333333329</v>
      </c>
      <c r="J175" s="44">
        <f t="shared" si="18"/>
        <v>98.333333333333329</v>
      </c>
      <c r="K175" s="3">
        <v>0</v>
      </c>
      <c r="M175" s="27">
        <v>0.76666666666666672</v>
      </c>
      <c r="N175" s="27">
        <v>0.94166666666666665</v>
      </c>
      <c r="P175" s="15">
        <f t="shared" si="19"/>
        <v>19666666.666666664</v>
      </c>
      <c r="R175">
        <f>Parameters_Alternate!$F$5</f>
        <v>13880</v>
      </c>
      <c r="S175">
        <f>R175*(1+VLOOKUP(K175,Parameters_Alternate!$H$3:$I$7,2,FALSE))</f>
        <v>13880</v>
      </c>
      <c r="T175" s="14">
        <f>S175*Parameters_Alternate!$F$2</f>
        <v>18044000</v>
      </c>
      <c r="U175" s="14">
        <f>Parameters_Alternate!$N$6</f>
        <v>433333.33333333337</v>
      </c>
      <c r="V175" s="14">
        <f t="shared" si="16"/>
        <v>1500000</v>
      </c>
      <c r="W175" s="14">
        <f>Parameters_Alternate!$Q$10</f>
        <v>3754098.2698005121</v>
      </c>
      <c r="X175" s="14">
        <f>Parameters_Alternate!$F$7*'Alternate Scenario '!P175</f>
        <v>4916666.666666666</v>
      </c>
      <c r="Y175" s="14">
        <f>Parameters_Base!$G$8</f>
        <v>2000000</v>
      </c>
      <c r="Z175" s="15">
        <f t="shared" si="20"/>
        <v>30648098.269800507</v>
      </c>
      <c r="AB175" s="29">
        <f t="shared" si="21"/>
        <v>-10981431.603133842</v>
      </c>
      <c r="AC175" s="29"/>
      <c r="AD175" s="29" t="str">
        <f t="shared" si="22"/>
        <v>Loss</v>
      </c>
      <c r="AE175" s="29"/>
      <c r="AG175" s="12">
        <f t="shared" si="23"/>
        <v>-111675.57562508993</v>
      </c>
    </row>
    <row r="176" spans="1:33" x14ac:dyDescent="0.25">
      <c r="A176" s="6">
        <v>169</v>
      </c>
      <c r="B176" s="1" t="str">
        <f t="shared" si="17"/>
        <v>New York</v>
      </c>
      <c r="C176" s="1" t="s">
        <v>0</v>
      </c>
      <c r="D176" s="1" t="str">
        <f>IF(C176="Q1","non-peak",IF('Alternate Scenario '!C176="Q4","non-peak","peak"))</f>
        <v>non-peak</v>
      </c>
      <c r="E176" s="13">
        <f>IF(D176="non-peak",Parameters_Base!$B$4,Parameters_Base!$B$5)</f>
        <v>200000</v>
      </c>
      <c r="F176" s="1"/>
      <c r="G176" s="1">
        <v>85</v>
      </c>
      <c r="H176" s="1">
        <v>19</v>
      </c>
      <c r="I176" s="44">
        <f>N176*Parameters_Alternate!$B$8</f>
        <v>73.333333333333329</v>
      </c>
      <c r="J176" s="44">
        <f t="shared" si="18"/>
        <v>92.333333333333329</v>
      </c>
      <c r="K176" s="3">
        <v>-2</v>
      </c>
      <c r="M176" s="27">
        <v>0.6333333333333333</v>
      </c>
      <c r="N176" s="27">
        <v>0.91666666666666663</v>
      </c>
      <c r="P176" s="15">
        <f t="shared" si="19"/>
        <v>18466666.666666664</v>
      </c>
      <c r="R176">
        <f>Parameters_Alternate!$F$5</f>
        <v>13880</v>
      </c>
      <c r="S176">
        <f>R176*(1+VLOOKUP(K176,Parameters_Alternate!$H$3:$I$7,2,FALSE))</f>
        <v>9716</v>
      </c>
      <c r="T176" s="14">
        <f>S176*Parameters_Alternate!$F$2</f>
        <v>12630800</v>
      </c>
      <c r="U176" s="14">
        <f>Parameters_Alternate!$N$6</f>
        <v>433333.33333333337</v>
      </c>
      <c r="V176" s="14">
        <f t="shared" si="16"/>
        <v>2500000</v>
      </c>
      <c r="W176" s="14">
        <f>Parameters_Alternate!$Q$10</f>
        <v>3754098.2698005121</v>
      </c>
      <c r="X176" s="14">
        <f>Parameters_Alternate!$F$7*'Alternate Scenario '!P176</f>
        <v>4616666.666666666</v>
      </c>
      <c r="Y176" s="14">
        <f>Parameters_Base!$G$8</f>
        <v>2000000</v>
      </c>
      <c r="Z176" s="15">
        <f t="shared" si="20"/>
        <v>25934898.269800514</v>
      </c>
      <c r="AB176" s="29">
        <f t="shared" si="21"/>
        <v>-7468231.6031338498</v>
      </c>
      <c r="AC176" s="29"/>
      <c r="AD176" s="29" t="str">
        <f t="shared" si="22"/>
        <v>Loss</v>
      </c>
      <c r="AE176" s="29"/>
      <c r="AG176" s="12">
        <f t="shared" si="23"/>
        <v>-80883.374763182495</v>
      </c>
    </row>
    <row r="177" spans="1:33" x14ac:dyDescent="0.25">
      <c r="A177" s="6">
        <v>170</v>
      </c>
      <c r="B177" s="1" t="str">
        <f t="shared" si="17"/>
        <v>Mumbai</v>
      </c>
      <c r="C177" s="1" t="s">
        <v>0</v>
      </c>
      <c r="D177" s="1" t="str">
        <f>IF(C177="Q1","non-peak",IF('Alternate Scenario '!C177="Q4","non-peak","peak"))</f>
        <v>non-peak</v>
      </c>
      <c r="E177" s="13">
        <f>IF(D177="non-peak",Parameters_Base!$B$4,Parameters_Base!$B$5)</f>
        <v>200000</v>
      </c>
      <c r="F177" s="1"/>
      <c r="G177" s="1">
        <v>85</v>
      </c>
      <c r="H177" s="1">
        <v>24</v>
      </c>
      <c r="I177" s="44">
        <f>N177*Parameters_Alternate!$B$8</f>
        <v>64.333333333333343</v>
      </c>
      <c r="J177" s="44">
        <f t="shared" si="18"/>
        <v>88.333333333333343</v>
      </c>
      <c r="K177" s="3">
        <v>2</v>
      </c>
      <c r="M177" s="27">
        <v>0.8</v>
      </c>
      <c r="N177" s="27">
        <v>0.8041666666666667</v>
      </c>
      <c r="P177" s="15">
        <f t="shared" si="19"/>
        <v>17666666.666666668</v>
      </c>
      <c r="R177">
        <f>Parameters_Alternate!$F$5</f>
        <v>13880</v>
      </c>
      <c r="S177">
        <f>R177*(1+VLOOKUP(K177,Parameters_Alternate!$H$3:$I$7,2,FALSE))</f>
        <v>18044</v>
      </c>
      <c r="T177" s="14">
        <f>S177*Parameters_Alternate!$F$2</f>
        <v>23457200</v>
      </c>
      <c r="U177" s="14">
        <f>Parameters_Alternate!$N$6</f>
        <v>433333.33333333337</v>
      </c>
      <c r="V177" s="14">
        <f t="shared" si="16"/>
        <v>1500000</v>
      </c>
      <c r="W177" s="14">
        <f>Parameters_Alternate!$Q$10</f>
        <v>3754098.2698005121</v>
      </c>
      <c r="X177" s="14">
        <f>Parameters_Alternate!$F$7*'Alternate Scenario '!P177</f>
        <v>4416666.666666667</v>
      </c>
      <c r="Y177" s="14">
        <f>Parameters_Base!$G$8</f>
        <v>2000000</v>
      </c>
      <c r="Z177" s="15">
        <f t="shared" si="20"/>
        <v>35561298.269800507</v>
      </c>
      <c r="AB177" s="29">
        <f t="shared" si="21"/>
        <v>-17894631.603133839</v>
      </c>
      <c r="AC177" s="29"/>
      <c r="AD177" s="29" t="str">
        <f t="shared" si="22"/>
        <v>Loss</v>
      </c>
      <c r="AE177" s="29"/>
      <c r="AG177" s="12">
        <f t="shared" si="23"/>
        <v>-202580.73512981701</v>
      </c>
    </row>
    <row r="178" spans="1:33" x14ac:dyDescent="0.25">
      <c r="A178" s="6">
        <v>171</v>
      </c>
      <c r="B178" s="1" t="str">
        <f t="shared" si="17"/>
        <v>New York</v>
      </c>
      <c r="C178" s="1" t="s">
        <v>0</v>
      </c>
      <c r="D178" s="1" t="str">
        <f>IF(C178="Q1","non-peak",IF('Alternate Scenario '!C178="Q4","non-peak","peak"))</f>
        <v>non-peak</v>
      </c>
      <c r="E178" s="13">
        <f>IF(D178="non-peak",Parameters_Base!$B$4,Parameters_Base!$B$5)</f>
        <v>200000</v>
      </c>
      <c r="F178" s="1"/>
      <c r="G178" s="1">
        <v>86</v>
      </c>
      <c r="H178" s="1">
        <v>17</v>
      </c>
      <c r="I178" s="44">
        <f>N178*Parameters_Alternate!$B$8</f>
        <v>51</v>
      </c>
      <c r="J178" s="44">
        <f t="shared" si="18"/>
        <v>68</v>
      </c>
      <c r="K178" s="3">
        <v>0</v>
      </c>
      <c r="M178" s="27">
        <v>0.56666666666666665</v>
      </c>
      <c r="N178" s="27">
        <v>0.63749999999999996</v>
      </c>
      <c r="P178" s="15">
        <f t="shared" si="19"/>
        <v>13600000</v>
      </c>
      <c r="R178">
        <f>Parameters_Alternate!$F$5</f>
        <v>13880</v>
      </c>
      <c r="S178">
        <f>R178*(1+VLOOKUP(K178,Parameters_Alternate!$H$3:$I$7,2,FALSE))</f>
        <v>13880</v>
      </c>
      <c r="T178" s="14">
        <f>S178*Parameters_Alternate!$F$2</f>
        <v>18044000</v>
      </c>
      <c r="U178" s="14">
        <f>Parameters_Alternate!$N$6</f>
        <v>433333.33333333337</v>
      </c>
      <c r="V178" s="14">
        <f t="shared" si="16"/>
        <v>2500000</v>
      </c>
      <c r="W178" s="14">
        <f>Parameters_Alternate!$Q$10</f>
        <v>3754098.2698005121</v>
      </c>
      <c r="X178" s="14">
        <f>Parameters_Alternate!$F$7*'Alternate Scenario '!P178</f>
        <v>3400000</v>
      </c>
      <c r="Y178" s="14">
        <f>Parameters_Base!$G$8</f>
        <v>2000000</v>
      </c>
      <c r="Z178" s="15">
        <f t="shared" si="20"/>
        <v>30131431.603133842</v>
      </c>
      <c r="AB178" s="29">
        <f t="shared" si="21"/>
        <v>-16531431.603133842</v>
      </c>
      <c r="AC178" s="29"/>
      <c r="AD178" s="29" t="str">
        <f t="shared" si="22"/>
        <v>Loss</v>
      </c>
      <c r="AE178" s="29"/>
      <c r="AG178" s="12">
        <f t="shared" si="23"/>
        <v>-243109.28828138002</v>
      </c>
    </row>
    <row r="179" spans="1:33" x14ac:dyDescent="0.25">
      <c r="A179" s="6">
        <v>172</v>
      </c>
      <c r="B179" s="1" t="str">
        <f t="shared" si="17"/>
        <v>Mumbai</v>
      </c>
      <c r="C179" s="1" t="s">
        <v>0</v>
      </c>
      <c r="D179" s="1" t="str">
        <f>IF(C179="Q1","non-peak",IF('Alternate Scenario '!C179="Q4","non-peak","peak"))</f>
        <v>non-peak</v>
      </c>
      <c r="E179" s="13">
        <f>IF(D179="non-peak",Parameters_Base!$B$4,Parameters_Base!$B$5)</f>
        <v>200000</v>
      </c>
      <c r="F179" s="1"/>
      <c r="G179" s="1">
        <v>86</v>
      </c>
      <c r="H179" s="1">
        <v>23</v>
      </c>
      <c r="I179" s="44">
        <f>N179*Parameters_Alternate!$B$8</f>
        <v>70</v>
      </c>
      <c r="J179" s="44">
        <f t="shared" si="18"/>
        <v>93</v>
      </c>
      <c r="K179" s="3">
        <v>0</v>
      </c>
      <c r="M179" s="27">
        <v>0.76666666666666672</v>
      </c>
      <c r="N179" s="27">
        <v>0.875</v>
      </c>
      <c r="P179" s="15">
        <f t="shared" si="19"/>
        <v>18600000</v>
      </c>
      <c r="R179">
        <f>Parameters_Alternate!$F$5</f>
        <v>13880</v>
      </c>
      <c r="S179">
        <f>R179*(1+VLOOKUP(K179,Parameters_Alternate!$H$3:$I$7,2,FALSE))</f>
        <v>13880</v>
      </c>
      <c r="T179" s="14">
        <f>S179*Parameters_Alternate!$F$2</f>
        <v>18044000</v>
      </c>
      <c r="U179" s="14">
        <f>Parameters_Alternate!$N$6</f>
        <v>433333.33333333337</v>
      </c>
      <c r="V179" s="14">
        <f t="shared" si="16"/>
        <v>1500000</v>
      </c>
      <c r="W179" s="14">
        <f>Parameters_Alternate!$Q$10</f>
        <v>3754098.2698005121</v>
      </c>
      <c r="X179" s="14">
        <f>Parameters_Alternate!$F$7*'Alternate Scenario '!P179</f>
        <v>4650000</v>
      </c>
      <c r="Y179" s="14">
        <f>Parameters_Base!$G$8</f>
        <v>2000000</v>
      </c>
      <c r="Z179" s="15">
        <f t="shared" si="20"/>
        <v>30381431.603133842</v>
      </c>
      <c r="AB179" s="29">
        <f t="shared" si="21"/>
        <v>-11781431.603133842</v>
      </c>
      <c r="AC179" s="29"/>
      <c r="AD179" s="29" t="str">
        <f t="shared" si="22"/>
        <v>Loss</v>
      </c>
      <c r="AE179" s="29"/>
      <c r="AG179" s="12">
        <f t="shared" si="23"/>
        <v>-126682.06024875099</v>
      </c>
    </row>
    <row r="180" spans="1:33" x14ac:dyDescent="0.25">
      <c r="A180" s="6">
        <v>173</v>
      </c>
      <c r="B180" s="1" t="str">
        <f t="shared" si="17"/>
        <v>New York</v>
      </c>
      <c r="C180" s="1" t="s">
        <v>0</v>
      </c>
      <c r="D180" s="1" t="str">
        <f>IF(C180="Q1","non-peak",IF('Alternate Scenario '!C180="Q4","non-peak","peak"))</f>
        <v>non-peak</v>
      </c>
      <c r="E180" s="13">
        <f>IF(D180="non-peak",Parameters_Base!$B$4,Parameters_Base!$B$5)</f>
        <v>200000</v>
      </c>
      <c r="F180" s="1"/>
      <c r="G180" s="1">
        <v>87</v>
      </c>
      <c r="H180" s="1">
        <v>13</v>
      </c>
      <c r="I180" s="44">
        <f>N180*Parameters_Alternate!$B$8</f>
        <v>69.666666666666671</v>
      </c>
      <c r="J180" s="44">
        <f t="shared" si="18"/>
        <v>82.666666666666671</v>
      </c>
      <c r="K180" s="3">
        <v>-2</v>
      </c>
      <c r="M180" s="27">
        <v>0.43333333333333335</v>
      </c>
      <c r="N180" s="27">
        <v>0.87083333333333335</v>
      </c>
      <c r="P180" s="15">
        <f t="shared" si="19"/>
        <v>16533333.333333334</v>
      </c>
      <c r="R180">
        <f>Parameters_Alternate!$F$5</f>
        <v>13880</v>
      </c>
      <c r="S180">
        <f>R180*(1+VLOOKUP(K180,Parameters_Alternate!$H$3:$I$7,2,FALSE))</f>
        <v>9716</v>
      </c>
      <c r="T180" s="14">
        <f>S180*Parameters_Alternate!$F$2</f>
        <v>12630800</v>
      </c>
      <c r="U180" s="14">
        <f>Parameters_Alternate!$N$6</f>
        <v>433333.33333333337</v>
      </c>
      <c r="V180" s="14">
        <f t="shared" si="16"/>
        <v>2500000</v>
      </c>
      <c r="W180" s="14">
        <f>Parameters_Alternate!$Q$10</f>
        <v>3754098.2698005121</v>
      </c>
      <c r="X180" s="14">
        <f>Parameters_Alternate!$F$7*'Alternate Scenario '!P180</f>
        <v>4133333.3333333335</v>
      </c>
      <c r="Y180" s="14">
        <f>Parameters_Base!$G$8</f>
        <v>2000000</v>
      </c>
      <c r="Z180" s="15">
        <f t="shared" si="20"/>
        <v>25451564.936467178</v>
      </c>
      <c r="AB180" s="29">
        <f t="shared" si="21"/>
        <v>-8918231.6031338442</v>
      </c>
      <c r="AC180" s="29"/>
      <c r="AD180" s="29" t="str">
        <f t="shared" si="22"/>
        <v>Loss</v>
      </c>
      <c r="AE180" s="29"/>
      <c r="AG180" s="12">
        <f t="shared" si="23"/>
        <v>-107881.83390887715</v>
      </c>
    </row>
    <row r="181" spans="1:33" x14ac:dyDescent="0.25">
      <c r="A181" s="6">
        <v>174</v>
      </c>
      <c r="B181" s="1" t="str">
        <f t="shared" si="17"/>
        <v>Mumbai</v>
      </c>
      <c r="C181" s="1" t="s">
        <v>0</v>
      </c>
      <c r="D181" s="1" t="str">
        <f>IF(C181="Q1","non-peak",IF('Alternate Scenario '!C181="Q4","non-peak","peak"))</f>
        <v>non-peak</v>
      </c>
      <c r="E181" s="13">
        <f>IF(D181="non-peak",Parameters_Base!$B$4,Parameters_Base!$B$5)</f>
        <v>200000</v>
      </c>
      <c r="F181" s="1"/>
      <c r="G181" s="1">
        <v>87</v>
      </c>
      <c r="H181" s="1">
        <v>19</v>
      </c>
      <c r="I181" s="44">
        <f>N181*Parameters_Alternate!$B$8</f>
        <v>52</v>
      </c>
      <c r="J181" s="44">
        <f t="shared" si="18"/>
        <v>71</v>
      </c>
      <c r="K181" s="3">
        <v>2</v>
      </c>
      <c r="M181" s="27">
        <v>0.6333333333333333</v>
      </c>
      <c r="N181" s="27">
        <v>0.65</v>
      </c>
      <c r="P181" s="15">
        <f t="shared" si="19"/>
        <v>14200000</v>
      </c>
      <c r="R181">
        <f>Parameters_Alternate!$F$5</f>
        <v>13880</v>
      </c>
      <c r="S181">
        <f>R181*(1+VLOOKUP(K181,Parameters_Alternate!$H$3:$I$7,2,FALSE))</f>
        <v>18044</v>
      </c>
      <c r="T181" s="14">
        <f>S181*Parameters_Alternate!$F$2</f>
        <v>23457200</v>
      </c>
      <c r="U181" s="14">
        <f>Parameters_Alternate!$N$6</f>
        <v>433333.33333333337</v>
      </c>
      <c r="V181" s="14">
        <f t="shared" si="16"/>
        <v>1500000</v>
      </c>
      <c r="W181" s="14">
        <f>Parameters_Alternate!$Q$10</f>
        <v>3754098.2698005121</v>
      </c>
      <c r="X181" s="14">
        <f>Parameters_Alternate!$F$7*'Alternate Scenario '!P181</f>
        <v>3550000</v>
      </c>
      <c r="Y181" s="14">
        <f>Parameters_Base!$G$8</f>
        <v>2000000</v>
      </c>
      <c r="Z181" s="15">
        <f t="shared" si="20"/>
        <v>34694631.603133842</v>
      </c>
      <c r="AB181" s="29">
        <f t="shared" si="21"/>
        <v>-20494631.603133842</v>
      </c>
      <c r="AC181" s="29"/>
      <c r="AD181" s="29" t="str">
        <f t="shared" si="22"/>
        <v>Loss</v>
      </c>
      <c r="AE181" s="29"/>
      <c r="AG181" s="12">
        <f t="shared" si="23"/>
        <v>-288656.78314273019</v>
      </c>
    </row>
    <row r="182" spans="1:33" x14ac:dyDescent="0.25">
      <c r="A182" s="6">
        <v>175</v>
      </c>
      <c r="B182" s="1" t="str">
        <f t="shared" si="17"/>
        <v>New York</v>
      </c>
      <c r="C182" s="1" t="s">
        <v>0</v>
      </c>
      <c r="D182" s="1" t="str">
        <f>IF(C182="Q1","non-peak",IF('Alternate Scenario '!C182="Q4","non-peak","peak"))</f>
        <v>non-peak</v>
      </c>
      <c r="E182" s="13">
        <f>IF(D182="non-peak",Parameters_Base!$B$4,Parameters_Base!$B$5)</f>
        <v>200000</v>
      </c>
      <c r="F182" s="1"/>
      <c r="G182" s="1">
        <v>88</v>
      </c>
      <c r="H182" s="1">
        <v>21</v>
      </c>
      <c r="I182" s="44">
        <f>N182*Parameters_Alternate!$B$8</f>
        <v>47.333333333333336</v>
      </c>
      <c r="J182" s="44">
        <f t="shared" si="18"/>
        <v>68.333333333333343</v>
      </c>
      <c r="K182" s="3">
        <v>-1</v>
      </c>
      <c r="M182" s="27">
        <v>0.7</v>
      </c>
      <c r="N182" s="27">
        <v>0.59166666666666667</v>
      </c>
      <c r="P182" s="15">
        <f t="shared" si="19"/>
        <v>13666666.666666668</v>
      </c>
      <c r="R182">
        <f>Parameters_Alternate!$F$5</f>
        <v>13880</v>
      </c>
      <c r="S182">
        <f>R182*(1+VLOOKUP(K182,Parameters_Alternate!$H$3:$I$7,2,FALSE))</f>
        <v>11798</v>
      </c>
      <c r="T182" s="14">
        <f>S182*Parameters_Alternate!$F$2</f>
        <v>15337400</v>
      </c>
      <c r="U182" s="14">
        <f>Parameters_Alternate!$N$6</f>
        <v>433333.33333333337</v>
      </c>
      <c r="V182" s="14">
        <f t="shared" si="16"/>
        <v>2500000</v>
      </c>
      <c r="W182" s="14">
        <f>Parameters_Alternate!$Q$10</f>
        <v>3754098.2698005121</v>
      </c>
      <c r="X182" s="14">
        <f>Parameters_Alternate!$F$7*'Alternate Scenario '!P182</f>
        <v>3416666.666666667</v>
      </c>
      <c r="Y182" s="14">
        <f>Parameters_Base!$G$8</f>
        <v>2000000</v>
      </c>
      <c r="Z182" s="15">
        <f t="shared" si="20"/>
        <v>27441498.269800518</v>
      </c>
      <c r="AB182" s="29">
        <f t="shared" si="21"/>
        <v>-13774831.60313385</v>
      </c>
      <c r="AC182" s="29"/>
      <c r="AD182" s="29" t="str">
        <f t="shared" si="22"/>
        <v>Loss</v>
      </c>
      <c r="AE182" s="29"/>
      <c r="AG182" s="12">
        <f t="shared" si="23"/>
        <v>-201582.90150927583</v>
      </c>
    </row>
    <row r="183" spans="1:33" x14ac:dyDescent="0.25">
      <c r="A183" s="6">
        <v>176</v>
      </c>
      <c r="B183" s="1" t="str">
        <f t="shared" si="17"/>
        <v>Mumbai</v>
      </c>
      <c r="C183" s="1" t="s">
        <v>0</v>
      </c>
      <c r="D183" s="1" t="str">
        <f>IF(C183="Q1","non-peak",IF('Alternate Scenario '!C183="Q4","non-peak","peak"))</f>
        <v>non-peak</v>
      </c>
      <c r="E183" s="13">
        <f>IF(D183="non-peak",Parameters_Base!$B$4,Parameters_Base!$B$5)</f>
        <v>200000</v>
      </c>
      <c r="F183" s="1"/>
      <c r="G183" s="1">
        <v>88</v>
      </c>
      <c r="H183" s="1">
        <v>20</v>
      </c>
      <c r="I183" s="44">
        <f>N183*Parameters_Alternate!$B$8</f>
        <v>61.333333333333336</v>
      </c>
      <c r="J183" s="44">
        <f t="shared" si="18"/>
        <v>81.333333333333343</v>
      </c>
      <c r="K183" s="3">
        <v>1</v>
      </c>
      <c r="M183" s="27">
        <v>0.66666666666666663</v>
      </c>
      <c r="N183" s="27">
        <v>0.76666666666666672</v>
      </c>
      <c r="P183" s="15">
        <f t="shared" si="19"/>
        <v>16266666.666666668</v>
      </c>
      <c r="R183">
        <f>Parameters_Alternate!$F$5</f>
        <v>13880</v>
      </c>
      <c r="S183">
        <f>R183*(1+VLOOKUP(K183,Parameters_Alternate!$H$3:$I$7,2,FALSE))</f>
        <v>15961.999999999998</v>
      </c>
      <c r="T183" s="14">
        <f>S183*Parameters_Alternate!$F$2</f>
        <v>20750599.999999996</v>
      </c>
      <c r="U183" s="14">
        <f>Parameters_Alternate!$N$6</f>
        <v>433333.33333333337</v>
      </c>
      <c r="V183" s="14">
        <f t="shared" si="16"/>
        <v>1500000</v>
      </c>
      <c r="W183" s="14">
        <f>Parameters_Alternate!$Q$10</f>
        <v>3754098.2698005121</v>
      </c>
      <c r="X183" s="14">
        <f>Parameters_Alternate!$F$7*'Alternate Scenario '!P183</f>
        <v>4066666.666666667</v>
      </c>
      <c r="Y183" s="14">
        <f>Parameters_Base!$G$8</f>
        <v>2000000</v>
      </c>
      <c r="Z183" s="15">
        <f t="shared" si="20"/>
        <v>32504698.26980051</v>
      </c>
      <c r="AB183" s="29">
        <f t="shared" si="21"/>
        <v>-16238031.603133842</v>
      </c>
      <c r="AC183" s="29"/>
      <c r="AD183" s="29" t="str">
        <f t="shared" si="22"/>
        <v>Loss</v>
      </c>
      <c r="AE183" s="29"/>
      <c r="AG183" s="12">
        <f t="shared" si="23"/>
        <v>-199647.92954672754</v>
      </c>
    </row>
    <row r="184" spans="1:33" x14ac:dyDescent="0.25">
      <c r="A184" s="6">
        <v>177</v>
      </c>
      <c r="B184" s="1" t="str">
        <f t="shared" si="17"/>
        <v>New York</v>
      </c>
      <c r="C184" s="1" t="s">
        <v>0</v>
      </c>
      <c r="D184" s="1" t="str">
        <f>IF(C184="Q1","non-peak",IF('Alternate Scenario '!C184="Q4","non-peak","peak"))</f>
        <v>non-peak</v>
      </c>
      <c r="E184" s="13">
        <f>IF(D184="non-peak",Parameters_Base!$B$4,Parameters_Base!$B$5)</f>
        <v>200000</v>
      </c>
      <c r="F184" s="1"/>
      <c r="G184" s="1">
        <v>89</v>
      </c>
      <c r="H184" s="1">
        <v>21</v>
      </c>
      <c r="I184" s="44">
        <f>N184*Parameters_Alternate!$B$8</f>
        <v>76.666666666666671</v>
      </c>
      <c r="J184" s="44">
        <f t="shared" si="18"/>
        <v>97.666666666666671</v>
      </c>
      <c r="K184" s="3">
        <v>0</v>
      </c>
      <c r="M184" s="27">
        <v>0.7</v>
      </c>
      <c r="N184" s="27">
        <v>0.95833333333333337</v>
      </c>
      <c r="P184" s="15">
        <f t="shared" si="19"/>
        <v>19533333.333333336</v>
      </c>
      <c r="R184">
        <f>Parameters_Alternate!$F$5</f>
        <v>13880</v>
      </c>
      <c r="S184">
        <f>R184*(1+VLOOKUP(K184,Parameters_Alternate!$H$3:$I$7,2,FALSE))</f>
        <v>13880</v>
      </c>
      <c r="T184" s="14">
        <f>S184*Parameters_Alternate!$F$2</f>
        <v>18044000</v>
      </c>
      <c r="U184" s="14">
        <f>Parameters_Alternate!$N$6</f>
        <v>433333.33333333337</v>
      </c>
      <c r="V184" s="14">
        <f t="shared" si="16"/>
        <v>2500000</v>
      </c>
      <c r="W184" s="14">
        <f>Parameters_Alternate!$Q$10</f>
        <v>3754098.2698005121</v>
      </c>
      <c r="X184" s="14">
        <f>Parameters_Alternate!$F$7*'Alternate Scenario '!P184</f>
        <v>4883333.333333334</v>
      </c>
      <c r="Y184" s="14">
        <f>Parameters_Base!$G$8</f>
        <v>2000000</v>
      </c>
      <c r="Z184" s="15">
        <f t="shared" si="20"/>
        <v>31614764.936467178</v>
      </c>
      <c r="AB184" s="29">
        <f t="shared" si="21"/>
        <v>-12081431.603133842</v>
      </c>
      <c r="AC184" s="29"/>
      <c r="AD184" s="29" t="str">
        <f t="shared" si="22"/>
        <v>Loss</v>
      </c>
      <c r="AE184" s="29"/>
      <c r="AG184" s="12">
        <f t="shared" si="23"/>
        <v>-123700.66487850349</v>
      </c>
    </row>
    <row r="185" spans="1:33" x14ac:dyDescent="0.25">
      <c r="A185" s="6">
        <v>178</v>
      </c>
      <c r="B185" s="1" t="str">
        <f t="shared" si="17"/>
        <v>Mumbai</v>
      </c>
      <c r="C185" s="1" t="s">
        <v>0</v>
      </c>
      <c r="D185" s="1" t="str">
        <f>IF(C185="Q1","non-peak",IF('Alternate Scenario '!C185="Q4","non-peak","peak"))</f>
        <v>non-peak</v>
      </c>
      <c r="E185" s="13">
        <f>IF(D185="non-peak",Parameters_Base!$B$4,Parameters_Base!$B$5)</f>
        <v>200000</v>
      </c>
      <c r="F185" s="1"/>
      <c r="G185" s="1">
        <v>89</v>
      </c>
      <c r="H185" s="1">
        <v>27</v>
      </c>
      <c r="I185" s="44">
        <f>N185*Parameters_Alternate!$B$8</f>
        <v>45.666666666666664</v>
      </c>
      <c r="J185" s="44">
        <f t="shared" si="18"/>
        <v>72.666666666666657</v>
      </c>
      <c r="K185" s="3">
        <v>0</v>
      </c>
      <c r="M185" s="27">
        <v>0.9</v>
      </c>
      <c r="N185" s="27">
        <v>0.5708333333333333</v>
      </c>
      <c r="P185" s="15">
        <f t="shared" si="19"/>
        <v>14533333.333333332</v>
      </c>
      <c r="R185">
        <f>Parameters_Alternate!$F$5</f>
        <v>13880</v>
      </c>
      <c r="S185">
        <f>R185*(1+VLOOKUP(K185,Parameters_Alternate!$H$3:$I$7,2,FALSE))</f>
        <v>13880</v>
      </c>
      <c r="T185" s="14">
        <f>S185*Parameters_Alternate!$F$2</f>
        <v>18044000</v>
      </c>
      <c r="U185" s="14">
        <f>Parameters_Alternate!$N$6</f>
        <v>433333.33333333337</v>
      </c>
      <c r="V185" s="14">
        <f t="shared" si="16"/>
        <v>1500000</v>
      </c>
      <c r="W185" s="14">
        <f>Parameters_Alternate!$Q$10</f>
        <v>3754098.2698005121</v>
      </c>
      <c r="X185" s="14">
        <f>Parameters_Alternate!$F$7*'Alternate Scenario '!P185</f>
        <v>3633333.333333333</v>
      </c>
      <c r="Y185" s="14">
        <f>Parameters_Base!$G$8</f>
        <v>2000000</v>
      </c>
      <c r="Z185" s="15">
        <f t="shared" si="20"/>
        <v>29364764.936467174</v>
      </c>
      <c r="AB185" s="29">
        <f t="shared" si="21"/>
        <v>-14831431.603133842</v>
      </c>
      <c r="AC185" s="29"/>
      <c r="AD185" s="29" t="str">
        <f t="shared" si="22"/>
        <v>Loss</v>
      </c>
      <c r="AE185" s="29"/>
      <c r="AG185" s="12">
        <f t="shared" si="23"/>
        <v>-204102.26976789694</v>
      </c>
    </row>
    <row r="186" spans="1:33" x14ac:dyDescent="0.25">
      <c r="A186" s="6">
        <v>179</v>
      </c>
      <c r="B186" s="1" t="str">
        <f t="shared" si="17"/>
        <v>New York</v>
      </c>
      <c r="C186" s="1" t="s">
        <v>0</v>
      </c>
      <c r="D186" s="1" t="str">
        <f>IF(C186="Q1","non-peak",IF('Alternate Scenario '!C186="Q4","non-peak","peak"))</f>
        <v>non-peak</v>
      </c>
      <c r="E186" s="13">
        <f>IF(D186="non-peak",Parameters_Base!$B$4,Parameters_Base!$B$5)</f>
        <v>200000</v>
      </c>
      <c r="F186" s="1"/>
      <c r="G186" s="1">
        <v>90</v>
      </c>
      <c r="H186" s="1">
        <v>18</v>
      </c>
      <c r="I186" s="44">
        <f>N186*Parameters_Alternate!$B$8</f>
        <v>42</v>
      </c>
      <c r="J186" s="44">
        <f t="shared" si="18"/>
        <v>60</v>
      </c>
      <c r="K186" s="3">
        <v>-1</v>
      </c>
      <c r="M186" s="27">
        <v>0.6</v>
      </c>
      <c r="N186" s="27">
        <v>0.52500000000000002</v>
      </c>
      <c r="P186" s="15">
        <f t="shared" si="19"/>
        <v>12000000</v>
      </c>
      <c r="R186">
        <f>Parameters_Alternate!$F$5</f>
        <v>13880</v>
      </c>
      <c r="S186">
        <f>R186*(1+VLOOKUP(K186,Parameters_Alternate!$H$3:$I$7,2,FALSE))</f>
        <v>11798</v>
      </c>
      <c r="T186" s="14">
        <f>S186*Parameters_Alternate!$F$2</f>
        <v>15337400</v>
      </c>
      <c r="U186" s="14">
        <f>Parameters_Alternate!$N$6</f>
        <v>433333.33333333337</v>
      </c>
      <c r="V186" s="14">
        <f t="shared" si="16"/>
        <v>2500000</v>
      </c>
      <c r="W186" s="14">
        <f>Parameters_Alternate!$Q$10</f>
        <v>3754098.2698005121</v>
      </c>
      <c r="X186" s="14">
        <f>Parameters_Alternate!$F$7*'Alternate Scenario '!P186</f>
        <v>3000000</v>
      </c>
      <c r="Y186" s="14">
        <f>Parameters_Base!$G$8</f>
        <v>2000000</v>
      </c>
      <c r="Z186" s="15">
        <f t="shared" si="20"/>
        <v>27024831.60313385</v>
      </c>
      <c r="AB186" s="29">
        <f t="shared" si="21"/>
        <v>-15024831.60313385</v>
      </c>
      <c r="AC186" s="29"/>
      <c r="AD186" s="29" t="str">
        <f t="shared" si="22"/>
        <v>Loss</v>
      </c>
      <c r="AE186" s="29"/>
      <c r="AG186" s="12">
        <f t="shared" si="23"/>
        <v>-250413.86005223083</v>
      </c>
    </row>
    <row r="187" spans="1:33" x14ac:dyDescent="0.25">
      <c r="A187" s="6">
        <v>180</v>
      </c>
      <c r="B187" s="1" t="str">
        <f t="shared" si="17"/>
        <v>Mumbai</v>
      </c>
      <c r="C187" s="1" t="s">
        <v>0</v>
      </c>
      <c r="D187" s="1" t="str">
        <f>IF(C187="Q1","non-peak",IF('Alternate Scenario '!C187="Q4","non-peak","peak"))</f>
        <v>non-peak</v>
      </c>
      <c r="E187" s="13">
        <f>IF(D187="non-peak",Parameters_Base!$B$4,Parameters_Base!$B$5)</f>
        <v>200000</v>
      </c>
      <c r="F187" s="1"/>
      <c r="G187" s="1">
        <v>90</v>
      </c>
      <c r="H187" s="1">
        <v>18</v>
      </c>
      <c r="I187" s="44">
        <f>N187*Parameters_Alternate!$B$8</f>
        <v>73.333333333333329</v>
      </c>
      <c r="J187" s="44">
        <f t="shared" si="18"/>
        <v>91.333333333333329</v>
      </c>
      <c r="K187" s="3">
        <v>0</v>
      </c>
      <c r="M187" s="27">
        <v>0.6</v>
      </c>
      <c r="N187" s="27">
        <v>0.91666666666666663</v>
      </c>
      <c r="P187" s="15">
        <f t="shared" si="19"/>
        <v>18266666.666666664</v>
      </c>
      <c r="R187">
        <f>Parameters_Alternate!$F$5</f>
        <v>13880</v>
      </c>
      <c r="S187">
        <f>R187*(1+VLOOKUP(K187,Parameters_Alternate!$H$3:$I$7,2,FALSE))</f>
        <v>13880</v>
      </c>
      <c r="T187" s="14">
        <f>S187*Parameters_Alternate!$F$2</f>
        <v>18044000</v>
      </c>
      <c r="U187" s="14">
        <f>Parameters_Alternate!$N$6</f>
        <v>433333.33333333337</v>
      </c>
      <c r="V187" s="14">
        <f t="shared" si="16"/>
        <v>1500000</v>
      </c>
      <c r="W187" s="14">
        <f>Parameters_Alternate!$Q$10</f>
        <v>3754098.2698005121</v>
      </c>
      <c r="X187" s="14">
        <f>Parameters_Alternate!$F$7*'Alternate Scenario '!P187</f>
        <v>4566666.666666666</v>
      </c>
      <c r="Y187" s="14">
        <f>Parameters_Base!$G$8</f>
        <v>2000000</v>
      </c>
      <c r="Z187" s="15">
        <f t="shared" si="20"/>
        <v>30298098.269800507</v>
      </c>
      <c r="AB187" s="29">
        <f t="shared" si="21"/>
        <v>-12031431.603133842</v>
      </c>
      <c r="AC187" s="29"/>
      <c r="AD187" s="29" t="str">
        <f t="shared" si="22"/>
        <v>Loss</v>
      </c>
      <c r="AE187" s="29"/>
      <c r="AG187" s="12">
        <f t="shared" si="23"/>
        <v>-131731.00295402016</v>
      </c>
    </row>
    <row r="188" spans="1:33" x14ac:dyDescent="0.25">
      <c r="A188" s="6">
        <v>181</v>
      </c>
      <c r="B188" s="1" t="str">
        <f t="shared" si="17"/>
        <v>New York</v>
      </c>
      <c r="C188" s="1" t="s">
        <v>1</v>
      </c>
      <c r="D188" s="1" t="str">
        <f>IF(C188="Q1","non-peak",IF('Alternate Scenario '!C188="Q4","non-peak","peak"))</f>
        <v>peak</v>
      </c>
      <c r="E188" s="13">
        <f>IF(D188="non-peak",Parameters_Base!$B$4,Parameters_Base!$B$5)</f>
        <v>229999.99999999997</v>
      </c>
      <c r="F188" s="1"/>
      <c r="G188" s="1">
        <v>91</v>
      </c>
      <c r="H188" s="1">
        <v>15</v>
      </c>
      <c r="I188" s="44">
        <f>N188*Parameters_Alternate!$B$8</f>
        <v>63.666666666666664</v>
      </c>
      <c r="J188" s="44">
        <f t="shared" si="18"/>
        <v>78.666666666666657</v>
      </c>
      <c r="K188" s="3">
        <v>0</v>
      </c>
      <c r="M188" s="27">
        <v>0.5</v>
      </c>
      <c r="N188" s="27">
        <v>0.79583333333333328</v>
      </c>
      <c r="P188" s="15">
        <f t="shared" si="19"/>
        <v>18093333.333333328</v>
      </c>
      <c r="R188">
        <f>Parameters_Alternate!$F$5</f>
        <v>13880</v>
      </c>
      <c r="S188">
        <f>R188*(1+VLOOKUP(K188,Parameters_Alternate!$H$3:$I$7,2,FALSE))</f>
        <v>13880</v>
      </c>
      <c r="T188" s="14">
        <f>S188*Parameters_Alternate!$F$2</f>
        <v>18044000</v>
      </c>
      <c r="U188" s="14">
        <f>Parameters_Alternate!$N$6</f>
        <v>433333.33333333337</v>
      </c>
      <c r="V188" s="14">
        <f t="shared" si="16"/>
        <v>2500000</v>
      </c>
      <c r="W188" s="14">
        <f>Parameters_Alternate!$Q$10</f>
        <v>3754098.2698005121</v>
      </c>
      <c r="X188" s="14">
        <f>Parameters_Alternate!$F$7*'Alternate Scenario '!P188</f>
        <v>4523333.3333333321</v>
      </c>
      <c r="Y188" s="14">
        <f>Parameters_Base!$G$8</f>
        <v>2000000</v>
      </c>
      <c r="Z188" s="15">
        <f t="shared" si="20"/>
        <v>31254764.936467174</v>
      </c>
      <c r="AB188" s="29">
        <f t="shared" si="21"/>
        <v>-13161431.603133846</v>
      </c>
      <c r="AC188" s="29"/>
      <c r="AD188" s="29" t="str">
        <f t="shared" si="22"/>
        <v>Loss</v>
      </c>
      <c r="AE188" s="29"/>
      <c r="AG188" s="12">
        <f t="shared" si="23"/>
        <v>-167306.33393814214</v>
      </c>
    </row>
    <row r="189" spans="1:33" x14ac:dyDescent="0.25">
      <c r="A189" s="6">
        <v>182</v>
      </c>
      <c r="B189" s="1" t="str">
        <f t="shared" si="17"/>
        <v>Mumbai</v>
      </c>
      <c r="C189" s="1" t="s">
        <v>1</v>
      </c>
      <c r="D189" s="1" t="str">
        <f>IF(C189="Q1","non-peak",IF('Alternate Scenario '!C189="Q4","non-peak","peak"))</f>
        <v>peak</v>
      </c>
      <c r="E189" s="13">
        <f>IF(D189="non-peak",Parameters_Base!$B$4,Parameters_Base!$B$5)</f>
        <v>229999.99999999997</v>
      </c>
      <c r="F189" s="1"/>
      <c r="G189" s="1">
        <v>91</v>
      </c>
      <c r="H189" s="1">
        <v>20</v>
      </c>
      <c r="I189" s="44">
        <f>N189*Parameters_Alternate!$B$8</f>
        <v>70.333333333333329</v>
      </c>
      <c r="J189" s="44">
        <f t="shared" si="18"/>
        <v>90.333333333333329</v>
      </c>
      <c r="K189" s="3">
        <v>2</v>
      </c>
      <c r="M189" s="27">
        <v>0.66666666666666663</v>
      </c>
      <c r="N189" s="27">
        <v>0.87916666666666665</v>
      </c>
      <c r="P189" s="15">
        <f t="shared" si="19"/>
        <v>20776666.666666664</v>
      </c>
      <c r="R189">
        <f>Parameters_Alternate!$F$5</f>
        <v>13880</v>
      </c>
      <c r="S189">
        <f>R189*(1+VLOOKUP(K189,Parameters_Alternate!$H$3:$I$7,2,FALSE))</f>
        <v>18044</v>
      </c>
      <c r="T189" s="14">
        <f>S189*Parameters_Alternate!$F$2</f>
        <v>23457200</v>
      </c>
      <c r="U189" s="14">
        <f>Parameters_Alternate!$N$6</f>
        <v>433333.33333333337</v>
      </c>
      <c r="V189" s="14">
        <f t="shared" si="16"/>
        <v>1500000</v>
      </c>
      <c r="W189" s="14">
        <f>Parameters_Alternate!$Q$10</f>
        <v>3754098.2698005121</v>
      </c>
      <c r="X189" s="14">
        <f>Parameters_Alternate!$F$7*'Alternate Scenario '!P189</f>
        <v>5194166.666666666</v>
      </c>
      <c r="Y189" s="14">
        <f>Parameters_Base!$G$8</f>
        <v>2000000</v>
      </c>
      <c r="Z189" s="15">
        <f t="shared" si="20"/>
        <v>36338798.269800507</v>
      </c>
      <c r="AB189" s="29">
        <f t="shared" si="21"/>
        <v>-15562131.603133842</v>
      </c>
      <c r="AC189" s="29"/>
      <c r="AD189" s="29" t="str">
        <f t="shared" si="22"/>
        <v>Loss</v>
      </c>
      <c r="AE189" s="29"/>
      <c r="AG189" s="12">
        <f t="shared" si="23"/>
        <v>-172274.51959188757</v>
      </c>
    </row>
    <row r="190" spans="1:33" x14ac:dyDescent="0.25">
      <c r="A190" s="6">
        <v>183</v>
      </c>
      <c r="B190" s="1" t="str">
        <f t="shared" si="17"/>
        <v>New York</v>
      </c>
      <c r="C190" s="1" t="s">
        <v>1</v>
      </c>
      <c r="D190" s="1" t="str">
        <f>IF(C190="Q1","non-peak",IF('Alternate Scenario '!C190="Q4","non-peak","peak"))</f>
        <v>peak</v>
      </c>
      <c r="E190" s="13">
        <f>IF(D190="non-peak",Parameters_Base!$B$4,Parameters_Base!$B$5)</f>
        <v>229999.99999999997</v>
      </c>
      <c r="F190" s="1"/>
      <c r="G190" s="1">
        <v>92</v>
      </c>
      <c r="H190" s="1">
        <v>19</v>
      </c>
      <c r="I190" s="44">
        <f>N190*Parameters_Alternate!$B$8</f>
        <v>70.666666666666657</v>
      </c>
      <c r="J190" s="44">
        <f t="shared" si="18"/>
        <v>89.666666666666657</v>
      </c>
      <c r="K190" s="3">
        <v>-2</v>
      </c>
      <c r="M190" s="27">
        <v>0.6333333333333333</v>
      </c>
      <c r="N190" s="27">
        <v>0.8833333333333333</v>
      </c>
      <c r="P190" s="15">
        <f t="shared" si="19"/>
        <v>20623333.333333328</v>
      </c>
      <c r="R190">
        <f>Parameters_Alternate!$F$5</f>
        <v>13880</v>
      </c>
      <c r="S190">
        <f>R190*(1+VLOOKUP(K190,Parameters_Alternate!$H$3:$I$7,2,FALSE))</f>
        <v>9716</v>
      </c>
      <c r="T190" s="14">
        <f>S190*Parameters_Alternate!$F$2</f>
        <v>12630800</v>
      </c>
      <c r="U190" s="14">
        <f>Parameters_Alternate!$N$6</f>
        <v>433333.33333333337</v>
      </c>
      <c r="V190" s="14">
        <f t="shared" si="16"/>
        <v>2500000</v>
      </c>
      <c r="W190" s="14">
        <f>Parameters_Alternate!$Q$10</f>
        <v>3754098.2698005121</v>
      </c>
      <c r="X190" s="14">
        <f>Parameters_Alternate!$F$7*'Alternate Scenario '!P190</f>
        <v>5155833.3333333321</v>
      </c>
      <c r="Y190" s="14">
        <f>Parameters_Base!$G$8</f>
        <v>2000000</v>
      </c>
      <c r="Z190" s="15">
        <f t="shared" si="20"/>
        <v>26474064.936467178</v>
      </c>
      <c r="AB190" s="29">
        <f t="shared" si="21"/>
        <v>-5850731.6031338498</v>
      </c>
      <c r="AC190" s="29"/>
      <c r="AD190" s="29" t="str">
        <f t="shared" si="22"/>
        <v>Loss</v>
      </c>
      <c r="AE190" s="29"/>
      <c r="AG190" s="12">
        <f t="shared" si="23"/>
        <v>-65249.794830489038</v>
      </c>
    </row>
    <row r="191" spans="1:33" x14ac:dyDescent="0.25">
      <c r="A191" s="6">
        <v>184</v>
      </c>
      <c r="B191" s="1" t="str">
        <f t="shared" si="17"/>
        <v>Mumbai</v>
      </c>
      <c r="C191" s="1" t="s">
        <v>1</v>
      </c>
      <c r="D191" s="1" t="str">
        <f>IF(C191="Q1","non-peak",IF('Alternate Scenario '!C191="Q4","non-peak","peak"))</f>
        <v>peak</v>
      </c>
      <c r="E191" s="13">
        <f>IF(D191="non-peak",Parameters_Base!$B$4,Parameters_Base!$B$5)</f>
        <v>229999.99999999997</v>
      </c>
      <c r="F191" s="1"/>
      <c r="G191" s="1">
        <v>92</v>
      </c>
      <c r="H191" s="1">
        <v>16</v>
      </c>
      <c r="I191" s="44">
        <f>N191*Parameters_Alternate!$B$8</f>
        <v>68.333333333333329</v>
      </c>
      <c r="J191" s="44">
        <f t="shared" si="18"/>
        <v>84.333333333333329</v>
      </c>
      <c r="K191" s="3">
        <v>1</v>
      </c>
      <c r="M191" s="27">
        <v>0.53333333333333333</v>
      </c>
      <c r="N191" s="27">
        <v>0.85416666666666663</v>
      </c>
      <c r="P191" s="15">
        <f t="shared" si="19"/>
        <v>19396666.666666664</v>
      </c>
      <c r="R191">
        <f>Parameters_Alternate!$F$5</f>
        <v>13880</v>
      </c>
      <c r="S191">
        <f>R191*(1+VLOOKUP(K191,Parameters_Alternate!$H$3:$I$7,2,FALSE))</f>
        <v>15961.999999999998</v>
      </c>
      <c r="T191" s="14">
        <f>S191*Parameters_Alternate!$F$2</f>
        <v>20750599.999999996</v>
      </c>
      <c r="U191" s="14">
        <f>Parameters_Alternate!$N$6</f>
        <v>433333.33333333337</v>
      </c>
      <c r="V191" s="14">
        <f t="shared" si="16"/>
        <v>1500000</v>
      </c>
      <c r="W191" s="14">
        <f>Parameters_Alternate!$Q$10</f>
        <v>3754098.2698005121</v>
      </c>
      <c r="X191" s="14">
        <f>Parameters_Alternate!$F$7*'Alternate Scenario '!P191</f>
        <v>4849166.666666666</v>
      </c>
      <c r="Y191" s="14">
        <f>Parameters_Base!$G$8</f>
        <v>2000000</v>
      </c>
      <c r="Z191" s="15">
        <f t="shared" si="20"/>
        <v>33287198.269800507</v>
      </c>
      <c r="AB191" s="29">
        <f t="shared" si="21"/>
        <v>-13890531.603133842</v>
      </c>
      <c r="AC191" s="29"/>
      <c r="AD191" s="29" t="str">
        <f t="shared" si="22"/>
        <v>Loss</v>
      </c>
      <c r="AE191" s="29"/>
      <c r="AG191" s="12">
        <f t="shared" si="23"/>
        <v>-164709.8609067254</v>
      </c>
    </row>
    <row r="192" spans="1:33" x14ac:dyDescent="0.25">
      <c r="A192" s="6">
        <v>185</v>
      </c>
      <c r="B192" s="1" t="str">
        <f t="shared" si="17"/>
        <v>New York</v>
      </c>
      <c r="C192" s="1" t="s">
        <v>1</v>
      </c>
      <c r="D192" s="1" t="str">
        <f>IF(C192="Q1","non-peak",IF('Alternate Scenario '!C192="Q4","non-peak","peak"))</f>
        <v>peak</v>
      </c>
      <c r="E192" s="13">
        <f>IF(D192="non-peak",Parameters_Base!$B$4,Parameters_Base!$B$5)</f>
        <v>229999.99999999997</v>
      </c>
      <c r="F192" s="1"/>
      <c r="G192" s="1">
        <v>93</v>
      </c>
      <c r="H192" s="1">
        <v>26</v>
      </c>
      <c r="I192" s="44">
        <f>N192*Parameters_Alternate!$B$8</f>
        <v>71.333333333333343</v>
      </c>
      <c r="J192" s="44">
        <f t="shared" si="18"/>
        <v>97.333333333333343</v>
      </c>
      <c r="K192" s="3">
        <v>-1</v>
      </c>
      <c r="M192" s="27">
        <v>0.8666666666666667</v>
      </c>
      <c r="N192" s="27">
        <v>0.89166666666666672</v>
      </c>
      <c r="P192" s="15">
        <f t="shared" si="19"/>
        <v>22386666.666666664</v>
      </c>
      <c r="R192">
        <f>Parameters_Alternate!$F$5</f>
        <v>13880</v>
      </c>
      <c r="S192">
        <f>R192*(1+VLOOKUP(K192,Parameters_Alternate!$H$3:$I$7,2,FALSE))</f>
        <v>11798</v>
      </c>
      <c r="T192" s="14">
        <f>S192*Parameters_Alternate!$F$2</f>
        <v>15337400</v>
      </c>
      <c r="U192" s="14">
        <f>Parameters_Alternate!$N$6</f>
        <v>433333.33333333337</v>
      </c>
      <c r="V192" s="14">
        <f t="shared" si="16"/>
        <v>2500000</v>
      </c>
      <c r="W192" s="14">
        <f>Parameters_Alternate!$Q$10</f>
        <v>3754098.2698005121</v>
      </c>
      <c r="X192" s="14">
        <f>Parameters_Alternate!$F$7*'Alternate Scenario '!P192</f>
        <v>5596666.666666666</v>
      </c>
      <c r="Y192" s="14">
        <f>Parameters_Base!$G$8</f>
        <v>2000000</v>
      </c>
      <c r="Z192" s="15">
        <f t="shared" si="20"/>
        <v>29621498.269800514</v>
      </c>
      <c r="AB192" s="29">
        <f t="shared" si="21"/>
        <v>-7234831.6031338498</v>
      </c>
      <c r="AC192" s="29"/>
      <c r="AD192" s="29" t="str">
        <f t="shared" si="22"/>
        <v>Loss</v>
      </c>
      <c r="AE192" s="29"/>
      <c r="AG192" s="12">
        <f t="shared" si="23"/>
        <v>-74330.46167603269</v>
      </c>
    </row>
    <row r="193" spans="1:33" x14ac:dyDescent="0.25">
      <c r="A193" s="6">
        <v>186</v>
      </c>
      <c r="B193" s="1" t="str">
        <f t="shared" si="17"/>
        <v>Mumbai</v>
      </c>
      <c r="C193" s="1" t="s">
        <v>1</v>
      </c>
      <c r="D193" s="1" t="str">
        <f>IF(C193="Q1","non-peak",IF('Alternate Scenario '!C193="Q4","non-peak","peak"))</f>
        <v>peak</v>
      </c>
      <c r="E193" s="13">
        <f>IF(D193="non-peak",Parameters_Base!$B$4,Parameters_Base!$B$5)</f>
        <v>229999.99999999997</v>
      </c>
      <c r="F193" s="1"/>
      <c r="G193" s="1">
        <v>93</v>
      </c>
      <c r="H193" s="1">
        <v>23</v>
      </c>
      <c r="I193" s="44">
        <f>N193*Parameters_Alternate!$B$8</f>
        <v>56.666666666666671</v>
      </c>
      <c r="J193" s="44">
        <f t="shared" si="18"/>
        <v>79.666666666666671</v>
      </c>
      <c r="K193" s="3">
        <v>2</v>
      </c>
      <c r="M193" s="27">
        <v>0.76666666666666672</v>
      </c>
      <c r="N193" s="27">
        <v>0.70833333333333337</v>
      </c>
      <c r="P193" s="15">
        <f t="shared" si="19"/>
        <v>18323333.333333332</v>
      </c>
      <c r="R193">
        <f>Parameters_Alternate!$F$5</f>
        <v>13880</v>
      </c>
      <c r="S193">
        <f>R193*(1+VLOOKUP(K193,Parameters_Alternate!$H$3:$I$7,2,FALSE))</f>
        <v>18044</v>
      </c>
      <c r="T193" s="14">
        <f>S193*Parameters_Alternate!$F$2</f>
        <v>23457200</v>
      </c>
      <c r="U193" s="14">
        <f>Parameters_Alternate!$N$6</f>
        <v>433333.33333333337</v>
      </c>
      <c r="V193" s="14">
        <f t="shared" si="16"/>
        <v>1500000</v>
      </c>
      <c r="W193" s="14">
        <f>Parameters_Alternate!$Q$10</f>
        <v>3754098.2698005121</v>
      </c>
      <c r="X193" s="14">
        <f>Parameters_Alternate!$F$7*'Alternate Scenario '!P193</f>
        <v>4580833.333333333</v>
      </c>
      <c r="Y193" s="14">
        <f>Parameters_Base!$G$8</f>
        <v>2000000</v>
      </c>
      <c r="Z193" s="15">
        <f t="shared" si="20"/>
        <v>35725464.936467178</v>
      </c>
      <c r="AB193" s="29">
        <f t="shared" si="21"/>
        <v>-17402131.603133846</v>
      </c>
      <c r="AC193" s="29"/>
      <c r="AD193" s="29" t="str">
        <f t="shared" si="22"/>
        <v>Loss</v>
      </c>
      <c r="AE193" s="29"/>
      <c r="AG193" s="12">
        <f t="shared" si="23"/>
        <v>-218436.7983656968</v>
      </c>
    </row>
    <row r="194" spans="1:33" x14ac:dyDescent="0.25">
      <c r="A194" s="6">
        <v>187</v>
      </c>
      <c r="B194" s="1" t="str">
        <f t="shared" si="17"/>
        <v>New York</v>
      </c>
      <c r="C194" s="1" t="s">
        <v>1</v>
      </c>
      <c r="D194" s="1" t="str">
        <f>IF(C194="Q1","non-peak",IF('Alternate Scenario '!C194="Q4","non-peak","peak"))</f>
        <v>peak</v>
      </c>
      <c r="E194" s="13">
        <f>IF(D194="non-peak",Parameters_Base!$B$4,Parameters_Base!$B$5)</f>
        <v>229999.99999999997</v>
      </c>
      <c r="F194" s="1"/>
      <c r="G194" s="1">
        <v>94</v>
      </c>
      <c r="H194" s="1">
        <v>29</v>
      </c>
      <c r="I194" s="44">
        <f>N194*Parameters_Alternate!$B$8</f>
        <v>74.666666666666671</v>
      </c>
      <c r="J194" s="44">
        <f t="shared" si="18"/>
        <v>103.66666666666667</v>
      </c>
      <c r="K194" s="3">
        <v>0</v>
      </c>
      <c r="M194" s="27">
        <v>0.96666666666666667</v>
      </c>
      <c r="N194" s="27">
        <v>0.93333333333333335</v>
      </c>
      <c r="P194" s="15">
        <f t="shared" si="19"/>
        <v>23843333.333333332</v>
      </c>
      <c r="R194">
        <f>Parameters_Alternate!$F$5</f>
        <v>13880</v>
      </c>
      <c r="S194">
        <f>R194*(1+VLOOKUP(K194,Parameters_Alternate!$H$3:$I$7,2,FALSE))</f>
        <v>13880</v>
      </c>
      <c r="T194" s="14">
        <f>S194*Parameters_Alternate!$F$2</f>
        <v>18044000</v>
      </c>
      <c r="U194" s="14">
        <f>Parameters_Alternate!$N$6</f>
        <v>433333.33333333337</v>
      </c>
      <c r="V194" s="14">
        <f t="shared" si="16"/>
        <v>2500000</v>
      </c>
      <c r="W194" s="14">
        <f>Parameters_Alternate!$Q$10</f>
        <v>3754098.2698005121</v>
      </c>
      <c r="X194" s="14">
        <f>Parameters_Alternate!$F$7*'Alternate Scenario '!P194</f>
        <v>5960833.333333333</v>
      </c>
      <c r="Y194" s="14">
        <f>Parameters_Base!$G$8</f>
        <v>2000000</v>
      </c>
      <c r="Z194" s="15">
        <f t="shared" si="20"/>
        <v>32692264.936467174</v>
      </c>
      <c r="AB194" s="29">
        <f t="shared" si="21"/>
        <v>-8848931.6031338423</v>
      </c>
      <c r="AC194" s="29"/>
      <c r="AD194" s="29" t="str">
        <f t="shared" si="22"/>
        <v>Loss</v>
      </c>
      <c r="AE194" s="29"/>
      <c r="AG194" s="12">
        <f t="shared" si="23"/>
        <v>-85359.468840519374</v>
      </c>
    </row>
    <row r="195" spans="1:33" x14ac:dyDescent="0.25">
      <c r="A195" s="6">
        <v>188</v>
      </c>
      <c r="B195" s="1" t="str">
        <f t="shared" si="17"/>
        <v>Mumbai</v>
      </c>
      <c r="C195" s="1" t="s">
        <v>1</v>
      </c>
      <c r="D195" s="1" t="str">
        <f>IF(C195="Q1","non-peak",IF('Alternate Scenario '!C195="Q4","non-peak","peak"))</f>
        <v>peak</v>
      </c>
      <c r="E195" s="13">
        <f>IF(D195="non-peak",Parameters_Base!$B$4,Parameters_Base!$B$5)</f>
        <v>229999.99999999997</v>
      </c>
      <c r="F195" s="1"/>
      <c r="G195" s="1">
        <v>94</v>
      </c>
      <c r="H195" s="1">
        <v>18</v>
      </c>
      <c r="I195" s="44">
        <f>N195*Parameters_Alternate!$B$8</f>
        <v>78</v>
      </c>
      <c r="J195" s="44">
        <f t="shared" si="18"/>
        <v>96</v>
      </c>
      <c r="K195" s="3">
        <v>0</v>
      </c>
      <c r="M195" s="27">
        <v>0.6</v>
      </c>
      <c r="N195" s="27">
        <v>0.97499999999999998</v>
      </c>
      <c r="P195" s="15">
        <f t="shared" si="19"/>
        <v>22079999.999999996</v>
      </c>
      <c r="R195">
        <f>Parameters_Alternate!$F$5</f>
        <v>13880</v>
      </c>
      <c r="S195">
        <f>R195*(1+VLOOKUP(K195,Parameters_Alternate!$H$3:$I$7,2,FALSE))</f>
        <v>13880</v>
      </c>
      <c r="T195" s="14">
        <f>S195*Parameters_Alternate!$F$2</f>
        <v>18044000</v>
      </c>
      <c r="U195" s="14">
        <f>Parameters_Alternate!$N$6</f>
        <v>433333.33333333337</v>
      </c>
      <c r="V195" s="14">
        <f t="shared" si="16"/>
        <v>1500000</v>
      </c>
      <c r="W195" s="14">
        <f>Parameters_Alternate!$Q$10</f>
        <v>3754098.2698005121</v>
      </c>
      <c r="X195" s="14">
        <f>Parameters_Alternate!$F$7*'Alternate Scenario '!P195</f>
        <v>5519999.9999999991</v>
      </c>
      <c r="Y195" s="14">
        <f>Parameters_Base!$G$8</f>
        <v>2000000</v>
      </c>
      <c r="Z195" s="15">
        <f t="shared" si="20"/>
        <v>31251431.603133842</v>
      </c>
      <c r="AB195" s="29">
        <f t="shared" si="21"/>
        <v>-9171431.6031338461</v>
      </c>
      <c r="AC195" s="29"/>
      <c r="AD195" s="29" t="str">
        <f t="shared" si="22"/>
        <v>Loss</v>
      </c>
      <c r="AE195" s="29"/>
      <c r="AG195" s="12">
        <f t="shared" si="23"/>
        <v>-95535.745865977558</v>
      </c>
    </row>
    <row r="196" spans="1:33" x14ac:dyDescent="0.25">
      <c r="A196" s="6">
        <v>189</v>
      </c>
      <c r="B196" s="1" t="str">
        <f t="shared" si="17"/>
        <v>New York</v>
      </c>
      <c r="C196" s="1" t="s">
        <v>1</v>
      </c>
      <c r="D196" s="1" t="str">
        <f>IF(C196="Q1","non-peak",IF('Alternate Scenario '!C196="Q4","non-peak","peak"))</f>
        <v>peak</v>
      </c>
      <c r="E196" s="13">
        <f>IF(D196="non-peak",Parameters_Base!$B$4,Parameters_Base!$B$5)</f>
        <v>229999.99999999997</v>
      </c>
      <c r="F196" s="1"/>
      <c r="G196" s="1">
        <v>95</v>
      </c>
      <c r="H196" s="1">
        <v>21</v>
      </c>
      <c r="I196" s="44">
        <f>N196*Parameters_Alternate!$B$8</f>
        <v>66</v>
      </c>
      <c r="J196" s="44">
        <f t="shared" si="18"/>
        <v>87</v>
      </c>
      <c r="K196" s="3">
        <v>-1</v>
      </c>
      <c r="M196" s="27">
        <v>0.7</v>
      </c>
      <c r="N196" s="27">
        <v>0.82499999999999996</v>
      </c>
      <c r="P196" s="15">
        <f t="shared" si="19"/>
        <v>20009999.999999996</v>
      </c>
      <c r="R196">
        <f>Parameters_Alternate!$F$5</f>
        <v>13880</v>
      </c>
      <c r="S196">
        <f>R196*(1+VLOOKUP(K196,Parameters_Alternate!$H$3:$I$7,2,FALSE))</f>
        <v>11798</v>
      </c>
      <c r="T196" s="14">
        <f>S196*Parameters_Alternate!$F$2</f>
        <v>15337400</v>
      </c>
      <c r="U196" s="14">
        <f>Parameters_Alternate!$N$6</f>
        <v>433333.33333333337</v>
      </c>
      <c r="V196" s="14">
        <f t="shared" si="16"/>
        <v>2500000</v>
      </c>
      <c r="W196" s="14">
        <f>Parameters_Alternate!$Q$10</f>
        <v>3754098.2698005121</v>
      </c>
      <c r="X196" s="14">
        <f>Parameters_Alternate!$F$7*'Alternate Scenario '!P196</f>
        <v>5002499.9999999991</v>
      </c>
      <c r="Y196" s="14">
        <f>Parameters_Base!$G$8</f>
        <v>2000000</v>
      </c>
      <c r="Z196" s="15">
        <f t="shared" si="20"/>
        <v>29027331.60313385</v>
      </c>
      <c r="AB196" s="29">
        <f t="shared" si="21"/>
        <v>-9017331.6031338535</v>
      </c>
      <c r="AC196" s="29"/>
      <c r="AD196" s="29" t="str">
        <f t="shared" si="22"/>
        <v>Loss</v>
      </c>
      <c r="AE196" s="29"/>
      <c r="AG196" s="12">
        <f t="shared" si="23"/>
        <v>-103647.48969119372</v>
      </c>
    </row>
    <row r="197" spans="1:33" x14ac:dyDescent="0.25">
      <c r="A197" s="6">
        <v>190</v>
      </c>
      <c r="B197" s="1" t="str">
        <f t="shared" si="17"/>
        <v>Mumbai</v>
      </c>
      <c r="C197" s="1" t="s">
        <v>1</v>
      </c>
      <c r="D197" s="1" t="str">
        <f>IF(C197="Q1","non-peak",IF('Alternate Scenario '!C197="Q4","non-peak","peak"))</f>
        <v>peak</v>
      </c>
      <c r="E197" s="13">
        <f>IF(D197="non-peak",Parameters_Base!$B$4,Parameters_Base!$B$5)</f>
        <v>229999.99999999997</v>
      </c>
      <c r="F197" s="1"/>
      <c r="G197" s="1">
        <v>95</v>
      </c>
      <c r="H197" s="1">
        <v>17</v>
      </c>
      <c r="I197" s="44">
        <f>N197*Parameters_Alternate!$B$8</f>
        <v>76.666666666666671</v>
      </c>
      <c r="J197" s="44">
        <f t="shared" si="18"/>
        <v>93.666666666666671</v>
      </c>
      <c r="K197" s="3">
        <v>0</v>
      </c>
      <c r="M197" s="27">
        <v>0.56666666666666665</v>
      </c>
      <c r="N197" s="27">
        <v>0.95833333333333337</v>
      </c>
      <c r="P197" s="15">
        <f t="shared" si="19"/>
        <v>21543333.333333332</v>
      </c>
      <c r="R197">
        <f>Parameters_Alternate!$F$5</f>
        <v>13880</v>
      </c>
      <c r="S197">
        <f>R197*(1+VLOOKUP(K197,Parameters_Alternate!$H$3:$I$7,2,FALSE))</f>
        <v>13880</v>
      </c>
      <c r="T197" s="14">
        <f>S197*Parameters_Alternate!$F$2</f>
        <v>18044000</v>
      </c>
      <c r="U197" s="14">
        <f>Parameters_Alternate!$N$6</f>
        <v>433333.33333333337</v>
      </c>
      <c r="V197" s="14">
        <f t="shared" si="16"/>
        <v>1500000</v>
      </c>
      <c r="W197" s="14">
        <f>Parameters_Alternate!$Q$10</f>
        <v>3754098.2698005121</v>
      </c>
      <c r="X197" s="14">
        <f>Parameters_Alternate!$F$7*'Alternate Scenario '!P197</f>
        <v>5385833.333333333</v>
      </c>
      <c r="Y197" s="14">
        <f>Parameters_Base!$G$8</f>
        <v>2000000</v>
      </c>
      <c r="Z197" s="15">
        <f t="shared" si="20"/>
        <v>31117264.936467174</v>
      </c>
      <c r="AB197" s="29">
        <f t="shared" si="21"/>
        <v>-9573931.6031338423</v>
      </c>
      <c r="AC197" s="29"/>
      <c r="AD197" s="29" t="str">
        <f t="shared" si="22"/>
        <v>Loss</v>
      </c>
      <c r="AE197" s="29"/>
      <c r="AG197" s="12">
        <f t="shared" si="23"/>
        <v>-102212.79291601967</v>
      </c>
    </row>
    <row r="198" spans="1:33" x14ac:dyDescent="0.25">
      <c r="A198" s="6">
        <v>191</v>
      </c>
      <c r="B198" s="1" t="str">
        <f t="shared" si="17"/>
        <v>New York</v>
      </c>
      <c r="C198" s="1" t="s">
        <v>1</v>
      </c>
      <c r="D198" s="1" t="str">
        <f>IF(C198="Q1","non-peak",IF('Alternate Scenario '!C198="Q4","non-peak","peak"))</f>
        <v>peak</v>
      </c>
      <c r="E198" s="13">
        <f>IF(D198="non-peak",Parameters_Base!$B$4,Parameters_Base!$B$5)</f>
        <v>229999.99999999997</v>
      </c>
      <c r="F198" s="1"/>
      <c r="G198" s="1">
        <v>96</v>
      </c>
      <c r="H198" s="1">
        <v>21</v>
      </c>
      <c r="I198" s="44">
        <f>N198*Parameters_Alternate!$B$8</f>
        <v>54</v>
      </c>
      <c r="J198" s="44">
        <f t="shared" si="18"/>
        <v>75</v>
      </c>
      <c r="K198" s="3">
        <v>-2</v>
      </c>
      <c r="M198" s="27">
        <v>0.7</v>
      </c>
      <c r="N198" s="27">
        <v>0.67500000000000004</v>
      </c>
      <c r="P198" s="15">
        <f t="shared" si="19"/>
        <v>17249999.999999996</v>
      </c>
      <c r="R198">
        <f>Parameters_Alternate!$F$5</f>
        <v>13880</v>
      </c>
      <c r="S198">
        <f>R198*(1+VLOOKUP(K198,Parameters_Alternate!$H$3:$I$7,2,FALSE))</f>
        <v>9716</v>
      </c>
      <c r="T198" s="14">
        <f>S198*Parameters_Alternate!$F$2</f>
        <v>12630800</v>
      </c>
      <c r="U198" s="14">
        <f>Parameters_Alternate!$N$6</f>
        <v>433333.33333333337</v>
      </c>
      <c r="V198" s="14">
        <f t="shared" si="16"/>
        <v>2500000</v>
      </c>
      <c r="W198" s="14">
        <f>Parameters_Alternate!$Q$10</f>
        <v>3754098.2698005121</v>
      </c>
      <c r="X198" s="14">
        <f>Parameters_Alternate!$F$7*'Alternate Scenario '!P198</f>
        <v>4312499.9999999991</v>
      </c>
      <c r="Y198" s="14">
        <f>Parameters_Base!$G$8</f>
        <v>2000000</v>
      </c>
      <c r="Z198" s="15">
        <f t="shared" si="20"/>
        <v>25630731.603133846</v>
      </c>
      <c r="AB198" s="29">
        <f t="shared" si="21"/>
        <v>-8380731.6031338498</v>
      </c>
      <c r="AC198" s="29"/>
      <c r="AD198" s="29" t="str">
        <f t="shared" si="22"/>
        <v>Loss</v>
      </c>
      <c r="AE198" s="29"/>
      <c r="AG198" s="12">
        <f t="shared" si="23"/>
        <v>-111743.08804178466</v>
      </c>
    </row>
    <row r="199" spans="1:33" x14ac:dyDescent="0.25">
      <c r="A199" s="6">
        <v>192</v>
      </c>
      <c r="B199" s="1" t="str">
        <f t="shared" si="17"/>
        <v>Mumbai</v>
      </c>
      <c r="C199" s="1" t="s">
        <v>1</v>
      </c>
      <c r="D199" s="1" t="str">
        <f>IF(C199="Q1","non-peak",IF('Alternate Scenario '!C199="Q4","non-peak","peak"))</f>
        <v>peak</v>
      </c>
      <c r="E199" s="13">
        <f>IF(D199="non-peak",Parameters_Base!$B$4,Parameters_Base!$B$5)</f>
        <v>229999.99999999997</v>
      </c>
      <c r="F199" s="1"/>
      <c r="G199" s="1">
        <v>96</v>
      </c>
      <c r="H199" s="1">
        <v>20</v>
      </c>
      <c r="I199" s="44">
        <f>N199*Parameters_Alternate!$B$8</f>
        <v>80</v>
      </c>
      <c r="J199" s="44">
        <f t="shared" si="18"/>
        <v>100</v>
      </c>
      <c r="K199" s="3">
        <v>0</v>
      </c>
      <c r="M199" s="27">
        <v>0.66666666666666663</v>
      </c>
      <c r="N199" s="27">
        <v>1</v>
      </c>
      <c r="P199" s="15">
        <f t="shared" si="19"/>
        <v>22999999.999999996</v>
      </c>
      <c r="R199">
        <f>Parameters_Alternate!$F$5</f>
        <v>13880</v>
      </c>
      <c r="S199">
        <f>R199*(1+VLOOKUP(K199,Parameters_Alternate!$H$3:$I$7,2,FALSE))</f>
        <v>13880</v>
      </c>
      <c r="T199" s="14">
        <f>S199*Parameters_Alternate!$F$2</f>
        <v>18044000</v>
      </c>
      <c r="U199" s="14">
        <f>Parameters_Alternate!$N$6</f>
        <v>433333.33333333337</v>
      </c>
      <c r="V199" s="14">
        <f t="shared" si="16"/>
        <v>1500000</v>
      </c>
      <c r="W199" s="14">
        <f>Parameters_Alternate!$Q$10</f>
        <v>3754098.2698005121</v>
      </c>
      <c r="X199" s="14">
        <f>Parameters_Alternate!$F$7*'Alternate Scenario '!P199</f>
        <v>5749999.9999999991</v>
      </c>
      <c r="Y199" s="14">
        <f>Parameters_Base!$G$8</f>
        <v>2000000</v>
      </c>
      <c r="Z199" s="15">
        <f t="shared" si="20"/>
        <v>31481431.603133842</v>
      </c>
      <c r="AB199" s="29">
        <f t="shared" si="21"/>
        <v>-8481431.6031338461</v>
      </c>
      <c r="AC199" s="29"/>
      <c r="AD199" s="29" t="str">
        <f t="shared" si="22"/>
        <v>Loss</v>
      </c>
      <c r="AE199" s="29"/>
      <c r="AG199" s="12">
        <f t="shared" si="23"/>
        <v>-84814.316031338458</v>
      </c>
    </row>
    <row r="200" spans="1:33" x14ac:dyDescent="0.25">
      <c r="A200" s="6">
        <v>193</v>
      </c>
      <c r="B200" s="1" t="str">
        <f t="shared" si="17"/>
        <v>New York</v>
      </c>
      <c r="C200" s="1" t="s">
        <v>1</v>
      </c>
      <c r="D200" s="1" t="str">
        <f>IF(C200="Q1","non-peak",IF('Alternate Scenario '!C200="Q4","non-peak","peak"))</f>
        <v>peak</v>
      </c>
      <c r="E200" s="13">
        <f>IF(D200="non-peak",Parameters_Base!$B$4,Parameters_Base!$B$5)</f>
        <v>229999.99999999997</v>
      </c>
      <c r="F200" s="1"/>
      <c r="G200" s="1">
        <v>97</v>
      </c>
      <c r="H200" s="1">
        <v>19</v>
      </c>
      <c r="I200" s="44">
        <f>N200*Parameters_Alternate!$B$8</f>
        <v>65.666666666666657</v>
      </c>
      <c r="J200" s="44">
        <f t="shared" si="18"/>
        <v>84.666666666666657</v>
      </c>
      <c r="K200" s="3">
        <v>-2</v>
      </c>
      <c r="M200" s="27">
        <v>0.6333333333333333</v>
      </c>
      <c r="N200" s="27">
        <v>0.8208333333333333</v>
      </c>
      <c r="P200" s="15">
        <f t="shared" si="19"/>
        <v>19473333.333333328</v>
      </c>
      <c r="R200">
        <f>Parameters_Alternate!$F$5</f>
        <v>13880</v>
      </c>
      <c r="S200">
        <f>R200*(1+VLOOKUP(K200,Parameters_Alternate!$H$3:$I$7,2,FALSE))</f>
        <v>9716</v>
      </c>
      <c r="T200" s="14">
        <f>S200*Parameters_Alternate!$F$2</f>
        <v>12630800</v>
      </c>
      <c r="U200" s="14">
        <f>Parameters_Alternate!$N$6</f>
        <v>433333.33333333337</v>
      </c>
      <c r="V200" s="14">
        <f t="shared" ref="V200:V263" si="24">IF(B200="Mumbai",1500000,2500000)</f>
        <v>2500000</v>
      </c>
      <c r="W200" s="14">
        <f>Parameters_Alternate!$Q$10</f>
        <v>3754098.2698005121</v>
      </c>
      <c r="X200" s="14">
        <f>Parameters_Alternate!$F$7*'Alternate Scenario '!P200</f>
        <v>4868333.3333333321</v>
      </c>
      <c r="Y200" s="14">
        <f>Parameters_Base!$G$8</f>
        <v>2000000</v>
      </c>
      <c r="Z200" s="15">
        <f t="shared" si="20"/>
        <v>26186564.936467178</v>
      </c>
      <c r="AB200" s="29">
        <f t="shared" si="21"/>
        <v>-6713231.6031338498</v>
      </c>
      <c r="AC200" s="29"/>
      <c r="AD200" s="29" t="str">
        <f t="shared" si="22"/>
        <v>Loss</v>
      </c>
      <c r="AE200" s="29"/>
      <c r="AG200" s="12">
        <f t="shared" si="23"/>
        <v>-79290.137044888004</v>
      </c>
    </row>
    <row r="201" spans="1:33" x14ac:dyDescent="0.25">
      <c r="A201" s="6">
        <v>194</v>
      </c>
      <c r="B201" s="1" t="str">
        <f t="shared" ref="B201:B264" si="25">IF(ISODD(A201),"New York","Mumbai")</f>
        <v>Mumbai</v>
      </c>
      <c r="C201" s="1" t="s">
        <v>1</v>
      </c>
      <c r="D201" s="1" t="str">
        <f>IF(C201="Q1","non-peak",IF('Alternate Scenario '!C201="Q4","non-peak","peak"))</f>
        <v>peak</v>
      </c>
      <c r="E201" s="13">
        <f>IF(D201="non-peak",Parameters_Base!$B$4,Parameters_Base!$B$5)</f>
        <v>229999.99999999997</v>
      </c>
      <c r="F201" s="1"/>
      <c r="G201" s="1">
        <v>97</v>
      </c>
      <c r="H201" s="1">
        <v>24</v>
      </c>
      <c r="I201" s="44">
        <f>N201*Parameters_Alternate!$B$8</f>
        <v>75</v>
      </c>
      <c r="J201" s="44">
        <f t="shared" ref="J201:J264" si="26">H201+I201</f>
        <v>99</v>
      </c>
      <c r="K201" s="3">
        <v>2</v>
      </c>
      <c r="M201" s="27">
        <v>0.8</v>
      </c>
      <c r="N201" s="27">
        <v>0.9375</v>
      </c>
      <c r="P201" s="15">
        <f t="shared" ref="P201:P264" si="27">E201*J201</f>
        <v>22769999.999999996</v>
      </c>
      <c r="R201">
        <f>Parameters_Alternate!$F$5</f>
        <v>13880</v>
      </c>
      <c r="S201">
        <f>R201*(1+VLOOKUP(K201,Parameters_Alternate!$H$3:$I$7,2,FALSE))</f>
        <v>18044</v>
      </c>
      <c r="T201" s="14">
        <f>S201*Parameters_Alternate!$F$2</f>
        <v>23457200</v>
      </c>
      <c r="U201" s="14">
        <f>Parameters_Alternate!$N$6</f>
        <v>433333.33333333337</v>
      </c>
      <c r="V201" s="14">
        <f t="shared" si="24"/>
        <v>1500000</v>
      </c>
      <c r="W201" s="14">
        <f>Parameters_Alternate!$Q$10</f>
        <v>3754098.2698005121</v>
      </c>
      <c r="X201" s="14">
        <f>Parameters_Alternate!$F$7*'Alternate Scenario '!P201</f>
        <v>5692499.9999999991</v>
      </c>
      <c r="Y201" s="14">
        <f>Parameters_Base!$G$8</f>
        <v>2000000</v>
      </c>
      <c r="Z201" s="15">
        <f t="shared" ref="Z201:Z264" si="28">SUM(T201:Y201)</f>
        <v>36837131.603133842</v>
      </c>
      <c r="AB201" s="29">
        <f t="shared" ref="AB201:AB264" si="29">P201-Z201</f>
        <v>-14067131.603133846</v>
      </c>
      <c r="AC201" s="29"/>
      <c r="AD201" s="29" t="str">
        <f t="shared" ref="AD201:AD264" si="30">IF(AB201&gt;0,"Profit","Loss")</f>
        <v>Loss</v>
      </c>
      <c r="AE201" s="29"/>
      <c r="AG201" s="12">
        <f t="shared" ref="AG201:AG264" si="31">AB201/J201</f>
        <v>-142092.2384154934</v>
      </c>
    </row>
    <row r="202" spans="1:33" x14ac:dyDescent="0.25">
      <c r="A202" s="6">
        <v>195</v>
      </c>
      <c r="B202" s="1" t="str">
        <f t="shared" si="25"/>
        <v>New York</v>
      </c>
      <c r="C202" s="1" t="s">
        <v>1</v>
      </c>
      <c r="D202" s="1" t="str">
        <f>IF(C202="Q1","non-peak",IF('Alternate Scenario '!C202="Q4","non-peak","peak"))</f>
        <v>peak</v>
      </c>
      <c r="E202" s="13">
        <f>IF(D202="non-peak",Parameters_Base!$B$4,Parameters_Base!$B$5)</f>
        <v>229999.99999999997</v>
      </c>
      <c r="F202" s="1"/>
      <c r="G202" s="1">
        <v>98</v>
      </c>
      <c r="H202" s="1">
        <v>19</v>
      </c>
      <c r="I202" s="44">
        <f>N202*Parameters_Alternate!$B$8</f>
        <v>63.333333333333329</v>
      </c>
      <c r="J202" s="44">
        <f t="shared" si="26"/>
        <v>82.333333333333329</v>
      </c>
      <c r="K202" s="3">
        <v>-2</v>
      </c>
      <c r="M202" s="27">
        <v>0.6333333333333333</v>
      </c>
      <c r="N202" s="27">
        <v>0.79166666666666663</v>
      </c>
      <c r="P202" s="15">
        <f t="shared" si="27"/>
        <v>18936666.666666664</v>
      </c>
      <c r="R202">
        <f>Parameters_Alternate!$F$5</f>
        <v>13880</v>
      </c>
      <c r="S202">
        <f>R202*(1+VLOOKUP(K202,Parameters_Alternate!$H$3:$I$7,2,FALSE))</f>
        <v>9716</v>
      </c>
      <c r="T202" s="14">
        <f>S202*Parameters_Alternate!$F$2</f>
        <v>12630800</v>
      </c>
      <c r="U202" s="14">
        <f>Parameters_Alternate!$N$6</f>
        <v>433333.33333333337</v>
      </c>
      <c r="V202" s="14">
        <f t="shared" si="24"/>
        <v>2500000</v>
      </c>
      <c r="W202" s="14">
        <f>Parameters_Alternate!$Q$10</f>
        <v>3754098.2698005121</v>
      </c>
      <c r="X202" s="14">
        <f>Parameters_Alternate!$F$7*'Alternate Scenario '!P202</f>
        <v>4734166.666666666</v>
      </c>
      <c r="Y202" s="14">
        <f>Parameters_Base!$G$8</f>
        <v>2000000</v>
      </c>
      <c r="Z202" s="15">
        <f t="shared" si="28"/>
        <v>26052398.269800514</v>
      </c>
      <c r="AB202" s="29">
        <f t="shared" si="29"/>
        <v>-7115731.6031338498</v>
      </c>
      <c r="AC202" s="29"/>
      <c r="AD202" s="29" t="str">
        <f t="shared" si="30"/>
        <v>Loss</v>
      </c>
      <c r="AE202" s="29"/>
      <c r="AG202" s="12">
        <f t="shared" si="31"/>
        <v>-86425.889916605462</v>
      </c>
    </row>
    <row r="203" spans="1:33" x14ac:dyDescent="0.25">
      <c r="A203" s="6">
        <v>196</v>
      </c>
      <c r="B203" s="1" t="str">
        <f t="shared" si="25"/>
        <v>Mumbai</v>
      </c>
      <c r="C203" s="1" t="s">
        <v>1</v>
      </c>
      <c r="D203" s="1" t="str">
        <f>IF(C203="Q1","non-peak",IF('Alternate Scenario '!C203="Q4","non-peak","peak"))</f>
        <v>peak</v>
      </c>
      <c r="E203" s="13">
        <f>IF(D203="non-peak",Parameters_Base!$B$4,Parameters_Base!$B$5)</f>
        <v>229999.99999999997</v>
      </c>
      <c r="F203" s="1"/>
      <c r="G203" s="1">
        <v>98</v>
      </c>
      <c r="H203" s="1">
        <v>26</v>
      </c>
      <c r="I203" s="44">
        <f>N203*Parameters_Alternate!$B$8</f>
        <v>54.333333333333336</v>
      </c>
      <c r="J203" s="44">
        <f t="shared" si="26"/>
        <v>80.333333333333343</v>
      </c>
      <c r="K203" s="3">
        <v>2</v>
      </c>
      <c r="M203" s="27">
        <v>0.8666666666666667</v>
      </c>
      <c r="N203" s="27">
        <v>0.6791666666666667</v>
      </c>
      <c r="P203" s="15">
        <f t="shared" si="27"/>
        <v>18476666.666666668</v>
      </c>
      <c r="R203">
        <f>Parameters_Alternate!$F$5</f>
        <v>13880</v>
      </c>
      <c r="S203">
        <f>R203*(1+VLOOKUP(K203,Parameters_Alternate!$H$3:$I$7,2,FALSE))</f>
        <v>18044</v>
      </c>
      <c r="T203" s="14">
        <f>S203*Parameters_Alternate!$F$2</f>
        <v>23457200</v>
      </c>
      <c r="U203" s="14">
        <f>Parameters_Alternate!$N$6</f>
        <v>433333.33333333337</v>
      </c>
      <c r="V203" s="14">
        <f t="shared" si="24"/>
        <v>1500000</v>
      </c>
      <c r="W203" s="14">
        <f>Parameters_Alternate!$Q$10</f>
        <v>3754098.2698005121</v>
      </c>
      <c r="X203" s="14">
        <f>Parameters_Alternate!$F$7*'Alternate Scenario '!P203</f>
        <v>4619166.666666667</v>
      </c>
      <c r="Y203" s="14">
        <f>Parameters_Base!$G$8</f>
        <v>2000000</v>
      </c>
      <c r="Z203" s="15">
        <f t="shared" si="28"/>
        <v>35763798.269800507</v>
      </c>
      <c r="AB203" s="29">
        <f t="shared" si="29"/>
        <v>-17287131.603133839</v>
      </c>
      <c r="AC203" s="29"/>
      <c r="AD203" s="29" t="str">
        <f t="shared" si="30"/>
        <v>Loss</v>
      </c>
      <c r="AE203" s="29"/>
      <c r="AG203" s="12">
        <f t="shared" si="31"/>
        <v>-215192.50958257887</v>
      </c>
    </row>
    <row r="204" spans="1:33" x14ac:dyDescent="0.25">
      <c r="A204" s="6">
        <v>197</v>
      </c>
      <c r="B204" s="1" t="str">
        <f t="shared" si="25"/>
        <v>New York</v>
      </c>
      <c r="C204" s="1" t="s">
        <v>1</v>
      </c>
      <c r="D204" s="1" t="str">
        <f>IF(C204="Q1","non-peak",IF('Alternate Scenario '!C204="Q4","non-peak","peak"))</f>
        <v>peak</v>
      </c>
      <c r="E204" s="13">
        <f>IF(D204="non-peak",Parameters_Base!$B$4,Parameters_Base!$B$5)</f>
        <v>229999.99999999997</v>
      </c>
      <c r="F204" s="1"/>
      <c r="G204" s="1">
        <v>99</v>
      </c>
      <c r="H204" s="1">
        <v>20</v>
      </c>
      <c r="I204" s="44">
        <f>N204*Parameters_Alternate!$B$8</f>
        <v>65.333333333333329</v>
      </c>
      <c r="J204" s="44">
        <f t="shared" si="26"/>
        <v>85.333333333333329</v>
      </c>
      <c r="K204" s="3">
        <v>-2</v>
      </c>
      <c r="M204" s="27">
        <v>0.66666666666666663</v>
      </c>
      <c r="N204" s="27">
        <v>0.81666666666666665</v>
      </c>
      <c r="P204" s="15">
        <f t="shared" si="27"/>
        <v>19626666.666666664</v>
      </c>
      <c r="R204">
        <f>Parameters_Alternate!$F$5</f>
        <v>13880</v>
      </c>
      <c r="S204">
        <f>R204*(1+VLOOKUP(K204,Parameters_Alternate!$H$3:$I$7,2,FALSE))</f>
        <v>9716</v>
      </c>
      <c r="T204" s="14">
        <f>S204*Parameters_Alternate!$F$2</f>
        <v>12630800</v>
      </c>
      <c r="U204" s="14">
        <f>Parameters_Alternate!$N$6</f>
        <v>433333.33333333337</v>
      </c>
      <c r="V204" s="14">
        <f t="shared" si="24"/>
        <v>2500000</v>
      </c>
      <c r="W204" s="14">
        <f>Parameters_Alternate!$Q$10</f>
        <v>3754098.2698005121</v>
      </c>
      <c r="X204" s="14">
        <f>Parameters_Alternate!$F$7*'Alternate Scenario '!P204</f>
        <v>4906666.666666666</v>
      </c>
      <c r="Y204" s="14">
        <f>Parameters_Base!$G$8</f>
        <v>2000000</v>
      </c>
      <c r="Z204" s="15">
        <f t="shared" si="28"/>
        <v>26224898.269800514</v>
      </c>
      <c r="AB204" s="29">
        <f t="shared" si="29"/>
        <v>-6598231.6031338498</v>
      </c>
      <c r="AC204" s="29"/>
      <c r="AD204" s="29" t="str">
        <f t="shared" si="30"/>
        <v>Loss</v>
      </c>
      <c r="AE204" s="29"/>
      <c r="AG204" s="12">
        <f t="shared" si="31"/>
        <v>-77323.026599224802</v>
      </c>
    </row>
    <row r="205" spans="1:33" x14ac:dyDescent="0.25">
      <c r="A205" s="6">
        <v>198</v>
      </c>
      <c r="B205" s="1" t="str">
        <f t="shared" si="25"/>
        <v>Mumbai</v>
      </c>
      <c r="C205" s="1" t="s">
        <v>1</v>
      </c>
      <c r="D205" s="1" t="str">
        <f>IF(C205="Q1","non-peak",IF('Alternate Scenario '!C205="Q4","non-peak","peak"))</f>
        <v>peak</v>
      </c>
      <c r="E205" s="13">
        <f>IF(D205="non-peak",Parameters_Base!$B$4,Parameters_Base!$B$5)</f>
        <v>229999.99999999997</v>
      </c>
      <c r="F205" s="1"/>
      <c r="G205" s="1">
        <v>99</v>
      </c>
      <c r="H205" s="1">
        <v>15</v>
      </c>
      <c r="I205" s="44">
        <f>N205*Parameters_Alternate!$B$8</f>
        <v>63.333333333333329</v>
      </c>
      <c r="J205" s="44">
        <f t="shared" si="26"/>
        <v>78.333333333333329</v>
      </c>
      <c r="K205" s="3">
        <v>1</v>
      </c>
      <c r="M205" s="27">
        <v>0.5</v>
      </c>
      <c r="N205" s="27">
        <v>0.79166666666666663</v>
      </c>
      <c r="P205" s="15">
        <f t="shared" si="27"/>
        <v>18016666.666666664</v>
      </c>
      <c r="R205">
        <f>Parameters_Alternate!$F$5</f>
        <v>13880</v>
      </c>
      <c r="S205">
        <f>R205*(1+VLOOKUP(K205,Parameters_Alternate!$H$3:$I$7,2,FALSE))</f>
        <v>15961.999999999998</v>
      </c>
      <c r="T205" s="14">
        <f>S205*Parameters_Alternate!$F$2</f>
        <v>20750599.999999996</v>
      </c>
      <c r="U205" s="14">
        <f>Parameters_Alternate!$N$6</f>
        <v>433333.33333333337</v>
      </c>
      <c r="V205" s="14">
        <f t="shared" si="24"/>
        <v>1500000</v>
      </c>
      <c r="W205" s="14">
        <f>Parameters_Alternate!$Q$10</f>
        <v>3754098.2698005121</v>
      </c>
      <c r="X205" s="14">
        <f>Parameters_Alternate!$F$7*'Alternate Scenario '!P205</f>
        <v>4504166.666666666</v>
      </c>
      <c r="Y205" s="14">
        <f>Parameters_Base!$G$8</f>
        <v>2000000</v>
      </c>
      <c r="Z205" s="15">
        <f t="shared" si="28"/>
        <v>32942198.269800507</v>
      </c>
      <c r="AB205" s="29">
        <f t="shared" si="29"/>
        <v>-14925531.603133842</v>
      </c>
      <c r="AC205" s="29"/>
      <c r="AD205" s="29" t="str">
        <f t="shared" si="30"/>
        <v>Loss</v>
      </c>
      <c r="AE205" s="29"/>
      <c r="AG205" s="12">
        <f t="shared" si="31"/>
        <v>-190538.70131660227</v>
      </c>
    </row>
    <row r="206" spans="1:33" x14ac:dyDescent="0.25">
      <c r="A206" s="6">
        <v>199</v>
      </c>
      <c r="B206" s="1" t="str">
        <f t="shared" si="25"/>
        <v>New York</v>
      </c>
      <c r="C206" s="1" t="s">
        <v>1</v>
      </c>
      <c r="D206" s="1" t="str">
        <f>IF(C206="Q1","non-peak",IF('Alternate Scenario '!C206="Q4","non-peak","peak"))</f>
        <v>peak</v>
      </c>
      <c r="E206" s="13">
        <f>IF(D206="non-peak",Parameters_Base!$B$4,Parameters_Base!$B$5)</f>
        <v>229999.99999999997</v>
      </c>
      <c r="F206" s="1"/>
      <c r="G206" s="1">
        <v>100</v>
      </c>
      <c r="H206" s="1">
        <v>27</v>
      </c>
      <c r="I206" s="44">
        <f>N206*Parameters_Alternate!$B$8</f>
        <v>73.333333333333329</v>
      </c>
      <c r="J206" s="44">
        <f t="shared" si="26"/>
        <v>100.33333333333333</v>
      </c>
      <c r="K206" s="3">
        <v>0</v>
      </c>
      <c r="M206" s="27">
        <v>0.9</v>
      </c>
      <c r="N206" s="27">
        <v>0.91666666666666663</v>
      </c>
      <c r="P206" s="15">
        <f t="shared" si="27"/>
        <v>23076666.666666664</v>
      </c>
      <c r="R206">
        <f>Parameters_Alternate!$F$5</f>
        <v>13880</v>
      </c>
      <c r="S206">
        <f>R206*(1+VLOOKUP(K206,Parameters_Alternate!$H$3:$I$7,2,FALSE))</f>
        <v>13880</v>
      </c>
      <c r="T206" s="14">
        <f>S206*Parameters_Alternate!$F$2</f>
        <v>18044000</v>
      </c>
      <c r="U206" s="14">
        <f>Parameters_Alternate!$N$6</f>
        <v>433333.33333333337</v>
      </c>
      <c r="V206" s="14">
        <f t="shared" si="24"/>
        <v>2500000</v>
      </c>
      <c r="W206" s="14">
        <f>Parameters_Alternate!$Q$10</f>
        <v>3754098.2698005121</v>
      </c>
      <c r="X206" s="14">
        <f>Parameters_Alternate!$F$7*'Alternate Scenario '!P206</f>
        <v>5769166.666666666</v>
      </c>
      <c r="Y206" s="14">
        <f>Parameters_Base!$G$8</f>
        <v>2000000</v>
      </c>
      <c r="Z206" s="15">
        <f t="shared" si="28"/>
        <v>32500598.269800507</v>
      </c>
      <c r="AB206" s="29">
        <f t="shared" si="29"/>
        <v>-9423931.6031338423</v>
      </c>
      <c r="AC206" s="29"/>
      <c r="AD206" s="29" t="str">
        <f t="shared" si="30"/>
        <v>Loss</v>
      </c>
      <c r="AE206" s="29"/>
      <c r="AG206" s="12">
        <f t="shared" si="31"/>
        <v>-93926.228602662886</v>
      </c>
    </row>
    <row r="207" spans="1:33" x14ac:dyDescent="0.25">
      <c r="A207" s="6">
        <v>200</v>
      </c>
      <c r="B207" s="1" t="str">
        <f t="shared" si="25"/>
        <v>Mumbai</v>
      </c>
      <c r="C207" s="1" t="s">
        <v>1</v>
      </c>
      <c r="D207" s="1" t="str">
        <f>IF(C207="Q1","non-peak",IF('Alternate Scenario '!C207="Q4","non-peak","peak"))</f>
        <v>peak</v>
      </c>
      <c r="E207" s="13">
        <f>IF(D207="non-peak",Parameters_Base!$B$4,Parameters_Base!$B$5)</f>
        <v>229999.99999999997</v>
      </c>
      <c r="F207" s="1"/>
      <c r="G207" s="1">
        <v>100</v>
      </c>
      <c r="H207" s="1">
        <v>20</v>
      </c>
      <c r="I207" s="44">
        <f>N207*Parameters_Alternate!$B$8</f>
        <v>67.333333333333329</v>
      </c>
      <c r="J207" s="44">
        <f t="shared" si="26"/>
        <v>87.333333333333329</v>
      </c>
      <c r="K207" s="3">
        <v>2</v>
      </c>
      <c r="M207" s="27">
        <v>0.66666666666666663</v>
      </c>
      <c r="N207" s="27">
        <v>0.84166666666666667</v>
      </c>
      <c r="P207" s="15">
        <f t="shared" si="27"/>
        <v>20086666.666666664</v>
      </c>
      <c r="R207">
        <f>Parameters_Alternate!$F$5</f>
        <v>13880</v>
      </c>
      <c r="S207">
        <f>R207*(1+VLOOKUP(K207,Parameters_Alternate!$H$3:$I$7,2,FALSE))</f>
        <v>18044</v>
      </c>
      <c r="T207" s="14">
        <f>S207*Parameters_Alternate!$F$2</f>
        <v>23457200</v>
      </c>
      <c r="U207" s="14">
        <f>Parameters_Alternate!$N$6</f>
        <v>433333.33333333337</v>
      </c>
      <c r="V207" s="14">
        <f t="shared" si="24"/>
        <v>1500000</v>
      </c>
      <c r="W207" s="14">
        <f>Parameters_Alternate!$Q$10</f>
        <v>3754098.2698005121</v>
      </c>
      <c r="X207" s="14">
        <f>Parameters_Alternate!$F$7*'Alternate Scenario '!P207</f>
        <v>5021666.666666666</v>
      </c>
      <c r="Y207" s="14">
        <f>Parameters_Base!$G$8</f>
        <v>2000000</v>
      </c>
      <c r="Z207" s="15">
        <f t="shared" si="28"/>
        <v>36166298.269800507</v>
      </c>
      <c r="AB207" s="29">
        <f t="shared" si="29"/>
        <v>-16079631.603133842</v>
      </c>
      <c r="AC207" s="29"/>
      <c r="AD207" s="29" t="str">
        <f t="shared" si="30"/>
        <v>Loss</v>
      </c>
      <c r="AE207" s="29"/>
      <c r="AG207" s="12">
        <f t="shared" si="31"/>
        <v>-184117.91911985318</v>
      </c>
    </row>
    <row r="208" spans="1:33" x14ac:dyDescent="0.25">
      <c r="A208" s="6">
        <v>201</v>
      </c>
      <c r="B208" s="1" t="str">
        <f t="shared" si="25"/>
        <v>New York</v>
      </c>
      <c r="C208" s="1" t="s">
        <v>1</v>
      </c>
      <c r="D208" s="1" t="str">
        <f>IF(C208="Q1","non-peak",IF('Alternate Scenario '!C208="Q4","non-peak","peak"))</f>
        <v>peak</v>
      </c>
      <c r="E208" s="13">
        <f>IF(D208="non-peak",Parameters_Base!$B$4,Parameters_Base!$B$5)</f>
        <v>229999.99999999997</v>
      </c>
      <c r="F208" s="1"/>
      <c r="G208" s="1">
        <v>101</v>
      </c>
      <c r="H208" s="1">
        <v>21</v>
      </c>
      <c r="I208" s="44">
        <f>N208*Parameters_Alternate!$B$8</f>
        <v>80</v>
      </c>
      <c r="J208" s="44">
        <f t="shared" si="26"/>
        <v>101</v>
      </c>
      <c r="K208" s="3">
        <v>0</v>
      </c>
      <c r="M208" s="27">
        <v>0.7</v>
      </c>
      <c r="N208" s="27">
        <v>1</v>
      </c>
      <c r="P208" s="15">
        <f t="shared" si="27"/>
        <v>23229999.999999996</v>
      </c>
      <c r="R208">
        <f>Parameters_Alternate!$F$5</f>
        <v>13880</v>
      </c>
      <c r="S208">
        <f>R208*(1+VLOOKUP(K208,Parameters_Alternate!$H$3:$I$7,2,FALSE))</f>
        <v>13880</v>
      </c>
      <c r="T208" s="14">
        <f>S208*Parameters_Alternate!$F$2</f>
        <v>18044000</v>
      </c>
      <c r="U208" s="14">
        <f>Parameters_Alternate!$N$6</f>
        <v>433333.33333333337</v>
      </c>
      <c r="V208" s="14">
        <f t="shared" si="24"/>
        <v>2500000</v>
      </c>
      <c r="W208" s="14">
        <f>Parameters_Alternate!$Q$10</f>
        <v>3754098.2698005121</v>
      </c>
      <c r="X208" s="14">
        <f>Parameters_Alternate!$F$7*'Alternate Scenario '!P208</f>
        <v>5807499.9999999991</v>
      </c>
      <c r="Y208" s="14">
        <f>Parameters_Base!$G$8</f>
        <v>2000000</v>
      </c>
      <c r="Z208" s="15">
        <f t="shared" si="28"/>
        <v>32538931.603133842</v>
      </c>
      <c r="AB208" s="29">
        <f t="shared" si="29"/>
        <v>-9308931.6031338461</v>
      </c>
      <c r="AC208" s="29"/>
      <c r="AD208" s="29" t="str">
        <f t="shared" si="30"/>
        <v>Loss</v>
      </c>
      <c r="AE208" s="29"/>
      <c r="AG208" s="12">
        <f t="shared" si="31"/>
        <v>-92167.639634988576</v>
      </c>
    </row>
    <row r="209" spans="1:33" x14ac:dyDescent="0.25">
      <c r="A209" s="6">
        <v>202</v>
      </c>
      <c r="B209" s="1" t="str">
        <f t="shared" si="25"/>
        <v>Mumbai</v>
      </c>
      <c r="C209" s="1" t="s">
        <v>1</v>
      </c>
      <c r="D209" s="1" t="str">
        <f>IF(C209="Q1","non-peak",IF('Alternate Scenario '!C209="Q4","non-peak","peak"))</f>
        <v>peak</v>
      </c>
      <c r="E209" s="13">
        <f>IF(D209="non-peak",Parameters_Base!$B$4,Parameters_Base!$B$5)</f>
        <v>229999.99999999997</v>
      </c>
      <c r="F209" s="1"/>
      <c r="G209" s="1">
        <v>101</v>
      </c>
      <c r="H209" s="1">
        <v>15</v>
      </c>
      <c r="I209" s="44">
        <f>N209*Parameters_Alternate!$B$8</f>
        <v>76.666666666666671</v>
      </c>
      <c r="J209" s="44">
        <f t="shared" si="26"/>
        <v>91.666666666666671</v>
      </c>
      <c r="K209" s="3">
        <v>1</v>
      </c>
      <c r="M209" s="27">
        <v>0.5</v>
      </c>
      <c r="N209" s="27">
        <v>0.95833333333333337</v>
      </c>
      <c r="P209" s="15">
        <f t="shared" si="27"/>
        <v>21083333.333333332</v>
      </c>
      <c r="R209">
        <f>Parameters_Alternate!$F$5</f>
        <v>13880</v>
      </c>
      <c r="S209">
        <f>R209*(1+VLOOKUP(K209,Parameters_Alternate!$H$3:$I$7,2,FALSE))</f>
        <v>15961.999999999998</v>
      </c>
      <c r="T209" s="14">
        <f>S209*Parameters_Alternate!$F$2</f>
        <v>20750599.999999996</v>
      </c>
      <c r="U209" s="14">
        <f>Parameters_Alternate!$N$6</f>
        <v>433333.33333333337</v>
      </c>
      <c r="V209" s="14">
        <f t="shared" si="24"/>
        <v>1500000</v>
      </c>
      <c r="W209" s="14">
        <f>Parameters_Alternate!$Q$10</f>
        <v>3754098.2698005121</v>
      </c>
      <c r="X209" s="14">
        <f>Parameters_Alternate!$F$7*'Alternate Scenario '!P209</f>
        <v>5270833.333333333</v>
      </c>
      <c r="Y209" s="14">
        <f>Parameters_Base!$G$8</f>
        <v>2000000</v>
      </c>
      <c r="Z209" s="15">
        <f t="shared" si="28"/>
        <v>33708864.936467171</v>
      </c>
      <c r="AB209" s="29">
        <f t="shared" si="29"/>
        <v>-12625531.603133839</v>
      </c>
      <c r="AC209" s="29"/>
      <c r="AD209" s="29" t="str">
        <f t="shared" si="30"/>
        <v>Loss</v>
      </c>
      <c r="AE209" s="29"/>
      <c r="AG209" s="12">
        <f t="shared" si="31"/>
        <v>-137733.07203418732</v>
      </c>
    </row>
    <row r="210" spans="1:33" x14ac:dyDescent="0.25">
      <c r="A210" s="6">
        <v>203</v>
      </c>
      <c r="B210" s="1" t="str">
        <f t="shared" si="25"/>
        <v>New York</v>
      </c>
      <c r="C210" s="1" t="s">
        <v>1</v>
      </c>
      <c r="D210" s="1" t="str">
        <f>IF(C210="Q1","non-peak",IF('Alternate Scenario '!C210="Q4","non-peak","peak"))</f>
        <v>peak</v>
      </c>
      <c r="E210" s="13">
        <f>IF(D210="non-peak",Parameters_Base!$B$4,Parameters_Base!$B$5)</f>
        <v>229999.99999999997</v>
      </c>
      <c r="F210" s="1"/>
      <c r="G210" s="1">
        <v>102</v>
      </c>
      <c r="H210" s="1">
        <v>22</v>
      </c>
      <c r="I210" s="44">
        <f>N210*Parameters_Alternate!$B$8</f>
        <v>54.333333333333336</v>
      </c>
      <c r="J210" s="44">
        <f t="shared" si="26"/>
        <v>76.333333333333343</v>
      </c>
      <c r="K210" s="3">
        <v>-1</v>
      </c>
      <c r="M210" s="27">
        <v>0.73333333333333328</v>
      </c>
      <c r="N210" s="27">
        <v>0.6791666666666667</v>
      </c>
      <c r="P210" s="15">
        <f t="shared" si="27"/>
        <v>17556666.666666668</v>
      </c>
      <c r="R210">
        <f>Parameters_Alternate!$F$5</f>
        <v>13880</v>
      </c>
      <c r="S210">
        <f>R210*(1+VLOOKUP(K210,Parameters_Alternate!$H$3:$I$7,2,FALSE))</f>
        <v>11798</v>
      </c>
      <c r="T210" s="14">
        <f>S210*Parameters_Alternate!$F$2</f>
        <v>15337400</v>
      </c>
      <c r="U210" s="14">
        <f>Parameters_Alternate!$N$6</f>
        <v>433333.33333333337</v>
      </c>
      <c r="V210" s="14">
        <f t="shared" si="24"/>
        <v>2500000</v>
      </c>
      <c r="W210" s="14">
        <f>Parameters_Alternate!$Q$10</f>
        <v>3754098.2698005121</v>
      </c>
      <c r="X210" s="14">
        <f>Parameters_Alternate!$F$7*'Alternate Scenario '!P210</f>
        <v>4389166.666666667</v>
      </c>
      <c r="Y210" s="14">
        <f>Parameters_Base!$G$8</f>
        <v>2000000</v>
      </c>
      <c r="Z210" s="15">
        <f t="shared" si="28"/>
        <v>28413998.269800518</v>
      </c>
      <c r="AB210" s="29">
        <f t="shared" si="29"/>
        <v>-10857331.60313385</v>
      </c>
      <c r="AC210" s="29"/>
      <c r="AD210" s="29" t="str">
        <f t="shared" si="30"/>
        <v>Loss</v>
      </c>
      <c r="AE210" s="29"/>
      <c r="AG210" s="12">
        <f t="shared" si="31"/>
        <v>-142235.78519389321</v>
      </c>
    </row>
    <row r="211" spans="1:33" x14ac:dyDescent="0.25">
      <c r="A211" s="6">
        <v>204</v>
      </c>
      <c r="B211" s="1" t="str">
        <f t="shared" si="25"/>
        <v>Mumbai</v>
      </c>
      <c r="C211" s="1" t="s">
        <v>1</v>
      </c>
      <c r="D211" s="1" t="str">
        <f>IF(C211="Q1","non-peak",IF('Alternate Scenario '!C211="Q4","non-peak","peak"))</f>
        <v>peak</v>
      </c>
      <c r="E211" s="13">
        <f>IF(D211="non-peak",Parameters_Base!$B$4,Parameters_Base!$B$5)</f>
        <v>229999.99999999997</v>
      </c>
      <c r="F211" s="1"/>
      <c r="G211" s="1">
        <v>102</v>
      </c>
      <c r="H211" s="1">
        <v>19</v>
      </c>
      <c r="I211" s="44">
        <f>N211*Parameters_Alternate!$B$8</f>
        <v>72</v>
      </c>
      <c r="J211" s="44">
        <f t="shared" si="26"/>
        <v>91</v>
      </c>
      <c r="K211" s="3">
        <v>2</v>
      </c>
      <c r="M211" s="27">
        <v>0.6333333333333333</v>
      </c>
      <c r="N211" s="27">
        <v>0.9</v>
      </c>
      <c r="P211" s="15">
        <f t="shared" si="27"/>
        <v>20929999.999999996</v>
      </c>
      <c r="R211">
        <f>Parameters_Alternate!$F$5</f>
        <v>13880</v>
      </c>
      <c r="S211">
        <f>R211*(1+VLOOKUP(K211,Parameters_Alternate!$H$3:$I$7,2,FALSE))</f>
        <v>18044</v>
      </c>
      <c r="T211" s="14">
        <f>S211*Parameters_Alternate!$F$2</f>
        <v>23457200</v>
      </c>
      <c r="U211" s="14">
        <f>Parameters_Alternate!$N$6</f>
        <v>433333.33333333337</v>
      </c>
      <c r="V211" s="14">
        <f t="shared" si="24"/>
        <v>1500000</v>
      </c>
      <c r="W211" s="14">
        <f>Parameters_Alternate!$Q$10</f>
        <v>3754098.2698005121</v>
      </c>
      <c r="X211" s="14">
        <f>Parameters_Alternate!$F$7*'Alternate Scenario '!P211</f>
        <v>5232499.9999999991</v>
      </c>
      <c r="Y211" s="14">
        <f>Parameters_Base!$G$8</f>
        <v>2000000</v>
      </c>
      <c r="Z211" s="15">
        <f t="shared" si="28"/>
        <v>36377131.603133842</v>
      </c>
      <c r="AB211" s="29">
        <f t="shared" si="29"/>
        <v>-15447131.603133846</v>
      </c>
      <c r="AC211" s="29"/>
      <c r="AD211" s="29" t="str">
        <f t="shared" si="30"/>
        <v>Loss</v>
      </c>
      <c r="AE211" s="29"/>
      <c r="AG211" s="12">
        <f t="shared" si="31"/>
        <v>-169748.69893553678</v>
      </c>
    </row>
    <row r="212" spans="1:33" x14ac:dyDescent="0.25">
      <c r="A212" s="6">
        <v>205</v>
      </c>
      <c r="B212" s="1" t="str">
        <f t="shared" si="25"/>
        <v>New York</v>
      </c>
      <c r="C212" s="1" t="s">
        <v>1</v>
      </c>
      <c r="D212" s="1" t="str">
        <f>IF(C212="Q1","non-peak",IF('Alternate Scenario '!C212="Q4","non-peak","peak"))</f>
        <v>peak</v>
      </c>
      <c r="E212" s="13">
        <f>IF(D212="non-peak",Parameters_Base!$B$4,Parameters_Base!$B$5)</f>
        <v>229999.99999999997</v>
      </c>
      <c r="F212" s="1"/>
      <c r="G212" s="1">
        <v>103</v>
      </c>
      <c r="H212" s="1">
        <v>20</v>
      </c>
      <c r="I212" s="44">
        <f>N212*Parameters_Alternate!$B$8</f>
        <v>79</v>
      </c>
      <c r="J212" s="44">
        <f t="shared" si="26"/>
        <v>99</v>
      </c>
      <c r="K212" s="3">
        <v>-2</v>
      </c>
      <c r="M212" s="27">
        <v>0.66666666666666663</v>
      </c>
      <c r="N212" s="27">
        <v>0.98750000000000004</v>
      </c>
      <c r="P212" s="15">
        <f t="shared" si="27"/>
        <v>22769999.999999996</v>
      </c>
      <c r="R212">
        <f>Parameters_Alternate!$F$5</f>
        <v>13880</v>
      </c>
      <c r="S212">
        <f>R212*(1+VLOOKUP(K212,Parameters_Alternate!$H$3:$I$7,2,FALSE))</f>
        <v>9716</v>
      </c>
      <c r="T212" s="14">
        <f>S212*Parameters_Alternate!$F$2</f>
        <v>12630800</v>
      </c>
      <c r="U212" s="14">
        <f>Parameters_Alternate!$N$6</f>
        <v>433333.33333333337</v>
      </c>
      <c r="V212" s="14">
        <f t="shared" si="24"/>
        <v>2500000</v>
      </c>
      <c r="W212" s="14">
        <f>Parameters_Alternate!$Q$10</f>
        <v>3754098.2698005121</v>
      </c>
      <c r="X212" s="14">
        <f>Parameters_Alternate!$F$7*'Alternate Scenario '!P212</f>
        <v>5692499.9999999991</v>
      </c>
      <c r="Y212" s="14">
        <f>Parameters_Base!$G$8</f>
        <v>2000000</v>
      </c>
      <c r="Z212" s="15">
        <f t="shared" si="28"/>
        <v>27010731.603133846</v>
      </c>
      <c r="AB212" s="29">
        <f t="shared" si="29"/>
        <v>-4240731.6031338498</v>
      </c>
      <c r="AC212" s="29"/>
      <c r="AD212" s="29" t="str">
        <f t="shared" si="30"/>
        <v>Loss</v>
      </c>
      <c r="AE212" s="29"/>
      <c r="AG212" s="12">
        <f t="shared" si="31"/>
        <v>-42835.672758927773</v>
      </c>
    </row>
    <row r="213" spans="1:33" x14ac:dyDescent="0.25">
      <c r="A213" s="6">
        <v>206</v>
      </c>
      <c r="B213" s="1" t="str">
        <f t="shared" si="25"/>
        <v>Mumbai</v>
      </c>
      <c r="C213" s="1" t="s">
        <v>1</v>
      </c>
      <c r="D213" s="1" t="str">
        <f>IF(C213="Q1","non-peak",IF('Alternate Scenario '!C213="Q4","non-peak","peak"))</f>
        <v>peak</v>
      </c>
      <c r="E213" s="13">
        <f>IF(D213="non-peak",Parameters_Base!$B$4,Parameters_Base!$B$5)</f>
        <v>229999.99999999997</v>
      </c>
      <c r="F213" s="1"/>
      <c r="G213" s="1">
        <v>103</v>
      </c>
      <c r="H213" s="1">
        <v>19</v>
      </c>
      <c r="I213" s="44">
        <f>N213*Parameters_Alternate!$B$8</f>
        <v>52.333333333333336</v>
      </c>
      <c r="J213" s="44">
        <f t="shared" si="26"/>
        <v>71.333333333333343</v>
      </c>
      <c r="K213" s="3">
        <v>0</v>
      </c>
      <c r="M213" s="27">
        <v>0.6333333333333333</v>
      </c>
      <c r="N213" s="27">
        <v>0.65416666666666667</v>
      </c>
      <c r="P213" s="15">
        <f t="shared" si="27"/>
        <v>16406666.666666666</v>
      </c>
      <c r="R213">
        <f>Parameters_Alternate!$F$5</f>
        <v>13880</v>
      </c>
      <c r="S213">
        <f>R213*(1+VLOOKUP(K213,Parameters_Alternate!$H$3:$I$7,2,FALSE))</f>
        <v>13880</v>
      </c>
      <c r="T213" s="14">
        <f>S213*Parameters_Alternate!$F$2</f>
        <v>18044000</v>
      </c>
      <c r="U213" s="14">
        <f>Parameters_Alternate!$N$6</f>
        <v>433333.33333333337</v>
      </c>
      <c r="V213" s="14">
        <f t="shared" si="24"/>
        <v>1500000</v>
      </c>
      <c r="W213" s="14">
        <f>Parameters_Alternate!$Q$10</f>
        <v>3754098.2698005121</v>
      </c>
      <c r="X213" s="14">
        <f>Parameters_Alternate!$F$7*'Alternate Scenario '!P213</f>
        <v>4101666.6666666665</v>
      </c>
      <c r="Y213" s="14">
        <f>Parameters_Base!$G$8</f>
        <v>2000000</v>
      </c>
      <c r="Z213" s="15">
        <f t="shared" si="28"/>
        <v>29833098.26980051</v>
      </c>
      <c r="AB213" s="29">
        <f t="shared" si="29"/>
        <v>-13426431.603133844</v>
      </c>
      <c r="AC213" s="29"/>
      <c r="AD213" s="29" t="str">
        <f t="shared" si="30"/>
        <v>Loss</v>
      </c>
      <c r="AE213" s="29"/>
      <c r="AG213" s="12">
        <f t="shared" si="31"/>
        <v>-188221.00378225013</v>
      </c>
    </row>
    <row r="214" spans="1:33" x14ac:dyDescent="0.25">
      <c r="A214" s="6">
        <v>207</v>
      </c>
      <c r="B214" s="1" t="str">
        <f t="shared" si="25"/>
        <v>New York</v>
      </c>
      <c r="C214" s="1" t="s">
        <v>1</v>
      </c>
      <c r="D214" s="1" t="str">
        <f>IF(C214="Q1","non-peak",IF('Alternate Scenario '!C214="Q4","non-peak","peak"))</f>
        <v>peak</v>
      </c>
      <c r="E214" s="13">
        <f>IF(D214="non-peak",Parameters_Base!$B$4,Parameters_Base!$B$5)</f>
        <v>229999.99999999997</v>
      </c>
      <c r="F214" s="1"/>
      <c r="G214" s="1">
        <v>104</v>
      </c>
      <c r="H214" s="1">
        <v>16</v>
      </c>
      <c r="I214" s="44">
        <f>N214*Parameters_Alternate!$B$8</f>
        <v>78</v>
      </c>
      <c r="J214" s="44">
        <f t="shared" si="26"/>
        <v>94</v>
      </c>
      <c r="K214" s="3">
        <v>0</v>
      </c>
      <c r="M214" s="27">
        <v>0.53333333333333333</v>
      </c>
      <c r="N214" s="27">
        <v>0.97499999999999998</v>
      </c>
      <c r="P214" s="15">
        <f t="shared" si="27"/>
        <v>21619999.999999996</v>
      </c>
      <c r="R214">
        <f>Parameters_Alternate!$F$5</f>
        <v>13880</v>
      </c>
      <c r="S214">
        <f>R214*(1+VLOOKUP(K214,Parameters_Alternate!$H$3:$I$7,2,FALSE))</f>
        <v>13880</v>
      </c>
      <c r="T214" s="14">
        <f>S214*Parameters_Alternate!$F$2</f>
        <v>18044000</v>
      </c>
      <c r="U214" s="14">
        <f>Parameters_Alternate!$N$6</f>
        <v>433333.33333333337</v>
      </c>
      <c r="V214" s="14">
        <f t="shared" si="24"/>
        <v>2500000</v>
      </c>
      <c r="W214" s="14">
        <f>Parameters_Alternate!$Q$10</f>
        <v>3754098.2698005121</v>
      </c>
      <c r="X214" s="14">
        <f>Parameters_Alternate!$F$7*'Alternate Scenario '!P214</f>
        <v>5404999.9999999991</v>
      </c>
      <c r="Y214" s="14">
        <f>Parameters_Base!$G$8</f>
        <v>2000000</v>
      </c>
      <c r="Z214" s="15">
        <f t="shared" si="28"/>
        <v>32136431.603133842</v>
      </c>
      <c r="AB214" s="29">
        <f t="shared" si="29"/>
        <v>-10516431.603133846</v>
      </c>
      <c r="AC214" s="29"/>
      <c r="AD214" s="29" t="str">
        <f t="shared" si="30"/>
        <v>Loss</v>
      </c>
      <c r="AE214" s="29"/>
      <c r="AG214" s="12">
        <f t="shared" si="31"/>
        <v>-111876.93194823241</v>
      </c>
    </row>
    <row r="215" spans="1:33" x14ac:dyDescent="0.25">
      <c r="A215" s="6">
        <v>208</v>
      </c>
      <c r="B215" s="1" t="str">
        <f t="shared" si="25"/>
        <v>Mumbai</v>
      </c>
      <c r="C215" s="1" t="s">
        <v>1</v>
      </c>
      <c r="D215" s="1" t="str">
        <f>IF(C215="Q1","non-peak",IF('Alternate Scenario '!C215="Q4","non-peak","peak"))</f>
        <v>peak</v>
      </c>
      <c r="E215" s="13">
        <f>IF(D215="non-peak",Parameters_Base!$B$4,Parameters_Base!$B$5)</f>
        <v>229999.99999999997</v>
      </c>
      <c r="F215" s="1"/>
      <c r="G215" s="1">
        <v>104</v>
      </c>
      <c r="H215" s="1">
        <v>21</v>
      </c>
      <c r="I215" s="44">
        <f>N215*Parameters_Alternate!$B$8</f>
        <v>61.333333333333336</v>
      </c>
      <c r="J215" s="44">
        <f t="shared" si="26"/>
        <v>82.333333333333343</v>
      </c>
      <c r="K215" s="3">
        <v>1</v>
      </c>
      <c r="M215" s="27">
        <v>0.7</v>
      </c>
      <c r="N215" s="27">
        <v>0.76666666666666672</v>
      </c>
      <c r="P215" s="15">
        <f t="shared" si="27"/>
        <v>18936666.666666668</v>
      </c>
      <c r="R215">
        <f>Parameters_Alternate!$F$5</f>
        <v>13880</v>
      </c>
      <c r="S215">
        <f>R215*(1+VLOOKUP(K215,Parameters_Alternate!$H$3:$I$7,2,FALSE))</f>
        <v>15961.999999999998</v>
      </c>
      <c r="T215" s="14">
        <f>S215*Parameters_Alternate!$F$2</f>
        <v>20750599.999999996</v>
      </c>
      <c r="U215" s="14">
        <f>Parameters_Alternate!$N$6</f>
        <v>433333.33333333337</v>
      </c>
      <c r="V215" s="14">
        <f t="shared" si="24"/>
        <v>1500000</v>
      </c>
      <c r="W215" s="14">
        <f>Parameters_Alternate!$Q$10</f>
        <v>3754098.2698005121</v>
      </c>
      <c r="X215" s="14">
        <f>Parameters_Alternate!$F$7*'Alternate Scenario '!P215</f>
        <v>4734166.666666667</v>
      </c>
      <c r="Y215" s="14">
        <f>Parameters_Base!$G$8</f>
        <v>2000000</v>
      </c>
      <c r="Z215" s="15">
        <f t="shared" si="28"/>
        <v>33172198.26980051</v>
      </c>
      <c r="AB215" s="29">
        <f t="shared" si="29"/>
        <v>-14235531.603133842</v>
      </c>
      <c r="AC215" s="29"/>
      <c r="AD215" s="29" t="str">
        <f t="shared" si="30"/>
        <v>Loss</v>
      </c>
      <c r="AE215" s="29"/>
      <c r="AG215" s="12">
        <f t="shared" si="31"/>
        <v>-172901.19356033005</v>
      </c>
    </row>
    <row r="216" spans="1:33" x14ac:dyDescent="0.25">
      <c r="A216" s="6">
        <v>209</v>
      </c>
      <c r="B216" s="1" t="str">
        <f t="shared" si="25"/>
        <v>New York</v>
      </c>
      <c r="C216" s="1" t="s">
        <v>1</v>
      </c>
      <c r="D216" s="1" t="str">
        <f>IF(C216="Q1","non-peak",IF('Alternate Scenario '!C216="Q4","non-peak","peak"))</f>
        <v>peak</v>
      </c>
      <c r="E216" s="13">
        <f>IF(D216="non-peak",Parameters_Base!$B$4,Parameters_Base!$B$5)</f>
        <v>229999.99999999997</v>
      </c>
      <c r="F216" s="1"/>
      <c r="G216" s="1">
        <v>105</v>
      </c>
      <c r="H216" s="1">
        <v>19</v>
      </c>
      <c r="I216" s="44">
        <f>N216*Parameters_Alternate!$B$8</f>
        <v>78.333333333333329</v>
      </c>
      <c r="J216" s="44">
        <f t="shared" si="26"/>
        <v>97.333333333333329</v>
      </c>
      <c r="K216" s="3">
        <v>-1</v>
      </c>
      <c r="M216" s="27">
        <v>0.6333333333333333</v>
      </c>
      <c r="N216" s="27">
        <v>0.97916666666666663</v>
      </c>
      <c r="P216" s="15">
        <f t="shared" si="27"/>
        <v>22386666.666666664</v>
      </c>
      <c r="R216">
        <f>Parameters_Alternate!$F$5</f>
        <v>13880</v>
      </c>
      <c r="S216">
        <f>R216*(1+VLOOKUP(K216,Parameters_Alternate!$H$3:$I$7,2,FALSE))</f>
        <v>11798</v>
      </c>
      <c r="T216" s="14">
        <f>S216*Parameters_Alternate!$F$2</f>
        <v>15337400</v>
      </c>
      <c r="U216" s="14">
        <f>Parameters_Alternate!$N$6</f>
        <v>433333.33333333337</v>
      </c>
      <c r="V216" s="14">
        <f t="shared" si="24"/>
        <v>2500000</v>
      </c>
      <c r="W216" s="14">
        <f>Parameters_Alternate!$Q$10</f>
        <v>3754098.2698005121</v>
      </c>
      <c r="X216" s="14">
        <f>Parameters_Alternate!$F$7*'Alternate Scenario '!P216</f>
        <v>5596666.666666666</v>
      </c>
      <c r="Y216" s="14">
        <f>Parameters_Base!$G$8</f>
        <v>2000000</v>
      </c>
      <c r="Z216" s="15">
        <f t="shared" si="28"/>
        <v>29621498.269800514</v>
      </c>
      <c r="AB216" s="29">
        <f t="shared" si="29"/>
        <v>-7234831.6031338498</v>
      </c>
      <c r="AC216" s="29"/>
      <c r="AD216" s="29" t="str">
        <f t="shared" si="30"/>
        <v>Loss</v>
      </c>
      <c r="AE216" s="29"/>
      <c r="AG216" s="12">
        <f t="shared" si="31"/>
        <v>-74330.461676032704</v>
      </c>
    </row>
    <row r="217" spans="1:33" x14ac:dyDescent="0.25">
      <c r="A217" s="6">
        <v>210</v>
      </c>
      <c r="B217" s="1" t="str">
        <f t="shared" si="25"/>
        <v>Mumbai</v>
      </c>
      <c r="C217" s="1" t="s">
        <v>1</v>
      </c>
      <c r="D217" s="1" t="str">
        <f>IF(C217="Q1","non-peak",IF('Alternate Scenario '!C217="Q4","non-peak","peak"))</f>
        <v>peak</v>
      </c>
      <c r="E217" s="13">
        <f>IF(D217="non-peak",Parameters_Base!$B$4,Parameters_Base!$B$5)</f>
        <v>229999.99999999997</v>
      </c>
      <c r="F217" s="1"/>
      <c r="G217" s="1">
        <v>105</v>
      </c>
      <c r="H217" s="1">
        <v>27</v>
      </c>
      <c r="I217" s="44">
        <f>N217*Parameters_Alternate!$B$8</f>
        <v>80</v>
      </c>
      <c r="J217" s="44">
        <f t="shared" si="26"/>
        <v>107</v>
      </c>
      <c r="K217" s="3">
        <v>2</v>
      </c>
      <c r="M217" s="27">
        <v>0.9</v>
      </c>
      <c r="N217" s="27">
        <v>1</v>
      </c>
      <c r="P217" s="15">
        <f t="shared" si="27"/>
        <v>24609999.999999996</v>
      </c>
      <c r="R217">
        <f>Parameters_Alternate!$F$5</f>
        <v>13880</v>
      </c>
      <c r="S217">
        <f>R217*(1+VLOOKUP(K217,Parameters_Alternate!$H$3:$I$7,2,FALSE))</f>
        <v>18044</v>
      </c>
      <c r="T217" s="14">
        <f>S217*Parameters_Alternate!$F$2</f>
        <v>23457200</v>
      </c>
      <c r="U217" s="14">
        <f>Parameters_Alternate!$N$6</f>
        <v>433333.33333333337</v>
      </c>
      <c r="V217" s="14">
        <f t="shared" si="24"/>
        <v>1500000</v>
      </c>
      <c r="W217" s="14">
        <f>Parameters_Alternate!$Q$10</f>
        <v>3754098.2698005121</v>
      </c>
      <c r="X217" s="14">
        <f>Parameters_Alternate!$F$7*'Alternate Scenario '!P217</f>
        <v>6152499.9999999991</v>
      </c>
      <c r="Y217" s="14">
        <f>Parameters_Base!$G$8</f>
        <v>2000000</v>
      </c>
      <c r="Z217" s="15">
        <f t="shared" si="28"/>
        <v>37297131.603133842</v>
      </c>
      <c r="AB217" s="29">
        <f t="shared" si="29"/>
        <v>-12687131.603133846</v>
      </c>
      <c r="AC217" s="29"/>
      <c r="AD217" s="29" t="str">
        <f t="shared" si="30"/>
        <v>Loss</v>
      </c>
      <c r="AE217" s="29"/>
      <c r="AG217" s="12">
        <f t="shared" si="31"/>
        <v>-118571.32339377426</v>
      </c>
    </row>
    <row r="218" spans="1:33" x14ac:dyDescent="0.25">
      <c r="A218" s="6">
        <v>211</v>
      </c>
      <c r="B218" s="1" t="str">
        <f t="shared" si="25"/>
        <v>New York</v>
      </c>
      <c r="C218" s="1" t="s">
        <v>1</v>
      </c>
      <c r="D218" s="1" t="str">
        <f>IF(C218="Q1","non-peak",IF('Alternate Scenario '!C218="Q4","non-peak","peak"))</f>
        <v>peak</v>
      </c>
      <c r="E218" s="13">
        <f>IF(D218="non-peak",Parameters_Base!$B$4,Parameters_Base!$B$5)</f>
        <v>229999.99999999997</v>
      </c>
      <c r="F218" s="1"/>
      <c r="G218" s="1">
        <v>106</v>
      </c>
      <c r="H218" s="1">
        <v>21</v>
      </c>
      <c r="I218" s="44">
        <f>N218*Parameters_Alternate!$B$8</f>
        <v>55.666666666666664</v>
      </c>
      <c r="J218" s="44">
        <f t="shared" si="26"/>
        <v>76.666666666666657</v>
      </c>
      <c r="K218" s="3">
        <v>-1</v>
      </c>
      <c r="M218" s="27">
        <v>0.7</v>
      </c>
      <c r="N218" s="27">
        <v>0.6958333333333333</v>
      </c>
      <c r="P218" s="15">
        <f t="shared" si="27"/>
        <v>17633333.333333328</v>
      </c>
      <c r="R218">
        <f>Parameters_Alternate!$F$5</f>
        <v>13880</v>
      </c>
      <c r="S218">
        <f>R218*(1+VLOOKUP(K218,Parameters_Alternate!$H$3:$I$7,2,FALSE))</f>
        <v>11798</v>
      </c>
      <c r="T218" s="14">
        <f>S218*Parameters_Alternate!$F$2</f>
        <v>15337400</v>
      </c>
      <c r="U218" s="14">
        <f>Parameters_Alternate!$N$6</f>
        <v>433333.33333333337</v>
      </c>
      <c r="V218" s="14">
        <f t="shared" si="24"/>
        <v>2500000</v>
      </c>
      <c r="W218" s="14">
        <f>Parameters_Alternate!$Q$10</f>
        <v>3754098.2698005121</v>
      </c>
      <c r="X218" s="14">
        <f>Parameters_Alternate!$F$7*'Alternate Scenario '!P218</f>
        <v>4408333.3333333321</v>
      </c>
      <c r="Y218" s="14">
        <f>Parameters_Base!$G$8</f>
        <v>2000000</v>
      </c>
      <c r="Z218" s="15">
        <f t="shared" si="28"/>
        <v>28433164.936467182</v>
      </c>
      <c r="AB218" s="29">
        <f t="shared" si="29"/>
        <v>-10799831.603133854</v>
      </c>
      <c r="AC218" s="29"/>
      <c r="AD218" s="29" t="str">
        <f t="shared" si="30"/>
        <v>Loss</v>
      </c>
      <c r="AE218" s="29"/>
      <c r="AG218" s="12">
        <f t="shared" si="31"/>
        <v>-140867.36873652853</v>
      </c>
    </row>
    <row r="219" spans="1:33" x14ac:dyDescent="0.25">
      <c r="A219" s="6">
        <v>212</v>
      </c>
      <c r="B219" s="1" t="str">
        <f t="shared" si="25"/>
        <v>Mumbai</v>
      </c>
      <c r="C219" s="1" t="s">
        <v>1</v>
      </c>
      <c r="D219" s="1" t="str">
        <f>IF(C219="Q1","non-peak",IF('Alternate Scenario '!C219="Q4","non-peak","peak"))</f>
        <v>peak</v>
      </c>
      <c r="E219" s="13">
        <f>IF(D219="non-peak",Parameters_Base!$B$4,Parameters_Base!$B$5)</f>
        <v>229999.99999999997</v>
      </c>
      <c r="F219" s="1"/>
      <c r="G219" s="1">
        <v>106</v>
      </c>
      <c r="H219" s="1">
        <v>27</v>
      </c>
      <c r="I219" s="44">
        <f>N219*Parameters_Alternate!$B$8</f>
        <v>78</v>
      </c>
      <c r="J219" s="44">
        <f t="shared" si="26"/>
        <v>105</v>
      </c>
      <c r="K219" s="3">
        <v>0</v>
      </c>
      <c r="M219" s="27">
        <v>0.9</v>
      </c>
      <c r="N219" s="27">
        <v>0.97499999999999998</v>
      </c>
      <c r="P219" s="15">
        <f t="shared" si="27"/>
        <v>24149999.999999996</v>
      </c>
      <c r="R219">
        <f>Parameters_Alternate!$F$5</f>
        <v>13880</v>
      </c>
      <c r="S219">
        <f>R219*(1+VLOOKUP(K219,Parameters_Alternate!$H$3:$I$7,2,FALSE))</f>
        <v>13880</v>
      </c>
      <c r="T219" s="14">
        <f>S219*Parameters_Alternate!$F$2</f>
        <v>18044000</v>
      </c>
      <c r="U219" s="14">
        <f>Parameters_Alternate!$N$6</f>
        <v>433333.33333333337</v>
      </c>
      <c r="V219" s="14">
        <f t="shared" si="24"/>
        <v>1500000</v>
      </c>
      <c r="W219" s="14">
        <f>Parameters_Alternate!$Q$10</f>
        <v>3754098.2698005121</v>
      </c>
      <c r="X219" s="14">
        <f>Parameters_Alternate!$F$7*'Alternate Scenario '!P219</f>
        <v>6037499.9999999991</v>
      </c>
      <c r="Y219" s="14">
        <f>Parameters_Base!$G$8</f>
        <v>2000000</v>
      </c>
      <c r="Z219" s="15">
        <f t="shared" si="28"/>
        <v>31768931.603133842</v>
      </c>
      <c r="AB219" s="29">
        <f t="shared" si="29"/>
        <v>-7618931.6031338461</v>
      </c>
      <c r="AC219" s="29"/>
      <c r="AD219" s="29" t="str">
        <f t="shared" si="30"/>
        <v>Loss</v>
      </c>
      <c r="AE219" s="29"/>
      <c r="AG219" s="12">
        <f t="shared" si="31"/>
        <v>-72561.253363179479</v>
      </c>
    </row>
    <row r="220" spans="1:33" x14ac:dyDescent="0.25">
      <c r="A220" s="6">
        <v>213</v>
      </c>
      <c r="B220" s="1" t="str">
        <f t="shared" si="25"/>
        <v>New York</v>
      </c>
      <c r="C220" s="1" t="s">
        <v>1</v>
      </c>
      <c r="D220" s="1" t="str">
        <f>IF(C220="Q1","non-peak",IF('Alternate Scenario '!C220="Q4","non-peak","peak"))</f>
        <v>peak</v>
      </c>
      <c r="E220" s="13">
        <f>IF(D220="non-peak",Parameters_Base!$B$4,Parameters_Base!$B$5)</f>
        <v>229999.99999999997</v>
      </c>
      <c r="F220" s="1"/>
      <c r="G220" s="1">
        <v>107</v>
      </c>
      <c r="H220" s="1">
        <v>19</v>
      </c>
      <c r="I220" s="44">
        <f>N220*Parameters_Alternate!$B$8</f>
        <v>62.666666666666664</v>
      </c>
      <c r="J220" s="44">
        <f t="shared" si="26"/>
        <v>81.666666666666657</v>
      </c>
      <c r="K220" s="3">
        <v>0</v>
      </c>
      <c r="M220" s="27">
        <v>0.6333333333333333</v>
      </c>
      <c r="N220" s="27">
        <v>0.78333333333333333</v>
      </c>
      <c r="P220" s="15">
        <f t="shared" si="27"/>
        <v>18783333.333333328</v>
      </c>
      <c r="R220">
        <f>Parameters_Alternate!$F$5</f>
        <v>13880</v>
      </c>
      <c r="S220">
        <f>R220*(1+VLOOKUP(K220,Parameters_Alternate!$H$3:$I$7,2,FALSE))</f>
        <v>13880</v>
      </c>
      <c r="T220" s="14">
        <f>S220*Parameters_Alternate!$F$2</f>
        <v>18044000</v>
      </c>
      <c r="U220" s="14">
        <f>Parameters_Alternate!$N$6</f>
        <v>433333.33333333337</v>
      </c>
      <c r="V220" s="14">
        <f t="shared" si="24"/>
        <v>2500000</v>
      </c>
      <c r="W220" s="14">
        <f>Parameters_Alternate!$Q$10</f>
        <v>3754098.2698005121</v>
      </c>
      <c r="X220" s="14">
        <f>Parameters_Alternate!$F$7*'Alternate Scenario '!P220</f>
        <v>4695833.3333333321</v>
      </c>
      <c r="Y220" s="14">
        <f>Parameters_Base!$G$8</f>
        <v>2000000</v>
      </c>
      <c r="Z220" s="15">
        <f t="shared" si="28"/>
        <v>31427264.936467174</v>
      </c>
      <c r="AB220" s="29">
        <f t="shared" si="29"/>
        <v>-12643931.603133846</v>
      </c>
      <c r="AC220" s="29"/>
      <c r="AD220" s="29" t="str">
        <f t="shared" si="30"/>
        <v>Loss</v>
      </c>
      <c r="AE220" s="29"/>
      <c r="AG220" s="12">
        <f t="shared" si="31"/>
        <v>-154823.6522832716</v>
      </c>
    </row>
    <row r="221" spans="1:33" x14ac:dyDescent="0.25">
      <c r="A221" s="6">
        <v>214</v>
      </c>
      <c r="B221" s="1" t="str">
        <f t="shared" si="25"/>
        <v>Mumbai</v>
      </c>
      <c r="C221" s="1" t="s">
        <v>1</v>
      </c>
      <c r="D221" s="1" t="str">
        <f>IF(C221="Q1","non-peak",IF('Alternate Scenario '!C221="Q4","non-peak","peak"))</f>
        <v>peak</v>
      </c>
      <c r="E221" s="13">
        <f>IF(D221="non-peak",Parameters_Base!$B$4,Parameters_Base!$B$5)</f>
        <v>229999.99999999997</v>
      </c>
      <c r="F221" s="1"/>
      <c r="G221" s="1">
        <v>107</v>
      </c>
      <c r="H221" s="1">
        <v>26</v>
      </c>
      <c r="I221" s="44">
        <f>N221*Parameters_Alternate!$B$8</f>
        <v>75.333333333333329</v>
      </c>
      <c r="J221" s="44">
        <f t="shared" si="26"/>
        <v>101.33333333333333</v>
      </c>
      <c r="K221" s="3">
        <v>1</v>
      </c>
      <c r="M221" s="27">
        <v>0.8666666666666667</v>
      </c>
      <c r="N221" s="27">
        <v>0.94166666666666665</v>
      </c>
      <c r="P221" s="15">
        <f t="shared" si="27"/>
        <v>23306666.666666664</v>
      </c>
      <c r="R221">
        <f>Parameters_Alternate!$F$5</f>
        <v>13880</v>
      </c>
      <c r="S221">
        <f>R221*(1+VLOOKUP(K221,Parameters_Alternate!$H$3:$I$7,2,FALSE))</f>
        <v>15961.999999999998</v>
      </c>
      <c r="T221" s="14">
        <f>S221*Parameters_Alternate!$F$2</f>
        <v>20750599.999999996</v>
      </c>
      <c r="U221" s="14">
        <f>Parameters_Alternate!$N$6</f>
        <v>433333.33333333337</v>
      </c>
      <c r="V221" s="14">
        <f t="shared" si="24"/>
        <v>1500000</v>
      </c>
      <c r="W221" s="14">
        <f>Parameters_Alternate!$Q$10</f>
        <v>3754098.2698005121</v>
      </c>
      <c r="X221" s="14">
        <f>Parameters_Alternate!$F$7*'Alternate Scenario '!P221</f>
        <v>5826666.666666666</v>
      </c>
      <c r="Y221" s="14">
        <f>Parameters_Base!$G$8</f>
        <v>2000000</v>
      </c>
      <c r="Z221" s="15">
        <f t="shared" si="28"/>
        <v>34264698.269800507</v>
      </c>
      <c r="AB221" s="29">
        <f t="shared" si="29"/>
        <v>-10958031.603133842</v>
      </c>
      <c r="AC221" s="29"/>
      <c r="AD221" s="29" t="str">
        <f t="shared" si="30"/>
        <v>Loss</v>
      </c>
      <c r="AE221" s="29"/>
      <c r="AG221" s="12">
        <f t="shared" si="31"/>
        <v>-108138.46976776818</v>
      </c>
    </row>
    <row r="222" spans="1:33" x14ac:dyDescent="0.25">
      <c r="A222" s="6">
        <v>215</v>
      </c>
      <c r="B222" s="1" t="str">
        <f t="shared" si="25"/>
        <v>New York</v>
      </c>
      <c r="C222" s="1" t="s">
        <v>1</v>
      </c>
      <c r="D222" s="1" t="str">
        <f>IF(C222="Q1","non-peak",IF('Alternate Scenario '!C222="Q4","non-peak","peak"))</f>
        <v>peak</v>
      </c>
      <c r="E222" s="13">
        <f>IF(D222="non-peak",Parameters_Base!$B$4,Parameters_Base!$B$5)</f>
        <v>229999.99999999997</v>
      </c>
      <c r="F222" s="1"/>
      <c r="G222" s="1">
        <v>108</v>
      </c>
      <c r="H222" s="1">
        <v>24</v>
      </c>
      <c r="I222" s="44">
        <f>N222*Parameters_Alternate!$B$8</f>
        <v>73.333333333333329</v>
      </c>
      <c r="J222" s="44">
        <f t="shared" si="26"/>
        <v>97.333333333333329</v>
      </c>
      <c r="K222" s="3">
        <v>-2</v>
      </c>
      <c r="M222" s="27">
        <v>0.8</v>
      </c>
      <c r="N222" s="27">
        <v>0.91666666666666663</v>
      </c>
      <c r="P222" s="15">
        <f t="shared" si="27"/>
        <v>22386666.666666664</v>
      </c>
      <c r="R222">
        <f>Parameters_Alternate!$F$5</f>
        <v>13880</v>
      </c>
      <c r="S222">
        <f>R222*(1+VLOOKUP(K222,Parameters_Alternate!$H$3:$I$7,2,FALSE))</f>
        <v>9716</v>
      </c>
      <c r="T222" s="14">
        <f>S222*Parameters_Alternate!$F$2</f>
        <v>12630800</v>
      </c>
      <c r="U222" s="14">
        <f>Parameters_Alternate!$N$6</f>
        <v>433333.33333333337</v>
      </c>
      <c r="V222" s="14">
        <f t="shared" si="24"/>
        <v>2500000</v>
      </c>
      <c r="W222" s="14">
        <f>Parameters_Alternate!$Q$10</f>
        <v>3754098.2698005121</v>
      </c>
      <c r="X222" s="14">
        <f>Parameters_Alternate!$F$7*'Alternate Scenario '!P222</f>
        <v>5596666.666666666</v>
      </c>
      <c r="Y222" s="14">
        <f>Parameters_Base!$G$8</f>
        <v>2000000</v>
      </c>
      <c r="Z222" s="15">
        <f t="shared" si="28"/>
        <v>26914898.269800514</v>
      </c>
      <c r="AB222" s="29">
        <f t="shared" si="29"/>
        <v>-4528231.6031338498</v>
      </c>
      <c r="AC222" s="29"/>
      <c r="AD222" s="29" t="str">
        <f t="shared" si="30"/>
        <v>Loss</v>
      </c>
      <c r="AE222" s="29"/>
      <c r="AG222" s="12">
        <f t="shared" si="31"/>
        <v>-46522.927429457362</v>
      </c>
    </row>
    <row r="223" spans="1:33" x14ac:dyDescent="0.25">
      <c r="A223" s="6">
        <v>216</v>
      </c>
      <c r="B223" s="1" t="str">
        <f t="shared" si="25"/>
        <v>Mumbai</v>
      </c>
      <c r="C223" s="1" t="s">
        <v>1</v>
      </c>
      <c r="D223" s="1" t="str">
        <f>IF(C223="Q1","non-peak",IF('Alternate Scenario '!C223="Q4","non-peak","peak"))</f>
        <v>peak</v>
      </c>
      <c r="E223" s="13">
        <f>IF(D223="non-peak",Parameters_Base!$B$4,Parameters_Base!$B$5)</f>
        <v>229999.99999999997</v>
      </c>
      <c r="F223" s="1"/>
      <c r="G223" s="1">
        <v>108</v>
      </c>
      <c r="H223" s="1">
        <v>23</v>
      </c>
      <c r="I223" s="44">
        <f>N223*Parameters_Alternate!$B$8</f>
        <v>71</v>
      </c>
      <c r="J223" s="44">
        <f t="shared" si="26"/>
        <v>94</v>
      </c>
      <c r="K223" s="3">
        <v>0</v>
      </c>
      <c r="M223" s="27">
        <v>0.76666666666666672</v>
      </c>
      <c r="N223" s="27">
        <v>0.88749999999999996</v>
      </c>
      <c r="P223" s="15">
        <f t="shared" si="27"/>
        <v>21619999.999999996</v>
      </c>
      <c r="R223">
        <f>Parameters_Alternate!$F$5</f>
        <v>13880</v>
      </c>
      <c r="S223">
        <f>R223*(1+VLOOKUP(K223,Parameters_Alternate!$H$3:$I$7,2,FALSE))</f>
        <v>13880</v>
      </c>
      <c r="T223" s="14">
        <f>S223*Parameters_Alternate!$F$2</f>
        <v>18044000</v>
      </c>
      <c r="U223" s="14">
        <f>Parameters_Alternate!$N$6</f>
        <v>433333.33333333337</v>
      </c>
      <c r="V223" s="14">
        <f t="shared" si="24"/>
        <v>1500000</v>
      </c>
      <c r="W223" s="14">
        <f>Parameters_Alternate!$Q$10</f>
        <v>3754098.2698005121</v>
      </c>
      <c r="X223" s="14">
        <f>Parameters_Alternate!$F$7*'Alternate Scenario '!P223</f>
        <v>5404999.9999999991</v>
      </c>
      <c r="Y223" s="14">
        <f>Parameters_Base!$G$8</f>
        <v>2000000</v>
      </c>
      <c r="Z223" s="15">
        <f t="shared" si="28"/>
        <v>31136431.603133842</v>
      </c>
      <c r="AB223" s="29">
        <f t="shared" si="29"/>
        <v>-9516431.6031338461</v>
      </c>
      <c r="AC223" s="29"/>
      <c r="AD223" s="29" t="str">
        <f t="shared" si="30"/>
        <v>Loss</v>
      </c>
      <c r="AE223" s="29"/>
      <c r="AG223" s="12">
        <f t="shared" si="31"/>
        <v>-101238.63407589198</v>
      </c>
    </row>
    <row r="224" spans="1:33" x14ac:dyDescent="0.25">
      <c r="A224" s="6">
        <v>217</v>
      </c>
      <c r="B224" s="1" t="str">
        <f t="shared" si="25"/>
        <v>New York</v>
      </c>
      <c r="C224" s="1" t="s">
        <v>1</v>
      </c>
      <c r="D224" s="1" t="str">
        <f>IF(C224="Q1","non-peak",IF('Alternate Scenario '!C224="Q4","non-peak","peak"))</f>
        <v>peak</v>
      </c>
      <c r="E224" s="13">
        <f>IF(D224="non-peak",Parameters_Base!$B$4,Parameters_Base!$B$5)</f>
        <v>229999.99999999997</v>
      </c>
      <c r="F224" s="1"/>
      <c r="G224" s="1">
        <v>109</v>
      </c>
      <c r="H224" s="1">
        <v>15</v>
      </c>
      <c r="I224" s="44">
        <f>N224*Parameters_Alternate!$B$8</f>
        <v>77.333333333333329</v>
      </c>
      <c r="J224" s="44">
        <f t="shared" si="26"/>
        <v>92.333333333333329</v>
      </c>
      <c r="K224" s="3">
        <v>0</v>
      </c>
      <c r="M224" s="27">
        <v>0.5</v>
      </c>
      <c r="N224" s="27">
        <v>0.96666666666666667</v>
      </c>
      <c r="P224" s="15">
        <f t="shared" si="27"/>
        <v>21236666.666666664</v>
      </c>
      <c r="R224">
        <f>Parameters_Alternate!$F$5</f>
        <v>13880</v>
      </c>
      <c r="S224">
        <f>R224*(1+VLOOKUP(K224,Parameters_Alternate!$H$3:$I$7,2,FALSE))</f>
        <v>13880</v>
      </c>
      <c r="T224" s="14">
        <f>S224*Parameters_Alternate!$F$2</f>
        <v>18044000</v>
      </c>
      <c r="U224" s="14">
        <f>Parameters_Alternate!$N$6</f>
        <v>433333.33333333337</v>
      </c>
      <c r="V224" s="14">
        <f t="shared" si="24"/>
        <v>2500000</v>
      </c>
      <c r="W224" s="14">
        <f>Parameters_Alternate!$Q$10</f>
        <v>3754098.2698005121</v>
      </c>
      <c r="X224" s="14">
        <f>Parameters_Alternate!$F$7*'Alternate Scenario '!P224</f>
        <v>5309166.666666666</v>
      </c>
      <c r="Y224" s="14">
        <f>Parameters_Base!$G$8</f>
        <v>2000000</v>
      </c>
      <c r="Z224" s="15">
        <f t="shared" si="28"/>
        <v>32040598.269800507</v>
      </c>
      <c r="AB224" s="29">
        <f t="shared" si="29"/>
        <v>-10803931.603133842</v>
      </c>
      <c r="AC224" s="29"/>
      <c r="AD224" s="29" t="str">
        <f t="shared" si="30"/>
        <v>Loss</v>
      </c>
      <c r="AE224" s="29"/>
      <c r="AG224" s="12">
        <f t="shared" si="31"/>
        <v>-117010.08956462645</v>
      </c>
    </row>
    <row r="225" spans="1:33" x14ac:dyDescent="0.25">
      <c r="A225" s="6">
        <v>218</v>
      </c>
      <c r="B225" s="1" t="str">
        <f t="shared" si="25"/>
        <v>Mumbai</v>
      </c>
      <c r="C225" s="1" t="s">
        <v>1</v>
      </c>
      <c r="D225" s="1" t="str">
        <f>IF(C225="Q1","non-peak",IF('Alternate Scenario '!C225="Q4","non-peak","peak"))</f>
        <v>peak</v>
      </c>
      <c r="E225" s="13">
        <f>IF(D225="non-peak",Parameters_Base!$B$4,Parameters_Base!$B$5)</f>
        <v>229999.99999999997</v>
      </c>
      <c r="F225" s="1"/>
      <c r="G225" s="1">
        <v>109</v>
      </c>
      <c r="H225" s="1">
        <v>28</v>
      </c>
      <c r="I225" s="44">
        <f>N225*Parameters_Alternate!$B$8</f>
        <v>74.666666666666671</v>
      </c>
      <c r="J225" s="44">
        <f t="shared" si="26"/>
        <v>102.66666666666667</v>
      </c>
      <c r="K225" s="3">
        <v>0</v>
      </c>
      <c r="M225" s="27">
        <v>0.93333333333333335</v>
      </c>
      <c r="N225" s="27">
        <v>0.93333333333333335</v>
      </c>
      <c r="P225" s="15">
        <f t="shared" si="27"/>
        <v>23613333.333333332</v>
      </c>
      <c r="R225">
        <f>Parameters_Alternate!$F$5</f>
        <v>13880</v>
      </c>
      <c r="S225">
        <f>R225*(1+VLOOKUP(K225,Parameters_Alternate!$H$3:$I$7,2,FALSE))</f>
        <v>13880</v>
      </c>
      <c r="T225" s="14">
        <f>S225*Parameters_Alternate!$F$2</f>
        <v>18044000</v>
      </c>
      <c r="U225" s="14">
        <f>Parameters_Alternate!$N$6</f>
        <v>433333.33333333337</v>
      </c>
      <c r="V225" s="14">
        <f t="shared" si="24"/>
        <v>1500000</v>
      </c>
      <c r="W225" s="14">
        <f>Parameters_Alternate!$Q$10</f>
        <v>3754098.2698005121</v>
      </c>
      <c r="X225" s="14">
        <f>Parameters_Alternate!$F$7*'Alternate Scenario '!P225</f>
        <v>5903333.333333333</v>
      </c>
      <c r="Y225" s="14">
        <f>Parameters_Base!$G$8</f>
        <v>2000000</v>
      </c>
      <c r="Z225" s="15">
        <f t="shared" si="28"/>
        <v>31634764.936467174</v>
      </c>
      <c r="AB225" s="29">
        <f t="shared" si="29"/>
        <v>-8021431.6031338423</v>
      </c>
      <c r="AC225" s="29"/>
      <c r="AD225" s="29" t="str">
        <f t="shared" si="30"/>
        <v>Loss</v>
      </c>
      <c r="AE225" s="29"/>
      <c r="AG225" s="12">
        <f t="shared" si="31"/>
        <v>-78130.827303251703</v>
      </c>
    </row>
    <row r="226" spans="1:33" x14ac:dyDescent="0.25">
      <c r="A226" s="6">
        <v>219</v>
      </c>
      <c r="B226" s="1" t="str">
        <f t="shared" si="25"/>
        <v>New York</v>
      </c>
      <c r="C226" s="1" t="s">
        <v>1</v>
      </c>
      <c r="D226" s="1" t="str">
        <f>IF(C226="Q1","non-peak",IF('Alternate Scenario '!C226="Q4","non-peak","peak"))</f>
        <v>peak</v>
      </c>
      <c r="E226" s="13">
        <f>IF(D226="non-peak",Parameters_Base!$B$4,Parameters_Base!$B$5)</f>
        <v>229999.99999999997</v>
      </c>
      <c r="F226" s="1"/>
      <c r="G226" s="1">
        <v>110</v>
      </c>
      <c r="H226" s="1">
        <v>20</v>
      </c>
      <c r="I226" s="44">
        <f>N226*Parameters_Alternate!$B$8</f>
        <v>68.666666666666657</v>
      </c>
      <c r="J226" s="44">
        <f t="shared" si="26"/>
        <v>88.666666666666657</v>
      </c>
      <c r="K226" s="3">
        <v>-2</v>
      </c>
      <c r="M226" s="27">
        <v>0.66666666666666663</v>
      </c>
      <c r="N226" s="27">
        <v>0.85833333333333328</v>
      </c>
      <c r="P226" s="15">
        <f t="shared" si="27"/>
        <v>20393333.333333328</v>
      </c>
      <c r="R226">
        <f>Parameters_Alternate!$F$5</f>
        <v>13880</v>
      </c>
      <c r="S226">
        <f>R226*(1+VLOOKUP(K226,Parameters_Alternate!$H$3:$I$7,2,FALSE))</f>
        <v>9716</v>
      </c>
      <c r="T226" s="14">
        <f>S226*Parameters_Alternate!$F$2</f>
        <v>12630800</v>
      </c>
      <c r="U226" s="14">
        <f>Parameters_Alternate!$N$6</f>
        <v>433333.33333333337</v>
      </c>
      <c r="V226" s="14">
        <f t="shared" si="24"/>
        <v>2500000</v>
      </c>
      <c r="W226" s="14">
        <f>Parameters_Alternate!$Q$10</f>
        <v>3754098.2698005121</v>
      </c>
      <c r="X226" s="14">
        <f>Parameters_Alternate!$F$7*'Alternate Scenario '!P226</f>
        <v>5098333.3333333321</v>
      </c>
      <c r="Y226" s="14">
        <f>Parameters_Base!$G$8</f>
        <v>2000000</v>
      </c>
      <c r="Z226" s="15">
        <f t="shared" si="28"/>
        <v>26416564.936467178</v>
      </c>
      <c r="AB226" s="29">
        <f t="shared" si="29"/>
        <v>-6023231.6031338498</v>
      </c>
      <c r="AC226" s="29"/>
      <c r="AD226" s="29" t="str">
        <f t="shared" si="30"/>
        <v>Loss</v>
      </c>
      <c r="AE226" s="29"/>
      <c r="AG226" s="12">
        <f t="shared" si="31"/>
        <v>-67931.1834939908</v>
      </c>
    </row>
    <row r="227" spans="1:33" x14ac:dyDescent="0.25">
      <c r="A227" s="6">
        <v>220</v>
      </c>
      <c r="B227" s="1" t="str">
        <f t="shared" si="25"/>
        <v>Mumbai</v>
      </c>
      <c r="C227" s="1" t="s">
        <v>1</v>
      </c>
      <c r="D227" s="1" t="str">
        <f>IF(C227="Q1","non-peak",IF('Alternate Scenario '!C227="Q4","non-peak","peak"))</f>
        <v>peak</v>
      </c>
      <c r="E227" s="13">
        <f>IF(D227="non-peak",Parameters_Base!$B$4,Parameters_Base!$B$5)</f>
        <v>229999.99999999997</v>
      </c>
      <c r="F227" s="1"/>
      <c r="G227" s="1">
        <v>110</v>
      </c>
      <c r="H227" s="1">
        <v>20</v>
      </c>
      <c r="I227" s="44">
        <f>N227*Parameters_Alternate!$B$8</f>
        <v>77.666666666666671</v>
      </c>
      <c r="J227" s="44">
        <f t="shared" si="26"/>
        <v>97.666666666666671</v>
      </c>
      <c r="K227" s="3">
        <v>0</v>
      </c>
      <c r="M227" s="27">
        <v>0.66666666666666663</v>
      </c>
      <c r="N227" s="27">
        <v>0.97083333333333333</v>
      </c>
      <c r="P227" s="15">
        <f t="shared" si="27"/>
        <v>22463333.333333332</v>
      </c>
      <c r="R227">
        <f>Parameters_Alternate!$F$5</f>
        <v>13880</v>
      </c>
      <c r="S227">
        <f>R227*(1+VLOOKUP(K227,Parameters_Alternate!$H$3:$I$7,2,FALSE))</f>
        <v>13880</v>
      </c>
      <c r="T227" s="14">
        <f>S227*Parameters_Alternate!$F$2</f>
        <v>18044000</v>
      </c>
      <c r="U227" s="14">
        <f>Parameters_Alternate!$N$6</f>
        <v>433333.33333333337</v>
      </c>
      <c r="V227" s="14">
        <f t="shared" si="24"/>
        <v>1500000</v>
      </c>
      <c r="W227" s="14">
        <f>Parameters_Alternate!$Q$10</f>
        <v>3754098.2698005121</v>
      </c>
      <c r="X227" s="14">
        <f>Parameters_Alternate!$F$7*'Alternate Scenario '!P227</f>
        <v>5615833.333333333</v>
      </c>
      <c r="Y227" s="14">
        <f>Parameters_Base!$G$8</f>
        <v>2000000</v>
      </c>
      <c r="Z227" s="15">
        <f t="shared" si="28"/>
        <v>31347264.936467174</v>
      </c>
      <c r="AB227" s="29">
        <f t="shared" si="29"/>
        <v>-8883931.6031338423</v>
      </c>
      <c r="AC227" s="29"/>
      <c r="AD227" s="29" t="str">
        <f t="shared" si="30"/>
        <v>Loss</v>
      </c>
      <c r="AE227" s="29"/>
      <c r="AG227" s="12">
        <f t="shared" si="31"/>
        <v>-90961.757028674154</v>
      </c>
    </row>
    <row r="228" spans="1:33" x14ac:dyDescent="0.25">
      <c r="A228" s="6">
        <v>221</v>
      </c>
      <c r="B228" s="1" t="str">
        <f t="shared" si="25"/>
        <v>New York</v>
      </c>
      <c r="C228" s="1" t="s">
        <v>1</v>
      </c>
      <c r="D228" s="1" t="str">
        <f>IF(C228="Q1","non-peak",IF('Alternate Scenario '!C228="Q4","non-peak","peak"))</f>
        <v>peak</v>
      </c>
      <c r="E228" s="13">
        <f>IF(D228="non-peak",Parameters_Base!$B$4,Parameters_Base!$B$5)</f>
        <v>229999.99999999997</v>
      </c>
      <c r="F228" s="1"/>
      <c r="G228" s="1">
        <v>111</v>
      </c>
      <c r="H228" s="1">
        <v>26</v>
      </c>
      <c r="I228" s="44">
        <f>N228*Parameters_Alternate!$B$8</f>
        <v>67.333333333333329</v>
      </c>
      <c r="J228" s="44">
        <f t="shared" si="26"/>
        <v>93.333333333333329</v>
      </c>
      <c r="K228" s="3">
        <v>0</v>
      </c>
      <c r="M228" s="27">
        <v>0.8666666666666667</v>
      </c>
      <c r="N228" s="27">
        <v>0.84166666666666667</v>
      </c>
      <c r="P228" s="15">
        <f t="shared" si="27"/>
        <v>21466666.666666664</v>
      </c>
      <c r="R228">
        <f>Parameters_Alternate!$F$5</f>
        <v>13880</v>
      </c>
      <c r="S228">
        <f>R228*(1+VLOOKUP(K228,Parameters_Alternate!$H$3:$I$7,2,FALSE))</f>
        <v>13880</v>
      </c>
      <c r="T228" s="14">
        <f>S228*Parameters_Alternate!$F$2</f>
        <v>18044000</v>
      </c>
      <c r="U228" s="14">
        <f>Parameters_Alternate!$N$6</f>
        <v>433333.33333333337</v>
      </c>
      <c r="V228" s="14">
        <f t="shared" si="24"/>
        <v>2500000</v>
      </c>
      <c r="W228" s="14">
        <f>Parameters_Alternate!$Q$10</f>
        <v>3754098.2698005121</v>
      </c>
      <c r="X228" s="14">
        <f>Parameters_Alternate!$F$7*'Alternate Scenario '!P228</f>
        <v>5366666.666666666</v>
      </c>
      <c r="Y228" s="14">
        <f>Parameters_Base!$G$8</f>
        <v>2000000</v>
      </c>
      <c r="Z228" s="15">
        <f t="shared" si="28"/>
        <v>32098098.269800507</v>
      </c>
      <c r="AB228" s="29">
        <f t="shared" si="29"/>
        <v>-10631431.603133842</v>
      </c>
      <c r="AC228" s="29"/>
      <c r="AD228" s="29" t="str">
        <f t="shared" si="30"/>
        <v>Loss</v>
      </c>
      <c r="AE228" s="29"/>
      <c r="AG228" s="12">
        <f t="shared" si="31"/>
        <v>-113908.1957478626</v>
      </c>
    </row>
    <row r="229" spans="1:33" x14ac:dyDescent="0.25">
      <c r="A229" s="6">
        <v>222</v>
      </c>
      <c r="B229" s="1" t="str">
        <f t="shared" si="25"/>
        <v>Mumbai</v>
      </c>
      <c r="C229" s="1" t="s">
        <v>1</v>
      </c>
      <c r="D229" s="1" t="str">
        <f>IF(C229="Q1","non-peak",IF('Alternate Scenario '!C229="Q4","non-peak","peak"))</f>
        <v>peak</v>
      </c>
      <c r="E229" s="13">
        <f>IF(D229="non-peak",Parameters_Base!$B$4,Parameters_Base!$B$5)</f>
        <v>229999.99999999997</v>
      </c>
      <c r="F229" s="1"/>
      <c r="G229" s="1">
        <v>111</v>
      </c>
      <c r="H229" s="1">
        <v>15</v>
      </c>
      <c r="I229" s="44">
        <f>N229*Parameters_Alternate!$B$8</f>
        <v>60.666666666666664</v>
      </c>
      <c r="J229" s="44">
        <f t="shared" si="26"/>
        <v>75.666666666666657</v>
      </c>
      <c r="K229" s="3">
        <v>1</v>
      </c>
      <c r="M229" s="27">
        <v>0.5</v>
      </c>
      <c r="N229" s="27">
        <v>0.7583333333333333</v>
      </c>
      <c r="P229" s="15">
        <f t="shared" si="27"/>
        <v>17403333.333333328</v>
      </c>
      <c r="R229">
        <f>Parameters_Alternate!$F$5</f>
        <v>13880</v>
      </c>
      <c r="S229">
        <f>R229*(1+VLOOKUP(K229,Parameters_Alternate!$H$3:$I$7,2,FALSE))</f>
        <v>15961.999999999998</v>
      </c>
      <c r="T229" s="14">
        <f>S229*Parameters_Alternate!$F$2</f>
        <v>20750599.999999996</v>
      </c>
      <c r="U229" s="14">
        <f>Parameters_Alternate!$N$6</f>
        <v>433333.33333333337</v>
      </c>
      <c r="V229" s="14">
        <f t="shared" si="24"/>
        <v>1500000</v>
      </c>
      <c r="W229" s="14">
        <f>Parameters_Alternate!$Q$10</f>
        <v>3754098.2698005121</v>
      </c>
      <c r="X229" s="14">
        <f>Parameters_Alternate!$F$7*'Alternate Scenario '!P229</f>
        <v>4350833.3333333321</v>
      </c>
      <c r="Y229" s="14">
        <f>Parameters_Base!$G$8</f>
        <v>2000000</v>
      </c>
      <c r="Z229" s="15">
        <f t="shared" si="28"/>
        <v>32788864.936467174</v>
      </c>
      <c r="AB229" s="29">
        <f t="shared" si="29"/>
        <v>-15385531.603133846</v>
      </c>
      <c r="AC229" s="29"/>
      <c r="AD229" s="29" t="str">
        <f t="shared" si="30"/>
        <v>Loss</v>
      </c>
      <c r="AE229" s="29"/>
      <c r="AG229" s="12">
        <f t="shared" si="31"/>
        <v>-203333.01678150459</v>
      </c>
    </row>
    <row r="230" spans="1:33" x14ac:dyDescent="0.25">
      <c r="A230" s="6">
        <v>223</v>
      </c>
      <c r="B230" s="1" t="str">
        <f t="shared" si="25"/>
        <v>New York</v>
      </c>
      <c r="C230" s="1" t="s">
        <v>1</v>
      </c>
      <c r="D230" s="1" t="str">
        <f>IF(C230="Q1","non-peak",IF('Alternate Scenario '!C230="Q4","non-peak","peak"))</f>
        <v>peak</v>
      </c>
      <c r="E230" s="13">
        <f>IF(D230="non-peak",Parameters_Base!$B$4,Parameters_Base!$B$5)</f>
        <v>229999.99999999997</v>
      </c>
      <c r="F230" s="1"/>
      <c r="G230" s="1">
        <v>112</v>
      </c>
      <c r="H230" s="1">
        <v>15</v>
      </c>
      <c r="I230" s="44">
        <f>N230*Parameters_Alternate!$B$8</f>
        <v>62.666666666666664</v>
      </c>
      <c r="J230" s="44">
        <f t="shared" si="26"/>
        <v>77.666666666666657</v>
      </c>
      <c r="K230" s="3">
        <v>0</v>
      </c>
      <c r="M230" s="27">
        <v>0.5</v>
      </c>
      <c r="N230" s="27">
        <v>0.78333333333333333</v>
      </c>
      <c r="P230" s="15">
        <f t="shared" si="27"/>
        <v>17863333.333333328</v>
      </c>
      <c r="R230">
        <f>Parameters_Alternate!$F$5</f>
        <v>13880</v>
      </c>
      <c r="S230">
        <f>R230*(1+VLOOKUP(K230,Parameters_Alternate!$H$3:$I$7,2,FALSE))</f>
        <v>13880</v>
      </c>
      <c r="T230" s="14">
        <f>S230*Parameters_Alternate!$F$2</f>
        <v>18044000</v>
      </c>
      <c r="U230" s="14">
        <f>Parameters_Alternate!$N$6</f>
        <v>433333.33333333337</v>
      </c>
      <c r="V230" s="14">
        <f t="shared" si="24"/>
        <v>2500000</v>
      </c>
      <c r="W230" s="14">
        <f>Parameters_Alternate!$Q$10</f>
        <v>3754098.2698005121</v>
      </c>
      <c r="X230" s="14">
        <f>Parameters_Alternate!$F$7*'Alternate Scenario '!P230</f>
        <v>4465833.3333333321</v>
      </c>
      <c r="Y230" s="14">
        <f>Parameters_Base!$G$8</f>
        <v>2000000</v>
      </c>
      <c r="Z230" s="15">
        <f t="shared" si="28"/>
        <v>31197264.936467174</v>
      </c>
      <c r="AB230" s="29">
        <f t="shared" si="29"/>
        <v>-13333931.603133846</v>
      </c>
      <c r="AC230" s="29"/>
      <c r="AD230" s="29" t="str">
        <f t="shared" si="30"/>
        <v>Loss</v>
      </c>
      <c r="AE230" s="29"/>
      <c r="AG230" s="12">
        <f t="shared" si="31"/>
        <v>-171681.52278713108</v>
      </c>
    </row>
    <row r="231" spans="1:33" x14ac:dyDescent="0.25">
      <c r="A231" s="6">
        <v>224</v>
      </c>
      <c r="B231" s="1" t="str">
        <f t="shared" si="25"/>
        <v>Mumbai</v>
      </c>
      <c r="C231" s="1" t="s">
        <v>1</v>
      </c>
      <c r="D231" s="1" t="str">
        <f>IF(C231="Q1","non-peak",IF('Alternate Scenario '!C231="Q4","non-peak","peak"))</f>
        <v>peak</v>
      </c>
      <c r="E231" s="13">
        <f>IF(D231="non-peak",Parameters_Base!$B$4,Parameters_Base!$B$5)</f>
        <v>229999.99999999997</v>
      </c>
      <c r="F231" s="1"/>
      <c r="G231" s="1">
        <v>112</v>
      </c>
      <c r="H231" s="1">
        <v>19</v>
      </c>
      <c r="I231" s="44">
        <f>N231*Parameters_Alternate!$B$8</f>
        <v>68</v>
      </c>
      <c r="J231" s="44">
        <f t="shared" si="26"/>
        <v>87</v>
      </c>
      <c r="K231" s="3">
        <v>0</v>
      </c>
      <c r="M231" s="27">
        <v>0.6333333333333333</v>
      </c>
      <c r="N231" s="27">
        <v>0.85</v>
      </c>
      <c r="P231" s="15">
        <f t="shared" si="27"/>
        <v>20009999.999999996</v>
      </c>
      <c r="R231">
        <f>Parameters_Alternate!$F$5</f>
        <v>13880</v>
      </c>
      <c r="S231">
        <f>R231*(1+VLOOKUP(K231,Parameters_Alternate!$H$3:$I$7,2,FALSE))</f>
        <v>13880</v>
      </c>
      <c r="T231" s="14">
        <f>S231*Parameters_Alternate!$F$2</f>
        <v>18044000</v>
      </c>
      <c r="U231" s="14">
        <f>Parameters_Alternate!$N$6</f>
        <v>433333.33333333337</v>
      </c>
      <c r="V231" s="14">
        <f t="shared" si="24"/>
        <v>1500000</v>
      </c>
      <c r="W231" s="14">
        <f>Parameters_Alternate!$Q$10</f>
        <v>3754098.2698005121</v>
      </c>
      <c r="X231" s="14">
        <f>Parameters_Alternate!$F$7*'Alternate Scenario '!P231</f>
        <v>5002499.9999999991</v>
      </c>
      <c r="Y231" s="14">
        <f>Parameters_Base!$G$8</f>
        <v>2000000</v>
      </c>
      <c r="Z231" s="15">
        <f t="shared" si="28"/>
        <v>30733931.603133842</v>
      </c>
      <c r="AB231" s="29">
        <f t="shared" si="29"/>
        <v>-10723931.603133846</v>
      </c>
      <c r="AC231" s="29"/>
      <c r="AD231" s="29" t="str">
        <f t="shared" si="30"/>
        <v>Loss</v>
      </c>
      <c r="AE231" s="29"/>
      <c r="AG231" s="12">
        <f t="shared" si="31"/>
        <v>-123263.58164521662</v>
      </c>
    </row>
    <row r="232" spans="1:33" x14ac:dyDescent="0.25">
      <c r="A232" s="6">
        <v>225</v>
      </c>
      <c r="B232" s="1" t="str">
        <f t="shared" si="25"/>
        <v>New York</v>
      </c>
      <c r="C232" s="1" t="s">
        <v>1</v>
      </c>
      <c r="D232" s="1" t="str">
        <f>IF(C232="Q1","non-peak",IF('Alternate Scenario '!C232="Q4","non-peak","peak"))</f>
        <v>peak</v>
      </c>
      <c r="E232" s="13">
        <f>IF(D232="non-peak",Parameters_Base!$B$4,Parameters_Base!$B$5)</f>
        <v>229999.99999999997</v>
      </c>
      <c r="F232" s="1"/>
      <c r="G232" s="1">
        <v>113</v>
      </c>
      <c r="H232" s="1">
        <v>18</v>
      </c>
      <c r="I232" s="44">
        <f>N232*Parameters_Alternate!$B$8</f>
        <v>51.666666666666671</v>
      </c>
      <c r="J232" s="44">
        <f t="shared" si="26"/>
        <v>69.666666666666671</v>
      </c>
      <c r="K232" s="3">
        <v>0</v>
      </c>
      <c r="M232" s="27">
        <v>0.6</v>
      </c>
      <c r="N232" s="27">
        <v>0.64583333333333337</v>
      </c>
      <c r="P232" s="15">
        <f t="shared" si="27"/>
        <v>16023333.333333332</v>
      </c>
      <c r="R232">
        <f>Parameters_Alternate!$F$5</f>
        <v>13880</v>
      </c>
      <c r="S232">
        <f>R232*(1+VLOOKUP(K232,Parameters_Alternate!$H$3:$I$7,2,FALSE))</f>
        <v>13880</v>
      </c>
      <c r="T232" s="14">
        <f>S232*Parameters_Alternate!$F$2</f>
        <v>18044000</v>
      </c>
      <c r="U232" s="14">
        <f>Parameters_Alternate!$N$6</f>
        <v>433333.33333333337</v>
      </c>
      <c r="V232" s="14">
        <f t="shared" si="24"/>
        <v>2500000</v>
      </c>
      <c r="W232" s="14">
        <f>Parameters_Alternate!$Q$10</f>
        <v>3754098.2698005121</v>
      </c>
      <c r="X232" s="14">
        <f>Parameters_Alternate!$F$7*'Alternate Scenario '!P232</f>
        <v>4005833.333333333</v>
      </c>
      <c r="Y232" s="14">
        <f>Parameters_Base!$G$8</f>
        <v>2000000</v>
      </c>
      <c r="Z232" s="15">
        <f t="shared" si="28"/>
        <v>30737264.936467174</v>
      </c>
      <c r="AB232" s="29">
        <f t="shared" si="29"/>
        <v>-14713931.603133842</v>
      </c>
      <c r="AC232" s="29"/>
      <c r="AD232" s="29" t="str">
        <f t="shared" si="30"/>
        <v>Loss</v>
      </c>
      <c r="AE232" s="29"/>
      <c r="AG232" s="12">
        <f t="shared" si="31"/>
        <v>-211204.75985359581</v>
      </c>
    </row>
    <row r="233" spans="1:33" x14ac:dyDescent="0.25">
      <c r="A233" s="6">
        <v>226</v>
      </c>
      <c r="B233" s="1" t="str">
        <f t="shared" si="25"/>
        <v>Mumbai</v>
      </c>
      <c r="C233" s="1" t="s">
        <v>1</v>
      </c>
      <c r="D233" s="1" t="str">
        <f>IF(C233="Q1","non-peak",IF('Alternate Scenario '!C233="Q4","non-peak","peak"))</f>
        <v>peak</v>
      </c>
      <c r="E233" s="13">
        <f>IF(D233="non-peak",Parameters_Base!$B$4,Parameters_Base!$B$5)</f>
        <v>229999.99999999997</v>
      </c>
      <c r="F233" s="1"/>
      <c r="G233" s="1">
        <v>113</v>
      </c>
      <c r="H233" s="1">
        <v>28</v>
      </c>
      <c r="I233" s="44">
        <f>N233*Parameters_Alternate!$B$8</f>
        <v>77.333333333333329</v>
      </c>
      <c r="J233" s="44">
        <f t="shared" si="26"/>
        <v>105.33333333333333</v>
      </c>
      <c r="K233" s="3">
        <v>1</v>
      </c>
      <c r="M233" s="27">
        <v>0.93333333333333335</v>
      </c>
      <c r="N233" s="27">
        <v>0.96666666666666667</v>
      </c>
      <c r="P233" s="15">
        <f t="shared" si="27"/>
        <v>24226666.666666664</v>
      </c>
      <c r="R233">
        <f>Parameters_Alternate!$F$5</f>
        <v>13880</v>
      </c>
      <c r="S233">
        <f>R233*(1+VLOOKUP(K233,Parameters_Alternate!$H$3:$I$7,2,FALSE))</f>
        <v>15961.999999999998</v>
      </c>
      <c r="T233" s="14">
        <f>S233*Parameters_Alternate!$F$2</f>
        <v>20750599.999999996</v>
      </c>
      <c r="U233" s="14">
        <f>Parameters_Alternate!$N$6</f>
        <v>433333.33333333337</v>
      </c>
      <c r="V233" s="14">
        <f t="shared" si="24"/>
        <v>1500000</v>
      </c>
      <c r="W233" s="14">
        <f>Parameters_Alternate!$Q$10</f>
        <v>3754098.2698005121</v>
      </c>
      <c r="X233" s="14">
        <f>Parameters_Alternate!$F$7*'Alternate Scenario '!P233</f>
        <v>6056666.666666666</v>
      </c>
      <c r="Y233" s="14">
        <f>Parameters_Base!$G$8</f>
        <v>2000000</v>
      </c>
      <c r="Z233" s="15">
        <f t="shared" si="28"/>
        <v>34494698.269800507</v>
      </c>
      <c r="AB233" s="29">
        <f t="shared" si="29"/>
        <v>-10268031.603133842</v>
      </c>
      <c r="AC233" s="29"/>
      <c r="AD233" s="29" t="str">
        <f t="shared" si="30"/>
        <v>Loss</v>
      </c>
      <c r="AE233" s="29"/>
      <c r="AG233" s="12">
        <f t="shared" si="31"/>
        <v>-97481.312687979516</v>
      </c>
    </row>
    <row r="234" spans="1:33" x14ac:dyDescent="0.25">
      <c r="A234" s="6">
        <v>227</v>
      </c>
      <c r="B234" s="1" t="str">
        <f t="shared" si="25"/>
        <v>New York</v>
      </c>
      <c r="C234" s="1" t="s">
        <v>1</v>
      </c>
      <c r="D234" s="1" t="str">
        <f>IF(C234="Q1","non-peak",IF('Alternate Scenario '!C234="Q4","non-peak","peak"))</f>
        <v>peak</v>
      </c>
      <c r="E234" s="13">
        <f>IF(D234="non-peak",Parameters_Base!$B$4,Parameters_Base!$B$5)</f>
        <v>229999.99999999997</v>
      </c>
      <c r="F234" s="1"/>
      <c r="G234" s="1">
        <v>114</v>
      </c>
      <c r="H234" s="1">
        <v>22</v>
      </c>
      <c r="I234" s="44">
        <f>N234*Parameters_Alternate!$B$8</f>
        <v>56.333333333333336</v>
      </c>
      <c r="J234" s="44">
        <f t="shared" si="26"/>
        <v>78.333333333333343</v>
      </c>
      <c r="K234" s="3">
        <v>-2</v>
      </c>
      <c r="M234" s="27">
        <v>0.73333333333333328</v>
      </c>
      <c r="N234" s="27">
        <v>0.70416666666666672</v>
      </c>
      <c r="P234" s="15">
        <f t="shared" si="27"/>
        <v>18016666.666666668</v>
      </c>
      <c r="R234">
        <f>Parameters_Alternate!$F$5</f>
        <v>13880</v>
      </c>
      <c r="S234">
        <f>R234*(1+VLOOKUP(K234,Parameters_Alternate!$H$3:$I$7,2,FALSE))</f>
        <v>9716</v>
      </c>
      <c r="T234" s="14">
        <f>S234*Parameters_Alternate!$F$2</f>
        <v>12630800</v>
      </c>
      <c r="U234" s="14">
        <f>Parameters_Alternate!$N$6</f>
        <v>433333.33333333337</v>
      </c>
      <c r="V234" s="14">
        <f t="shared" si="24"/>
        <v>2500000</v>
      </c>
      <c r="W234" s="14">
        <f>Parameters_Alternate!$Q$10</f>
        <v>3754098.2698005121</v>
      </c>
      <c r="X234" s="14">
        <f>Parameters_Alternate!$F$7*'Alternate Scenario '!P234</f>
        <v>4504166.666666667</v>
      </c>
      <c r="Y234" s="14">
        <f>Parameters_Base!$G$8</f>
        <v>2000000</v>
      </c>
      <c r="Z234" s="15">
        <f t="shared" si="28"/>
        <v>25822398.269800514</v>
      </c>
      <c r="AB234" s="29">
        <f t="shared" si="29"/>
        <v>-7805731.6031338461</v>
      </c>
      <c r="AC234" s="29"/>
      <c r="AD234" s="29" t="str">
        <f t="shared" si="30"/>
        <v>Loss</v>
      </c>
      <c r="AE234" s="29"/>
      <c r="AG234" s="12">
        <f t="shared" si="31"/>
        <v>-99647.637486815045</v>
      </c>
    </row>
    <row r="235" spans="1:33" x14ac:dyDescent="0.25">
      <c r="A235" s="6">
        <v>228</v>
      </c>
      <c r="B235" s="1" t="str">
        <f t="shared" si="25"/>
        <v>Mumbai</v>
      </c>
      <c r="C235" s="1" t="s">
        <v>1</v>
      </c>
      <c r="D235" s="1" t="str">
        <f>IF(C235="Q1","non-peak",IF('Alternate Scenario '!C235="Q4","non-peak","peak"))</f>
        <v>peak</v>
      </c>
      <c r="E235" s="13">
        <f>IF(D235="non-peak",Parameters_Base!$B$4,Parameters_Base!$B$5)</f>
        <v>229999.99999999997</v>
      </c>
      <c r="F235" s="1"/>
      <c r="G235" s="1">
        <v>114</v>
      </c>
      <c r="H235" s="1">
        <v>23</v>
      </c>
      <c r="I235" s="44">
        <f>N235*Parameters_Alternate!$B$8</f>
        <v>66</v>
      </c>
      <c r="J235" s="44">
        <f t="shared" si="26"/>
        <v>89</v>
      </c>
      <c r="K235" s="3">
        <v>1</v>
      </c>
      <c r="M235" s="27">
        <v>0.76666666666666672</v>
      </c>
      <c r="N235" s="27">
        <v>0.82499999999999996</v>
      </c>
      <c r="P235" s="15">
        <f t="shared" si="27"/>
        <v>20469999.999999996</v>
      </c>
      <c r="R235">
        <f>Parameters_Alternate!$F$5</f>
        <v>13880</v>
      </c>
      <c r="S235">
        <f>R235*(1+VLOOKUP(K235,Parameters_Alternate!$H$3:$I$7,2,FALSE))</f>
        <v>15961.999999999998</v>
      </c>
      <c r="T235" s="14">
        <f>S235*Parameters_Alternate!$F$2</f>
        <v>20750599.999999996</v>
      </c>
      <c r="U235" s="14">
        <f>Parameters_Alternate!$N$6</f>
        <v>433333.33333333337</v>
      </c>
      <c r="V235" s="14">
        <f t="shared" si="24"/>
        <v>1500000</v>
      </c>
      <c r="W235" s="14">
        <f>Parameters_Alternate!$Q$10</f>
        <v>3754098.2698005121</v>
      </c>
      <c r="X235" s="14">
        <f>Parameters_Alternate!$F$7*'Alternate Scenario '!P235</f>
        <v>5117499.9999999991</v>
      </c>
      <c r="Y235" s="14">
        <f>Parameters_Base!$G$8</f>
        <v>2000000</v>
      </c>
      <c r="Z235" s="15">
        <f t="shared" si="28"/>
        <v>33555531.603133842</v>
      </c>
      <c r="AB235" s="29">
        <f t="shared" si="29"/>
        <v>-13085531.603133846</v>
      </c>
      <c r="AC235" s="29"/>
      <c r="AD235" s="29" t="str">
        <f t="shared" si="30"/>
        <v>Loss</v>
      </c>
      <c r="AE235" s="29"/>
      <c r="AG235" s="12">
        <f t="shared" si="31"/>
        <v>-147028.44497903198</v>
      </c>
    </row>
    <row r="236" spans="1:33" x14ac:dyDescent="0.25">
      <c r="A236" s="6">
        <v>229</v>
      </c>
      <c r="B236" s="1" t="str">
        <f t="shared" si="25"/>
        <v>New York</v>
      </c>
      <c r="C236" s="1" t="s">
        <v>1</v>
      </c>
      <c r="D236" s="1" t="str">
        <f>IF(C236="Q1","non-peak",IF('Alternate Scenario '!C236="Q4","non-peak","peak"))</f>
        <v>peak</v>
      </c>
      <c r="E236" s="13">
        <f>IF(D236="non-peak",Parameters_Base!$B$4,Parameters_Base!$B$5)</f>
        <v>229999.99999999997</v>
      </c>
      <c r="F236" s="1"/>
      <c r="G236" s="1">
        <v>115</v>
      </c>
      <c r="H236" s="1">
        <v>27</v>
      </c>
      <c r="I236" s="44">
        <f>N236*Parameters_Alternate!$B$8</f>
        <v>54.333333333333336</v>
      </c>
      <c r="J236" s="44">
        <f t="shared" si="26"/>
        <v>81.333333333333343</v>
      </c>
      <c r="K236" s="3">
        <v>-2</v>
      </c>
      <c r="M236" s="27">
        <v>0.9</v>
      </c>
      <c r="N236" s="27">
        <v>0.6791666666666667</v>
      </c>
      <c r="P236" s="15">
        <f t="shared" si="27"/>
        <v>18706666.666666668</v>
      </c>
      <c r="R236">
        <f>Parameters_Alternate!$F$5</f>
        <v>13880</v>
      </c>
      <c r="S236">
        <f>R236*(1+VLOOKUP(K236,Parameters_Alternate!$H$3:$I$7,2,FALSE))</f>
        <v>9716</v>
      </c>
      <c r="T236" s="14">
        <f>S236*Parameters_Alternate!$F$2</f>
        <v>12630800</v>
      </c>
      <c r="U236" s="14">
        <f>Parameters_Alternate!$N$6</f>
        <v>433333.33333333337</v>
      </c>
      <c r="V236" s="14">
        <f t="shared" si="24"/>
        <v>2500000</v>
      </c>
      <c r="W236" s="14">
        <f>Parameters_Alternate!$Q$10</f>
        <v>3754098.2698005121</v>
      </c>
      <c r="X236" s="14">
        <f>Parameters_Alternate!$F$7*'Alternate Scenario '!P236</f>
        <v>4676666.666666667</v>
      </c>
      <c r="Y236" s="14">
        <f>Parameters_Base!$G$8</f>
        <v>2000000</v>
      </c>
      <c r="Z236" s="15">
        <f t="shared" si="28"/>
        <v>25994898.269800514</v>
      </c>
      <c r="AB236" s="29">
        <f t="shared" si="29"/>
        <v>-7288231.6031338461</v>
      </c>
      <c r="AC236" s="29"/>
      <c r="AD236" s="29" t="str">
        <f t="shared" si="30"/>
        <v>Loss</v>
      </c>
      <c r="AE236" s="29"/>
      <c r="AG236" s="12">
        <f t="shared" si="31"/>
        <v>-89609.404956563667</v>
      </c>
    </row>
    <row r="237" spans="1:33" x14ac:dyDescent="0.25">
      <c r="A237" s="6">
        <v>230</v>
      </c>
      <c r="B237" s="1" t="str">
        <f t="shared" si="25"/>
        <v>Mumbai</v>
      </c>
      <c r="C237" s="1" t="s">
        <v>1</v>
      </c>
      <c r="D237" s="1" t="str">
        <f>IF(C237="Q1","non-peak",IF('Alternate Scenario '!C237="Q4","non-peak","peak"))</f>
        <v>peak</v>
      </c>
      <c r="E237" s="13">
        <f>IF(D237="non-peak",Parameters_Base!$B$4,Parameters_Base!$B$5)</f>
        <v>229999.99999999997</v>
      </c>
      <c r="F237" s="1"/>
      <c r="G237" s="1">
        <v>115</v>
      </c>
      <c r="H237" s="1">
        <v>28</v>
      </c>
      <c r="I237" s="44">
        <f>N237*Parameters_Alternate!$B$8</f>
        <v>56.333333333333336</v>
      </c>
      <c r="J237" s="44">
        <f t="shared" si="26"/>
        <v>84.333333333333343</v>
      </c>
      <c r="K237" s="3">
        <v>0</v>
      </c>
      <c r="M237" s="27">
        <v>0.93333333333333335</v>
      </c>
      <c r="N237" s="27">
        <v>0.70416666666666672</v>
      </c>
      <c r="P237" s="15">
        <f t="shared" si="27"/>
        <v>19396666.666666668</v>
      </c>
      <c r="R237">
        <f>Parameters_Alternate!$F$5</f>
        <v>13880</v>
      </c>
      <c r="S237">
        <f>R237*(1+VLOOKUP(K237,Parameters_Alternate!$H$3:$I$7,2,FALSE))</f>
        <v>13880</v>
      </c>
      <c r="T237" s="14">
        <f>S237*Parameters_Alternate!$F$2</f>
        <v>18044000</v>
      </c>
      <c r="U237" s="14">
        <f>Parameters_Alternate!$N$6</f>
        <v>433333.33333333337</v>
      </c>
      <c r="V237" s="14">
        <f t="shared" si="24"/>
        <v>1500000</v>
      </c>
      <c r="W237" s="14">
        <f>Parameters_Alternate!$Q$10</f>
        <v>3754098.2698005121</v>
      </c>
      <c r="X237" s="14">
        <f>Parameters_Alternate!$F$7*'Alternate Scenario '!P237</f>
        <v>4849166.666666667</v>
      </c>
      <c r="Y237" s="14">
        <f>Parameters_Base!$G$8</f>
        <v>2000000</v>
      </c>
      <c r="Z237" s="15">
        <f t="shared" si="28"/>
        <v>30580598.26980051</v>
      </c>
      <c r="AB237" s="29">
        <f t="shared" si="29"/>
        <v>-11183931.603133842</v>
      </c>
      <c r="AC237" s="29"/>
      <c r="AD237" s="29" t="str">
        <f t="shared" si="30"/>
        <v>Loss</v>
      </c>
      <c r="AE237" s="29"/>
      <c r="AG237" s="12">
        <f t="shared" si="31"/>
        <v>-132615.78976048031</v>
      </c>
    </row>
    <row r="238" spans="1:33" x14ac:dyDescent="0.25">
      <c r="A238" s="6">
        <v>231</v>
      </c>
      <c r="B238" s="1" t="str">
        <f t="shared" si="25"/>
        <v>New York</v>
      </c>
      <c r="C238" s="1" t="s">
        <v>1</v>
      </c>
      <c r="D238" s="1" t="str">
        <f>IF(C238="Q1","non-peak",IF('Alternate Scenario '!C238="Q4","non-peak","peak"))</f>
        <v>peak</v>
      </c>
      <c r="E238" s="13">
        <f>IF(D238="non-peak",Parameters_Base!$B$4,Parameters_Base!$B$5)</f>
        <v>229999.99999999997</v>
      </c>
      <c r="F238" s="1"/>
      <c r="G238" s="1">
        <v>116</v>
      </c>
      <c r="H238" s="1">
        <v>17</v>
      </c>
      <c r="I238" s="44">
        <f>N238*Parameters_Alternate!$B$8</f>
        <v>64.333333333333343</v>
      </c>
      <c r="J238" s="44">
        <f t="shared" si="26"/>
        <v>81.333333333333343</v>
      </c>
      <c r="K238" s="3">
        <v>-2</v>
      </c>
      <c r="M238" s="27">
        <v>0.56666666666666665</v>
      </c>
      <c r="N238" s="27">
        <v>0.8041666666666667</v>
      </c>
      <c r="P238" s="15">
        <f t="shared" si="27"/>
        <v>18706666.666666668</v>
      </c>
      <c r="R238">
        <f>Parameters_Alternate!$F$5</f>
        <v>13880</v>
      </c>
      <c r="S238">
        <f>R238*(1+VLOOKUP(K238,Parameters_Alternate!$H$3:$I$7,2,FALSE))</f>
        <v>9716</v>
      </c>
      <c r="T238" s="14">
        <f>S238*Parameters_Alternate!$F$2</f>
        <v>12630800</v>
      </c>
      <c r="U238" s="14">
        <f>Parameters_Alternate!$N$6</f>
        <v>433333.33333333337</v>
      </c>
      <c r="V238" s="14">
        <f t="shared" si="24"/>
        <v>2500000</v>
      </c>
      <c r="W238" s="14">
        <f>Parameters_Alternate!$Q$10</f>
        <v>3754098.2698005121</v>
      </c>
      <c r="X238" s="14">
        <f>Parameters_Alternate!$F$7*'Alternate Scenario '!P238</f>
        <v>4676666.666666667</v>
      </c>
      <c r="Y238" s="14">
        <f>Parameters_Base!$G$8</f>
        <v>2000000</v>
      </c>
      <c r="Z238" s="15">
        <f t="shared" si="28"/>
        <v>25994898.269800514</v>
      </c>
      <c r="AB238" s="29">
        <f t="shared" si="29"/>
        <v>-7288231.6031338461</v>
      </c>
      <c r="AC238" s="29"/>
      <c r="AD238" s="29" t="str">
        <f t="shared" si="30"/>
        <v>Loss</v>
      </c>
      <c r="AE238" s="29"/>
      <c r="AG238" s="12">
        <f t="shared" si="31"/>
        <v>-89609.404956563667</v>
      </c>
    </row>
    <row r="239" spans="1:33" x14ac:dyDescent="0.25">
      <c r="A239" s="6">
        <v>232</v>
      </c>
      <c r="B239" s="1" t="str">
        <f t="shared" si="25"/>
        <v>Mumbai</v>
      </c>
      <c r="C239" s="1" t="s">
        <v>1</v>
      </c>
      <c r="D239" s="1" t="str">
        <f>IF(C239="Q1","non-peak",IF('Alternate Scenario '!C239="Q4","non-peak","peak"))</f>
        <v>peak</v>
      </c>
      <c r="E239" s="13">
        <f>IF(D239="non-peak",Parameters_Base!$B$4,Parameters_Base!$B$5)</f>
        <v>229999.99999999997</v>
      </c>
      <c r="F239" s="1"/>
      <c r="G239" s="1">
        <v>116</v>
      </c>
      <c r="H239" s="1">
        <v>16</v>
      </c>
      <c r="I239" s="44">
        <f>N239*Parameters_Alternate!$B$8</f>
        <v>65.666666666666657</v>
      </c>
      <c r="J239" s="44">
        <f t="shared" si="26"/>
        <v>81.666666666666657</v>
      </c>
      <c r="K239" s="3">
        <v>1</v>
      </c>
      <c r="M239" s="27">
        <v>0.53333333333333333</v>
      </c>
      <c r="N239" s="27">
        <v>0.8208333333333333</v>
      </c>
      <c r="P239" s="15">
        <f t="shared" si="27"/>
        <v>18783333.333333328</v>
      </c>
      <c r="R239">
        <f>Parameters_Alternate!$F$5</f>
        <v>13880</v>
      </c>
      <c r="S239">
        <f>R239*(1+VLOOKUP(K239,Parameters_Alternate!$H$3:$I$7,2,FALSE))</f>
        <v>15961.999999999998</v>
      </c>
      <c r="T239" s="14">
        <f>S239*Parameters_Alternate!$F$2</f>
        <v>20750599.999999996</v>
      </c>
      <c r="U239" s="14">
        <f>Parameters_Alternate!$N$6</f>
        <v>433333.33333333337</v>
      </c>
      <c r="V239" s="14">
        <f t="shared" si="24"/>
        <v>1500000</v>
      </c>
      <c r="W239" s="14">
        <f>Parameters_Alternate!$Q$10</f>
        <v>3754098.2698005121</v>
      </c>
      <c r="X239" s="14">
        <f>Parameters_Alternate!$F$7*'Alternate Scenario '!P239</f>
        <v>4695833.3333333321</v>
      </c>
      <c r="Y239" s="14">
        <f>Parameters_Base!$G$8</f>
        <v>2000000</v>
      </c>
      <c r="Z239" s="15">
        <f t="shared" si="28"/>
        <v>33133864.936467174</v>
      </c>
      <c r="AB239" s="29">
        <f t="shared" si="29"/>
        <v>-14350531.603133846</v>
      </c>
      <c r="AC239" s="29"/>
      <c r="AD239" s="29" t="str">
        <f t="shared" si="30"/>
        <v>Loss</v>
      </c>
      <c r="AE239" s="29"/>
      <c r="AG239" s="12">
        <f t="shared" si="31"/>
        <v>-175720.79514041447</v>
      </c>
    </row>
    <row r="240" spans="1:33" x14ac:dyDescent="0.25">
      <c r="A240" s="6">
        <v>233</v>
      </c>
      <c r="B240" s="1" t="str">
        <f t="shared" si="25"/>
        <v>New York</v>
      </c>
      <c r="C240" s="1" t="s">
        <v>1</v>
      </c>
      <c r="D240" s="1" t="str">
        <f>IF(C240="Q1","non-peak",IF('Alternate Scenario '!C240="Q4","non-peak","peak"))</f>
        <v>peak</v>
      </c>
      <c r="E240" s="13">
        <f>IF(D240="non-peak",Parameters_Base!$B$4,Parameters_Base!$B$5)</f>
        <v>229999.99999999997</v>
      </c>
      <c r="F240" s="1"/>
      <c r="G240" s="1">
        <v>117</v>
      </c>
      <c r="H240" s="1">
        <v>17</v>
      </c>
      <c r="I240" s="44">
        <f>N240*Parameters_Alternate!$B$8</f>
        <v>76.333333333333343</v>
      </c>
      <c r="J240" s="44">
        <f t="shared" si="26"/>
        <v>93.333333333333343</v>
      </c>
      <c r="K240" s="3">
        <v>-2</v>
      </c>
      <c r="M240" s="27">
        <v>0.56666666666666665</v>
      </c>
      <c r="N240" s="27">
        <v>0.95416666666666672</v>
      </c>
      <c r="P240" s="15">
        <f t="shared" si="27"/>
        <v>21466666.666666668</v>
      </c>
      <c r="R240">
        <f>Parameters_Alternate!$F$5</f>
        <v>13880</v>
      </c>
      <c r="S240">
        <f>R240*(1+VLOOKUP(K240,Parameters_Alternate!$H$3:$I$7,2,FALSE))</f>
        <v>9716</v>
      </c>
      <c r="T240" s="14">
        <f>S240*Parameters_Alternate!$F$2</f>
        <v>12630800</v>
      </c>
      <c r="U240" s="14">
        <f>Parameters_Alternate!$N$6</f>
        <v>433333.33333333337</v>
      </c>
      <c r="V240" s="14">
        <f t="shared" si="24"/>
        <v>2500000</v>
      </c>
      <c r="W240" s="14">
        <f>Parameters_Alternate!$Q$10</f>
        <v>3754098.2698005121</v>
      </c>
      <c r="X240" s="14">
        <f>Parameters_Alternate!$F$7*'Alternate Scenario '!P240</f>
        <v>5366666.666666667</v>
      </c>
      <c r="Y240" s="14">
        <f>Parameters_Base!$G$8</f>
        <v>2000000</v>
      </c>
      <c r="Z240" s="15">
        <f t="shared" si="28"/>
        <v>26684898.269800514</v>
      </c>
      <c r="AB240" s="29">
        <f t="shared" si="29"/>
        <v>-5218231.6031338461</v>
      </c>
      <c r="AC240" s="29"/>
      <c r="AD240" s="29" t="str">
        <f t="shared" si="30"/>
        <v>Loss</v>
      </c>
      <c r="AE240" s="29"/>
      <c r="AG240" s="12">
        <f t="shared" si="31"/>
        <v>-55909.624319291201</v>
      </c>
    </row>
    <row r="241" spans="1:33" x14ac:dyDescent="0.25">
      <c r="A241" s="6">
        <v>234</v>
      </c>
      <c r="B241" s="1" t="str">
        <f t="shared" si="25"/>
        <v>Mumbai</v>
      </c>
      <c r="C241" s="1" t="s">
        <v>1</v>
      </c>
      <c r="D241" s="1" t="str">
        <f>IF(C241="Q1","non-peak",IF('Alternate Scenario '!C241="Q4","non-peak","peak"))</f>
        <v>peak</v>
      </c>
      <c r="E241" s="13">
        <f>IF(D241="non-peak",Parameters_Base!$B$4,Parameters_Base!$B$5)</f>
        <v>229999.99999999997</v>
      </c>
      <c r="F241" s="1"/>
      <c r="G241" s="1">
        <v>117</v>
      </c>
      <c r="H241" s="1">
        <v>18</v>
      </c>
      <c r="I241" s="44">
        <f>N241*Parameters_Alternate!$B$8</f>
        <v>77.333333333333329</v>
      </c>
      <c r="J241" s="44">
        <f t="shared" si="26"/>
        <v>95.333333333333329</v>
      </c>
      <c r="K241" s="3">
        <v>1</v>
      </c>
      <c r="M241" s="27">
        <v>0.6</v>
      </c>
      <c r="N241" s="27">
        <v>0.96666666666666667</v>
      </c>
      <c r="P241" s="15">
        <f t="shared" si="27"/>
        <v>21926666.666666664</v>
      </c>
      <c r="R241">
        <f>Parameters_Alternate!$F$5</f>
        <v>13880</v>
      </c>
      <c r="S241">
        <f>R241*(1+VLOOKUP(K241,Parameters_Alternate!$H$3:$I$7,2,FALSE))</f>
        <v>15961.999999999998</v>
      </c>
      <c r="T241" s="14">
        <f>S241*Parameters_Alternate!$F$2</f>
        <v>20750599.999999996</v>
      </c>
      <c r="U241" s="14">
        <f>Parameters_Alternate!$N$6</f>
        <v>433333.33333333337</v>
      </c>
      <c r="V241" s="14">
        <f t="shared" si="24"/>
        <v>1500000</v>
      </c>
      <c r="W241" s="14">
        <f>Parameters_Alternate!$Q$10</f>
        <v>3754098.2698005121</v>
      </c>
      <c r="X241" s="14">
        <f>Parameters_Alternate!$F$7*'Alternate Scenario '!P241</f>
        <v>5481666.666666666</v>
      </c>
      <c r="Y241" s="14">
        <f>Parameters_Base!$G$8</f>
        <v>2000000</v>
      </c>
      <c r="Z241" s="15">
        <f t="shared" si="28"/>
        <v>33919698.269800507</v>
      </c>
      <c r="AB241" s="29">
        <f t="shared" si="29"/>
        <v>-11993031.603133842</v>
      </c>
      <c r="AC241" s="29"/>
      <c r="AD241" s="29" t="str">
        <f t="shared" si="30"/>
        <v>Loss</v>
      </c>
      <c r="AE241" s="29"/>
      <c r="AG241" s="12">
        <f t="shared" si="31"/>
        <v>-125801.03080210325</v>
      </c>
    </row>
    <row r="242" spans="1:33" x14ac:dyDescent="0.25">
      <c r="A242" s="6">
        <v>235</v>
      </c>
      <c r="B242" s="1" t="str">
        <f t="shared" si="25"/>
        <v>New York</v>
      </c>
      <c r="C242" s="1" t="s">
        <v>1</v>
      </c>
      <c r="D242" s="1" t="str">
        <f>IF(C242="Q1","non-peak",IF('Alternate Scenario '!C242="Q4","non-peak","peak"))</f>
        <v>peak</v>
      </c>
      <c r="E242" s="13">
        <f>IF(D242="non-peak",Parameters_Base!$B$4,Parameters_Base!$B$5)</f>
        <v>229999.99999999997</v>
      </c>
      <c r="F242" s="1"/>
      <c r="G242" s="1">
        <v>118</v>
      </c>
      <c r="H242" s="1">
        <v>22</v>
      </c>
      <c r="I242" s="44">
        <f>N242*Parameters_Alternate!$B$8</f>
        <v>63</v>
      </c>
      <c r="J242" s="44">
        <f t="shared" si="26"/>
        <v>85</v>
      </c>
      <c r="K242" s="3">
        <v>0</v>
      </c>
      <c r="M242" s="27">
        <v>0.73333333333333328</v>
      </c>
      <c r="N242" s="27">
        <v>0.78749999999999998</v>
      </c>
      <c r="P242" s="15">
        <f t="shared" si="27"/>
        <v>19549999.999999996</v>
      </c>
      <c r="R242">
        <f>Parameters_Alternate!$F$5</f>
        <v>13880</v>
      </c>
      <c r="S242">
        <f>R242*(1+VLOOKUP(K242,Parameters_Alternate!$H$3:$I$7,2,FALSE))</f>
        <v>13880</v>
      </c>
      <c r="T242" s="14">
        <f>S242*Parameters_Alternate!$F$2</f>
        <v>18044000</v>
      </c>
      <c r="U242" s="14">
        <f>Parameters_Alternate!$N$6</f>
        <v>433333.33333333337</v>
      </c>
      <c r="V242" s="14">
        <f t="shared" si="24"/>
        <v>2500000</v>
      </c>
      <c r="W242" s="14">
        <f>Parameters_Alternate!$Q$10</f>
        <v>3754098.2698005121</v>
      </c>
      <c r="X242" s="14">
        <f>Parameters_Alternate!$F$7*'Alternate Scenario '!P242</f>
        <v>4887499.9999999991</v>
      </c>
      <c r="Y242" s="14">
        <f>Parameters_Base!$G$8</f>
        <v>2000000</v>
      </c>
      <c r="Z242" s="15">
        <f t="shared" si="28"/>
        <v>31618931.603133842</v>
      </c>
      <c r="AB242" s="29">
        <f t="shared" si="29"/>
        <v>-12068931.603133846</v>
      </c>
      <c r="AC242" s="29"/>
      <c r="AD242" s="29" t="str">
        <f t="shared" si="30"/>
        <v>Loss</v>
      </c>
      <c r="AE242" s="29"/>
      <c r="AG242" s="12">
        <f t="shared" si="31"/>
        <v>-141987.43062510408</v>
      </c>
    </row>
    <row r="243" spans="1:33" x14ac:dyDescent="0.25">
      <c r="A243" s="6">
        <v>236</v>
      </c>
      <c r="B243" s="1" t="str">
        <f t="shared" si="25"/>
        <v>Mumbai</v>
      </c>
      <c r="C243" s="1" t="s">
        <v>1</v>
      </c>
      <c r="D243" s="1" t="str">
        <f>IF(C243="Q1","non-peak",IF('Alternate Scenario '!C243="Q4","non-peak","peak"))</f>
        <v>peak</v>
      </c>
      <c r="E243" s="13">
        <f>IF(D243="non-peak",Parameters_Base!$B$4,Parameters_Base!$B$5)</f>
        <v>229999.99999999997</v>
      </c>
      <c r="F243" s="1"/>
      <c r="G243" s="1">
        <v>118</v>
      </c>
      <c r="H243" s="1">
        <v>29</v>
      </c>
      <c r="I243" s="44">
        <f>N243*Parameters_Alternate!$B$8</f>
        <v>65.666666666666657</v>
      </c>
      <c r="J243" s="44">
        <f t="shared" si="26"/>
        <v>94.666666666666657</v>
      </c>
      <c r="K243" s="3">
        <v>1</v>
      </c>
      <c r="M243" s="27">
        <v>0.96666666666666667</v>
      </c>
      <c r="N243" s="27">
        <v>0.8208333333333333</v>
      </c>
      <c r="P243" s="15">
        <f t="shared" si="27"/>
        <v>21773333.333333328</v>
      </c>
      <c r="R243">
        <f>Parameters_Alternate!$F$5</f>
        <v>13880</v>
      </c>
      <c r="S243">
        <f>R243*(1+VLOOKUP(K243,Parameters_Alternate!$H$3:$I$7,2,FALSE))</f>
        <v>15961.999999999998</v>
      </c>
      <c r="T243" s="14">
        <f>S243*Parameters_Alternate!$F$2</f>
        <v>20750599.999999996</v>
      </c>
      <c r="U243" s="14">
        <f>Parameters_Alternate!$N$6</f>
        <v>433333.33333333337</v>
      </c>
      <c r="V243" s="14">
        <f t="shared" si="24"/>
        <v>1500000</v>
      </c>
      <c r="W243" s="14">
        <f>Parameters_Alternate!$Q$10</f>
        <v>3754098.2698005121</v>
      </c>
      <c r="X243" s="14">
        <f>Parameters_Alternate!$F$7*'Alternate Scenario '!P243</f>
        <v>5443333.3333333321</v>
      </c>
      <c r="Y243" s="14">
        <f>Parameters_Base!$G$8</f>
        <v>2000000</v>
      </c>
      <c r="Z243" s="15">
        <f t="shared" si="28"/>
        <v>33881364.936467171</v>
      </c>
      <c r="AB243" s="29">
        <f t="shared" si="29"/>
        <v>-12108031.603133842</v>
      </c>
      <c r="AC243" s="29"/>
      <c r="AD243" s="29" t="str">
        <f t="shared" si="30"/>
        <v>Loss</v>
      </c>
      <c r="AE243" s="29"/>
      <c r="AG243" s="12">
        <f t="shared" si="31"/>
        <v>-127901.74228662511</v>
      </c>
    </row>
    <row r="244" spans="1:33" x14ac:dyDescent="0.25">
      <c r="A244" s="6">
        <v>237</v>
      </c>
      <c r="B244" s="1" t="str">
        <f t="shared" si="25"/>
        <v>New York</v>
      </c>
      <c r="C244" s="1" t="s">
        <v>1</v>
      </c>
      <c r="D244" s="1" t="str">
        <f>IF(C244="Q1","non-peak",IF('Alternate Scenario '!C244="Q4","non-peak","peak"))</f>
        <v>peak</v>
      </c>
      <c r="E244" s="13">
        <f>IF(D244="non-peak",Parameters_Base!$B$4,Parameters_Base!$B$5)</f>
        <v>229999.99999999997</v>
      </c>
      <c r="F244" s="1"/>
      <c r="G244" s="1">
        <v>119</v>
      </c>
      <c r="H244" s="1">
        <v>20</v>
      </c>
      <c r="I244" s="44">
        <f>N244*Parameters_Alternate!$B$8</f>
        <v>75</v>
      </c>
      <c r="J244" s="44">
        <f t="shared" si="26"/>
        <v>95</v>
      </c>
      <c r="K244" s="3">
        <v>-1</v>
      </c>
      <c r="M244" s="27">
        <v>0.66666666666666663</v>
      </c>
      <c r="N244" s="27">
        <v>0.9375</v>
      </c>
      <c r="P244" s="15">
        <f t="shared" si="27"/>
        <v>21849999.999999996</v>
      </c>
      <c r="R244">
        <f>Parameters_Alternate!$F$5</f>
        <v>13880</v>
      </c>
      <c r="S244">
        <f>R244*(1+VLOOKUP(K244,Parameters_Alternate!$H$3:$I$7,2,FALSE))</f>
        <v>11798</v>
      </c>
      <c r="T244" s="14">
        <f>S244*Parameters_Alternate!$F$2</f>
        <v>15337400</v>
      </c>
      <c r="U244" s="14">
        <f>Parameters_Alternate!$N$6</f>
        <v>433333.33333333337</v>
      </c>
      <c r="V244" s="14">
        <f t="shared" si="24"/>
        <v>2500000</v>
      </c>
      <c r="W244" s="14">
        <f>Parameters_Alternate!$Q$10</f>
        <v>3754098.2698005121</v>
      </c>
      <c r="X244" s="14">
        <f>Parameters_Alternate!$F$7*'Alternate Scenario '!P244</f>
        <v>5462499.9999999991</v>
      </c>
      <c r="Y244" s="14">
        <f>Parameters_Base!$G$8</f>
        <v>2000000</v>
      </c>
      <c r="Z244" s="15">
        <f t="shared" si="28"/>
        <v>29487331.60313385</v>
      </c>
      <c r="AB244" s="29">
        <f t="shared" si="29"/>
        <v>-7637331.6031338535</v>
      </c>
      <c r="AC244" s="29"/>
      <c r="AD244" s="29" t="str">
        <f t="shared" si="30"/>
        <v>Loss</v>
      </c>
      <c r="AE244" s="29"/>
      <c r="AG244" s="12">
        <f t="shared" si="31"/>
        <v>-80392.964243514245</v>
      </c>
    </row>
    <row r="245" spans="1:33" x14ac:dyDescent="0.25">
      <c r="A245" s="6">
        <v>238</v>
      </c>
      <c r="B245" s="1" t="str">
        <f t="shared" si="25"/>
        <v>Mumbai</v>
      </c>
      <c r="C245" s="1" t="s">
        <v>1</v>
      </c>
      <c r="D245" s="1" t="str">
        <f>IF(C245="Q1","non-peak",IF('Alternate Scenario '!C245="Q4","non-peak","peak"))</f>
        <v>peak</v>
      </c>
      <c r="E245" s="13">
        <f>IF(D245="non-peak",Parameters_Base!$B$4,Parameters_Base!$B$5)</f>
        <v>229999.99999999997</v>
      </c>
      <c r="F245" s="1"/>
      <c r="G245" s="1">
        <v>119</v>
      </c>
      <c r="H245" s="1">
        <v>25</v>
      </c>
      <c r="I245" s="44">
        <f>N245*Parameters_Alternate!$B$8</f>
        <v>67.333333333333329</v>
      </c>
      <c r="J245" s="44">
        <f t="shared" si="26"/>
        <v>92.333333333333329</v>
      </c>
      <c r="K245" s="3">
        <v>1</v>
      </c>
      <c r="M245" s="27">
        <v>0.83333333333333337</v>
      </c>
      <c r="N245" s="27">
        <v>0.84166666666666667</v>
      </c>
      <c r="P245" s="15">
        <f t="shared" si="27"/>
        <v>21236666.666666664</v>
      </c>
      <c r="R245">
        <f>Parameters_Alternate!$F$5</f>
        <v>13880</v>
      </c>
      <c r="S245">
        <f>R245*(1+VLOOKUP(K245,Parameters_Alternate!$H$3:$I$7,2,FALSE))</f>
        <v>15961.999999999998</v>
      </c>
      <c r="T245" s="14">
        <f>S245*Parameters_Alternate!$F$2</f>
        <v>20750599.999999996</v>
      </c>
      <c r="U245" s="14">
        <f>Parameters_Alternate!$N$6</f>
        <v>433333.33333333337</v>
      </c>
      <c r="V245" s="14">
        <f t="shared" si="24"/>
        <v>1500000</v>
      </c>
      <c r="W245" s="14">
        <f>Parameters_Alternate!$Q$10</f>
        <v>3754098.2698005121</v>
      </c>
      <c r="X245" s="14">
        <f>Parameters_Alternate!$F$7*'Alternate Scenario '!P245</f>
        <v>5309166.666666666</v>
      </c>
      <c r="Y245" s="14">
        <f>Parameters_Base!$G$8</f>
        <v>2000000</v>
      </c>
      <c r="Z245" s="15">
        <f t="shared" si="28"/>
        <v>33747198.269800507</v>
      </c>
      <c r="AB245" s="29">
        <f t="shared" si="29"/>
        <v>-12510531.603133842</v>
      </c>
      <c r="AC245" s="29"/>
      <c r="AD245" s="29" t="str">
        <f t="shared" si="30"/>
        <v>Loss</v>
      </c>
      <c r="AE245" s="29"/>
      <c r="AG245" s="12">
        <f t="shared" si="31"/>
        <v>-135493.12205560118</v>
      </c>
    </row>
    <row r="246" spans="1:33" x14ac:dyDescent="0.25">
      <c r="A246" s="6">
        <v>239</v>
      </c>
      <c r="B246" s="1" t="str">
        <f t="shared" si="25"/>
        <v>New York</v>
      </c>
      <c r="C246" s="1" t="s">
        <v>1</v>
      </c>
      <c r="D246" s="1" t="str">
        <f>IF(C246="Q1","non-peak",IF('Alternate Scenario '!C246="Q4","non-peak","peak"))</f>
        <v>peak</v>
      </c>
      <c r="E246" s="13">
        <f>IF(D246="non-peak",Parameters_Base!$B$4,Parameters_Base!$B$5)</f>
        <v>229999.99999999997</v>
      </c>
      <c r="F246" s="1"/>
      <c r="G246" s="1">
        <v>120</v>
      </c>
      <c r="H246" s="1">
        <v>24</v>
      </c>
      <c r="I246" s="44">
        <f>N246*Parameters_Alternate!$B$8</f>
        <v>64.333333333333343</v>
      </c>
      <c r="J246" s="44">
        <f t="shared" si="26"/>
        <v>88.333333333333343</v>
      </c>
      <c r="K246" s="3">
        <v>-2</v>
      </c>
      <c r="M246" s="27">
        <v>0.8</v>
      </c>
      <c r="N246" s="27">
        <v>0.8041666666666667</v>
      </c>
      <c r="P246" s="15">
        <f t="shared" si="27"/>
        <v>20316666.666666668</v>
      </c>
      <c r="R246">
        <f>Parameters_Alternate!$F$5</f>
        <v>13880</v>
      </c>
      <c r="S246">
        <f>R246*(1+VLOOKUP(K246,Parameters_Alternate!$H$3:$I$7,2,FALSE))</f>
        <v>9716</v>
      </c>
      <c r="T246" s="14">
        <f>S246*Parameters_Alternate!$F$2</f>
        <v>12630800</v>
      </c>
      <c r="U246" s="14">
        <f>Parameters_Alternate!$N$6</f>
        <v>433333.33333333337</v>
      </c>
      <c r="V246" s="14">
        <f t="shared" si="24"/>
        <v>2500000</v>
      </c>
      <c r="W246" s="14">
        <f>Parameters_Alternate!$Q$10</f>
        <v>3754098.2698005121</v>
      </c>
      <c r="X246" s="14">
        <f>Parameters_Alternate!$F$7*'Alternate Scenario '!P246</f>
        <v>5079166.666666667</v>
      </c>
      <c r="Y246" s="14">
        <f>Parameters_Base!$G$8</f>
        <v>2000000</v>
      </c>
      <c r="Z246" s="15">
        <f t="shared" si="28"/>
        <v>26397398.269800514</v>
      </c>
      <c r="AB246" s="29">
        <f t="shared" si="29"/>
        <v>-6080731.6031338461</v>
      </c>
      <c r="AC246" s="29"/>
      <c r="AD246" s="29" t="str">
        <f t="shared" si="30"/>
        <v>Loss</v>
      </c>
      <c r="AE246" s="29"/>
      <c r="AG246" s="12">
        <f t="shared" si="31"/>
        <v>-68838.470978873724</v>
      </c>
    </row>
    <row r="247" spans="1:33" x14ac:dyDescent="0.25">
      <c r="A247" s="6">
        <v>240</v>
      </c>
      <c r="B247" s="1" t="str">
        <f t="shared" si="25"/>
        <v>Mumbai</v>
      </c>
      <c r="C247" s="1" t="s">
        <v>1</v>
      </c>
      <c r="D247" s="1" t="str">
        <f>IF(C247="Q1","non-peak",IF('Alternate Scenario '!C247="Q4","non-peak","peak"))</f>
        <v>peak</v>
      </c>
      <c r="E247" s="13">
        <f>IF(D247="non-peak",Parameters_Base!$B$4,Parameters_Base!$B$5)</f>
        <v>229999.99999999997</v>
      </c>
      <c r="F247" s="1"/>
      <c r="G247" s="1">
        <v>120</v>
      </c>
      <c r="H247" s="1">
        <v>23</v>
      </c>
      <c r="I247" s="44">
        <f>N247*Parameters_Alternate!$B$8</f>
        <v>77.333333333333329</v>
      </c>
      <c r="J247" s="44">
        <f t="shared" si="26"/>
        <v>100.33333333333333</v>
      </c>
      <c r="K247" s="3">
        <v>2</v>
      </c>
      <c r="M247" s="27">
        <v>0.76666666666666672</v>
      </c>
      <c r="N247" s="27">
        <v>0.96666666666666667</v>
      </c>
      <c r="P247" s="15">
        <f t="shared" si="27"/>
        <v>23076666.666666664</v>
      </c>
      <c r="R247">
        <f>Parameters_Alternate!$F$5</f>
        <v>13880</v>
      </c>
      <c r="S247">
        <f>R247*(1+VLOOKUP(K247,Parameters_Alternate!$H$3:$I$7,2,FALSE))</f>
        <v>18044</v>
      </c>
      <c r="T247" s="14">
        <f>S247*Parameters_Alternate!$F$2</f>
        <v>23457200</v>
      </c>
      <c r="U247" s="14">
        <f>Parameters_Alternate!$N$6</f>
        <v>433333.33333333337</v>
      </c>
      <c r="V247" s="14">
        <f t="shared" si="24"/>
        <v>1500000</v>
      </c>
      <c r="W247" s="14">
        <f>Parameters_Alternate!$Q$10</f>
        <v>3754098.2698005121</v>
      </c>
      <c r="X247" s="14">
        <f>Parameters_Alternate!$F$7*'Alternate Scenario '!P247</f>
        <v>5769166.666666666</v>
      </c>
      <c r="Y247" s="14">
        <f>Parameters_Base!$G$8</f>
        <v>2000000</v>
      </c>
      <c r="Z247" s="15">
        <f t="shared" si="28"/>
        <v>36913798.269800507</v>
      </c>
      <c r="AB247" s="29">
        <f t="shared" si="29"/>
        <v>-13837131.603133842</v>
      </c>
      <c r="AC247" s="29"/>
      <c r="AD247" s="29" t="str">
        <f t="shared" si="30"/>
        <v>Loss</v>
      </c>
      <c r="AE247" s="29"/>
      <c r="AG247" s="12">
        <f t="shared" si="31"/>
        <v>-137911.61066246356</v>
      </c>
    </row>
    <row r="248" spans="1:33" x14ac:dyDescent="0.25">
      <c r="A248" s="6">
        <v>241</v>
      </c>
      <c r="B248" s="1" t="str">
        <f t="shared" si="25"/>
        <v>New York</v>
      </c>
      <c r="C248" s="1" t="s">
        <v>1</v>
      </c>
      <c r="D248" s="1" t="str">
        <f>IF(C248="Q1","non-peak",IF('Alternate Scenario '!C248="Q4","non-peak","peak"))</f>
        <v>peak</v>
      </c>
      <c r="E248" s="13">
        <f>IF(D248="non-peak",Parameters_Base!$B$4,Parameters_Base!$B$5)</f>
        <v>229999.99999999997</v>
      </c>
      <c r="F248" s="1"/>
      <c r="G248" s="1">
        <v>121</v>
      </c>
      <c r="H248" s="1">
        <v>19</v>
      </c>
      <c r="I248" s="44">
        <f>N248*Parameters_Alternate!$B$8</f>
        <v>78.333333333333329</v>
      </c>
      <c r="J248" s="44">
        <f t="shared" si="26"/>
        <v>97.333333333333329</v>
      </c>
      <c r="K248" s="3">
        <v>0</v>
      </c>
      <c r="M248" s="27">
        <v>0.6333333333333333</v>
      </c>
      <c r="N248" s="27">
        <v>0.97916666666666663</v>
      </c>
      <c r="P248" s="15">
        <f t="shared" si="27"/>
        <v>22386666.666666664</v>
      </c>
      <c r="R248">
        <f>Parameters_Alternate!$F$5</f>
        <v>13880</v>
      </c>
      <c r="S248">
        <f>R248*(1+VLOOKUP(K248,Parameters_Alternate!$H$3:$I$7,2,FALSE))</f>
        <v>13880</v>
      </c>
      <c r="T248" s="14">
        <f>S248*Parameters_Alternate!$F$2</f>
        <v>18044000</v>
      </c>
      <c r="U248" s="14">
        <f>Parameters_Alternate!$N$6</f>
        <v>433333.33333333337</v>
      </c>
      <c r="V248" s="14">
        <f t="shared" si="24"/>
        <v>2500000</v>
      </c>
      <c r="W248" s="14">
        <f>Parameters_Alternate!$Q$10</f>
        <v>3754098.2698005121</v>
      </c>
      <c r="X248" s="14">
        <f>Parameters_Alternate!$F$7*'Alternate Scenario '!P248</f>
        <v>5596666.666666666</v>
      </c>
      <c r="Y248" s="14">
        <f>Parameters_Base!$G$8</f>
        <v>2000000</v>
      </c>
      <c r="Z248" s="15">
        <f t="shared" si="28"/>
        <v>32328098.269800507</v>
      </c>
      <c r="AB248" s="29">
        <f t="shared" si="29"/>
        <v>-9941431.6031338423</v>
      </c>
      <c r="AC248" s="29"/>
      <c r="AD248" s="29" t="str">
        <f t="shared" si="30"/>
        <v>Loss</v>
      </c>
      <c r="AE248" s="29"/>
      <c r="AG248" s="12">
        <f t="shared" si="31"/>
        <v>-102137.99592260798</v>
      </c>
    </row>
    <row r="249" spans="1:33" x14ac:dyDescent="0.25">
      <c r="A249" s="6">
        <v>242</v>
      </c>
      <c r="B249" s="1" t="str">
        <f t="shared" si="25"/>
        <v>Mumbai</v>
      </c>
      <c r="C249" s="1" t="s">
        <v>1</v>
      </c>
      <c r="D249" s="1" t="str">
        <f>IF(C249="Q1","non-peak",IF('Alternate Scenario '!C249="Q4","non-peak","peak"))</f>
        <v>peak</v>
      </c>
      <c r="E249" s="13">
        <f>IF(D249="non-peak",Parameters_Base!$B$4,Parameters_Base!$B$5)</f>
        <v>229999.99999999997</v>
      </c>
      <c r="F249" s="1"/>
      <c r="G249" s="1">
        <v>121</v>
      </c>
      <c r="H249" s="1">
        <v>28</v>
      </c>
      <c r="I249" s="44">
        <f>N249*Parameters_Alternate!$B$8</f>
        <v>73</v>
      </c>
      <c r="J249" s="44">
        <f t="shared" si="26"/>
        <v>101</v>
      </c>
      <c r="K249" s="3">
        <v>1</v>
      </c>
      <c r="M249" s="27">
        <v>0.93333333333333335</v>
      </c>
      <c r="N249" s="27">
        <v>0.91249999999999998</v>
      </c>
      <c r="P249" s="15">
        <f t="shared" si="27"/>
        <v>23229999.999999996</v>
      </c>
      <c r="R249">
        <f>Parameters_Alternate!$F$5</f>
        <v>13880</v>
      </c>
      <c r="S249">
        <f>R249*(1+VLOOKUP(K249,Parameters_Alternate!$H$3:$I$7,2,FALSE))</f>
        <v>15961.999999999998</v>
      </c>
      <c r="T249" s="14">
        <f>S249*Parameters_Alternate!$F$2</f>
        <v>20750599.999999996</v>
      </c>
      <c r="U249" s="14">
        <f>Parameters_Alternate!$N$6</f>
        <v>433333.33333333337</v>
      </c>
      <c r="V249" s="14">
        <f t="shared" si="24"/>
        <v>1500000</v>
      </c>
      <c r="W249" s="14">
        <f>Parameters_Alternate!$Q$10</f>
        <v>3754098.2698005121</v>
      </c>
      <c r="X249" s="14">
        <f>Parameters_Alternate!$F$7*'Alternate Scenario '!P249</f>
        <v>5807499.9999999991</v>
      </c>
      <c r="Y249" s="14">
        <f>Parameters_Base!$G$8</f>
        <v>2000000</v>
      </c>
      <c r="Z249" s="15">
        <f t="shared" si="28"/>
        <v>34245531.603133842</v>
      </c>
      <c r="AB249" s="29">
        <f t="shared" si="29"/>
        <v>-11015531.603133846</v>
      </c>
      <c r="AC249" s="29"/>
      <c r="AD249" s="29" t="str">
        <f t="shared" si="30"/>
        <v>Loss</v>
      </c>
      <c r="AE249" s="29"/>
      <c r="AG249" s="12">
        <f t="shared" si="31"/>
        <v>-109064.66933795887</v>
      </c>
    </row>
    <row r="250" spans="1:33" x14ac:dyDescent="0.25">
      <c r="A250" s="6">
        <v>243</v>
      </c>
      <c r="B250" s="1" t="str">
        <f t="shared" si="25"/>
        <v>New York</v>
      </c>
      <c r="C250" s="1" t="s">
        <v>1</v>
      </c>
      <c r="D250" s="1" t="str">
        <f>IF(C250="Q1","non-peak",IF('Alternate Scenario '!C250="Q4","non-peak","peak"))</f>
        <v>peak</v>
      </c>
      <c r="E250" s="13">
        <f>IF(D250="non-peak",Parameters_Base!$B$4,Parameters_Base!$B$5)</f>
        <v>229999.99999999997</v>
      </c>
      <c r="F250" s="1"/>
      <c r="G250" s="1">
        <v>122</v>
      </c>
      <c r="H250" s="1">
        <v>30</v>
      </c>
      <c r="I250" s="44">
        <f>N250*Parameters_Alternate!$B$8</f>
        <v>77</v>
      </c>
      <c r="J250" s="44">
        <f t="shared" si="26"/>
        <v>107</v>
      </c>
      <c r="K250" s="3">
        <v>0</v>
      </c>
      <c r="M250" s="27">
        <v>1</v>
      </c>
      <c r="N250" s="27">
        <v>0.96250000000000002</v>
      </c>
      <c r="P250" s="15">
        <f t="shared" si="27"/>
        <v>24609999.999999996</v>
      </c>
      <c r="R250">
        <f>Parameters_Alternate!$F$5</f>
        <v>13880</v>
      </c>
      <c r="S250">
        <f>R250*(1+VLOOKUP(K250,Parameters_Alternate!$H$3:$I$7,2,FALSE))</f>
        <v>13880</v>
      </c>
      <c r="T250" s="14">
        <f>S250*Parameters_Alternate!$F$2</f>
        <v>18044000</v>
      </c>
      <c r="U250" s="14">
        <f>Parameters_Alternate!$N$6</f>
        <v>433333.33333333337</v>
      </c>
      <c r="V250" s="14">
        <f t="shared" si="24"/>
        <v>2500000</v>
      </c>
      <c r="W250" s="14">
        <f>Parameters_Alternate!$Q$10</f>
        <v>3754098.2698005121</v>
      </c>
      <c r="X250" s="14">
        <f>Parameters_Alternate!$F$7*'Alternate Scenario '!P250</f>
        <v>6152499.9999999991</v>
      </c>
      <c r="Y250" s="14">
        <f>Parameters_Base!$G$8</f>
        <v>2000000</v>
      </c>
      <c r="Z250" s="15">
        <f t="shared" si="28"/>
        <v>32883931.603133842</v>
      </c>
      <c r="AB250" s="29">
        <f t="shared" si="29"/>
        <v>-8273931.6031338461</v>
      </c>
      <c r="AC250" s="29"/>
      <c r="AD250" s="29" t="str">
        <f t="shared" si="30"/>
        <v>Loss</v>
      </c>
      <c r="AE250" s="29"/>
      <c r="AG250" s="12">
        <f t="shared" si="31"/>
        <v>-77326.46358069015</v>
      </c>
    </row>
    <row r="251" spans="1:33" x14ac:dyDescent="0.25">
      <c r="A251" s="6">
        <v>244</v>
      </c>
      <c r="B251" s="1" t="str">
        <f t="shared" si="25"/>
        <v>Mumbai</v>
      </c>
      <c r="C251" s="1" t="s">
        <v>1</v>
      </c>
      <c r="D251" s="1" t="str">
        <f>IF(C251="Q1","non-peak",IF('Alternate Scenario '!C251="Q4","non-peak","peak"))</f>
        <v>peak</v>
      </c>
      <c r="E251" s="13">
        <f>IF(D251="non-peak",Parameters_Base!$B$4,Parameters_Base!$B$5)</f>
        <v>229999.99999999997</v>
      </c>
      <c r="F251" s="1"/>
      <c r="G251" s="1">
        <v>122</v>
      </c>
      <c r="H251" s="1">
        <v>25</v>
      </c>
      <c r="I251" s="44">
        <f>N251*Parameters_Alternate!$B$8</f>
        <v>52.333333333333336</v>
      </c>
      <c r="J251" s="44">
        <f t="shared" si="26"/>
        <v>77.333333333333343</v>
      </c>
      <c r="K251" s="3">
        <v>2</v>
      </c>
      <c r="M251" s="27">
        <v>0.83333333333333337</v>
      </c>
      <c r="N251" s="27">
        <v>0.65416666666666667</v>
      </c>
      <c r="P251" s="15">
        <f t="shared" si="27"/>
        <v>17786666.666666668</v>
      </c>
      <c r="R251">
        <f>Parameters_Alternate!$F$5</f>
        <v>13880</v>
      </c>
      <c r="S251">
        <f>R251*(1+VLOOKUP(K251,Parameters_Alternate!$H$3:$I$7,2,FALSE))</f>
        <v>18044</v>
      </c>
      <c r="T251" s="14">
        <f>S251*Parameters_Alternate!$F$2</f>
        <v>23457200</v>
      </c>
      <c r="U251" s="14">
        <f>Parameters_Alternate!$N$6</f>
        <v>433333.33333333337</v>
      </c>
      <c r="V251" s="14">
        <f t="shared" si="24"/>
        <v>1500000</v>
      </c>
      <c r="W251" s="14">
        <f>Parameters_Alternate!$Q$10</f>
        <v>3754098.2698005121</v>
      </c>
      <c r="X251" s="14">
        <f>Parameters_Alternate!$F$7*'Alternate Scenario '!P251</f>
        <v>4446666.666666667</v>
      </c>
      <c r="Y251" s="14">
        <f>Parameters_Base!$G$8</f>
        <v>2000000</v>
      </c>
      <c r="Z251" s="15">
        <f t="shared" si="28"/>
        <v>35591298.269800507</v>
      </c>
      <c r="AB251" s="29">
        <f t="shared" si="29"/>
        <v>-17804631.603133839</v>
      </c>
      <c r="AC251" s="29"/>
      <c r="AD251" s="29" t="str">
        <f t="shared" si="30"/>
        <v>Loss</v>
      </c>
      <c r="AE251" s="29"/>
      <c r="AG251" s="12">
        <f t="shared" si="31"/>
        <v>-230232.30521293753</v>
      </c>
    </row>
    <row r="252" spans="1:33" x14ac:dyDescent="0.25">
      <c r="A252" s="6">
        <v>245</v>
      </c>
      <c r="B252" s="1" t="str">
        <f t="shared" si="25"/>
        <v>New York</v>
      </c>
      <c r="C252" s="1" t="s">
        <v>1</v>
      </c>
      <c r="D252" s="1" t="str">
        <f>IF(C252="Q1","non-peak",IF('Alternate Scenario '!C252="Q4","non-peak","peak"))</f>
        <v>peak</v>
      </c>
      <c r="E252" s="13">
        <f>IF(D252="non-peak",Parameters_Base!$B$4,Parameters_Base!$B$5)</f>
        <v>229999.99999999997</v>
      </c>
      <c r="F252" s="1"/>
      <c r="G252" s="1">
        <v>123</v>
      </c>
      <c r="H252" s="1">
        <v>28</v>
      </c>
      <c r="I252" s="44">
        <f>N252*Parameters_Alternate!$B$8</f>
        <v>65.333333333333329</v>
      </c>
      <c r="J252" s="44">
        <f t="shared" si="26"/>
        <v>93.333333333333329</v>
      </c>
      <c r="K252" s="3">
        <v>0</v>
      </c>
      <c r="M252" s="27">
        <v>0.93333333333333335</v>
      </c>
      <c r="N252" s="27">
        <v>0.81666666666666665</v>
      </c>
      <c r="P252" s="15">
        <f t="shared" si="27"/>
        <v>21466666.666666664</v>
      </c>
      <c r="R252">
        <f>Parameters_Alternate!$F$5</f>
        <v>13880</v>
      </c>
      <c r="S252">
        <f>R252*(1+VLOOKUP(K252,Parameters_Alternate!$H$3:$I$7,2,FALSE))</f>
        <v>13880</v>
      </c>
      <c r="T252" s="14">
        <f>S252*Parameters_Alternate!$F$2</f>
        <v>18044000</v>
      </c>
      <c r="U252" s="14">
        <f>Parameters_Alternate!$N$6</f>
        <v>433333.33333333337</v>
      </c>
      <c r="V252" s="14">
        <f t="shared" si="24"/>
        <v>2500000</v>
      </c>
      <c r="W252" s="14">
        <f>Parameters_Alternate!$Q$10</f>
        <v>3754098.2698005121</v>
      </c>
      <c r="X252" s="14">
        <f>Parameters_Alternate!$F$7*'Alternate Scenario '!P252</f>
        <v>5366666.666666666</v>
      </c>
      <c r="Y252" s="14">
        <f>Parameters_Base!$G$8</f>
        <v>2000000</v>
      </c>
      <c r="Z252" s="15">
        <f t="shared" si="28"/>
        <v>32098098.269800507</v>
      </c>
      <c r="AB252" s="29">
        <f t="shared" si="29"/>
        <v>-10631431.603133842</v>
      </c>
      <c r="AC252" s="29"/>
      <c r="AD252" s="29" t="str">
        <f t="shared" si="30"/>
        <v>Loss</v>
      </c>
      <c r="AE252" s="29"/>
      <c r="AG252" s="12">
        <f t="shared" si="31"/>
        <v>-113908.1957478626</v>
      </c>
    </row>
    <row r="253" spans="1:33" x14ac:dyDescent="0.25">
      <c r="A253" s="6">
        <v>246</v>
      </c>
      <c r="B253" s="1" t="str">
        <f t="shared" si="25"/>
        <v>Mumbai</v>
      </c>
      <c r="C253" s="1" t="s">
        <v>1</v>
      </c>
      <c r="D253" s="1" t="str">
        <f>IF(C253="Q1","non-peak",IF('Alternate Scenario '!C253="Q4","non-peak","peak"))</f>
        <v>peak</v>
      </c>
      <c r="E253" s="13">
        <f>IF(D253="non-peak",Parameters_Base!$B$4,Parameters_Base!$B$5)</f>
        <v>229999.99999999997</v>
      </c>
      <c r="F253" s="1"/>
      <c r="G253" s="1">
        <v>123</v>
      </c>
      <c r="H253" s="1">
        <v>25</v>
      </c>
      <c r="I253" s="44">
        <f>N253*Parameters_Alternate!$B$8</f>
        <v>60</v>
      </c>
      <c r="J253" s="44">
        <f t="shared" si="26"/>
        <v>85</v>
      </c>
      <c r="K253" s="3">
        <v>0</v>
      </c>
      <c r="M253" s="27">
        <v>0.83333333333333337</v>
      </c>
      <c r="N253" s="27">
        <v>0.75</v>
      </c>
      <c r="P253" s="15">
        <f t="shared" si="27"/>
        <v>19549999.999999996</v>
      </c>
      <c r="R253">
        <f>Parameters_Alternate!$F$5</f>
        <v>13880</v>
      </c>
      <c r="S253">
        <f>R253*(1+VLOOKUP(K253,Parameters_Alternate!$H$3:$I$7,2,FALSE))</f>
        <v>13880</v>
      </c>
      <c r="T253" s="14">
        <f>S253*Parameters_Alternate!$F$2</f>
        <v>18044000</v>
      </c>
      <c r="U253" s="14">
        <f>Parameters_Alternate!$N$6</f>
        <v>433333.33333333337</v>
      </c>
      <c r="V253" s="14">
        <f t="shared" si="24"/>
        <v>1500000</v>
      </c>
      <c r="W253" s="14">
        <f>Parameters_Alternate!$Q$10</f>
        <v>3754098.2698005121</v>
      </c>
      <c r="X253" s="14">
        <f>Parameters_Alternate!$F$7*'Alternate Scenario '!P253</f>
        <v>4887499.9999999991</v>
      </c>
      <c r="Y253" s="14">
        <f>Parameters_Base!$G$8</f>
        <v>2000000</v>
      </c>
      <c r="Z253" s="15">
        <f t="shared" si="28"/>
        <v>30618931.603133842</v>
      </c>
      <c r="AB253" s="29">
        <f t="shared" si="29"/>
        <v>-11068931.603133846</v>
      </c>
      <c r="AC253" s="29"/>
      <c r="AD253" s="29" t="str">
        <f t="shared" si="30"/>
        <v>Loss</v>
      </c>
      <c r="AE253" s="29"/>
      <c r="AG253" s="12">
        <f t="shared" si="31"/>
        <v>-130222.72474275113</v>
      </c>
    </row>
    <row r="254" spans="1:33" x14ac:dyDescent="0.25">
      <c r="A254" s="6">
        <v>247</v>
      </c>
      <c r="B254" s="1" t="str">
        <f t="shared" si="25"/>
        <v>New York</v>
      </c>
      <c r="C254" s="1" t="s">
        <v>1</v>
      </c>
      <c r="D254" s="1" t="str">
        <f>IF(C254="Q1","non-peak",IF('Alternate Scenario '!C254="Q4","non-peak","peak"))</f>
        <v>peak</v>
      </c>
      <c r="E254" s="13">
        <f>IF(D254="non-peak",Parameters_Base!$B$4,Parameters_Base!$B$5)</f>
        <v>229999.99999999997</v>
      </c>
      <c r="F254" s="1"/>
      <c r="G254" s="1">
        <v>124</v>
      </c>
      <c r="H254" s="1">
        <v>20</v>
      </c>
      <c r="I254" s="44">
        <f>N254*Parameters_Alternate!$B$8</f>
        <v>52</v>
      </c>
      <c r="J254" s="44">
        <f t="shared" si="26"/>
        <v>72</v>
      </c>
      <c r="K254" s="3">
        <v>-1</v>
      </c>
      <c r="M254" s="27">
        <v>0.66666666666666663</v>
      </c>
      <c r="N254" s="27">
        <v>0.65</v>
      </c>
      <c r="P254" s="15">
        <f t="shared" si="27"/>
        <v>16559999.999999998</v>
      </c>
      <c r="R254">
        <f>Parameters_Alternate!$F$5</f>
        <v>13880</v>
      </c>
      <c r="S254">
        <f>R254*(1+VLOOKUP(K254,Parameters_Alternate!$H$3:$I$7,2,FALSE))</f>
        <v>11798</v>
      </c>
      <c r="T254" s="14">
        <f>S254*Parameters_Alternate!$F$2</f>
        <v>15337400</v>
      </c>
      <c r="U254" s="14">
        <f>Parameters_Alternate!$N$6</f>
        <v>433333.33333333337</v>
      </c>
      <c r="V254" s="14">
        <f t="shared" si="24"/>
        <v>2500000</v>
      </c>
      <c r="W254" s="14">
        <f>Parameters_Alternate!$Q$10</f>
        <v>3754098.2698005121</v>
      </c>
      <c r="X254" s="14">
        <f>Parameters_Alternate!$F$7*'Alternate Scenario '!P254</f>
        <v>4139999.9999999995</v>
      </c>
      <c r="Y254" s="14">
        <f>Parameters_Base!$G$8</f>
        <v>2000000</v>
      </c>
      <c r="Z254" s="15">
        <f t="shared" si="28"/>
        <v>28164831.60313385</v>
      </c>
      <c r="AB254" s="29">
        <f t="shared" si="29"/>
        <v>-11604831.603133852</v>
      </c>
      <c r="AC254" s="29"/>
      <c r="AD254" s="29" t="str">
        <f t="shared" si="30"/>
        <v>Loss</v>
      </c>
      <c r="AE254" s="29"/>
      <c r="AG254" s="12">
        <f t="shared" si="31"/>
        <v>-161178.21671019238</v>
      </c>
    </row>
    <row r="255" spans="1:33" x14ac:dyDescent="0.25">
      <c r="A255" s="6">
        <v>248</v>
      </c>
      <c r="B255" s="1" t="str">
        <f t="shared" si="25"/>
        <v>Mumbai</v>
      </c>
      <c r="C255" s="1" t="s">
        <v>1</v>
      </c>
      <c r="D255" s="1" t="str">
        <f>IF(C255="Q1","non-peak",IF('Alternate Scenario '!C255="Q4","non-peak","peak"))</f>
        <v>peak</v>
      </c>
      <c r="E255" s="13">
        <f>IF(D255="non-peak",Parameters_Base!$B$4,Parameters_Base!$B$5)</f>
        <v>229999.99999999997</v>
      </c>
      <c r="F255" s="1"/>
      <c r="G255" s="1">
        <v>124</v>
      </c>
      <c r="H255" s="1">
        <v>22</v>
      </c>
      <c r="I255" s="44">
        <f>N255*Parameters_Alternate!$B$8</f>
        <v>69</v>
      </c>
      <c r="J255" s="44">
        <f t="shared" si="26"/>
        <v>91</v>
      </c>
      <c r="K255" s="3">
        <v>0</v>
      </c>
      <c r="M255" s="27">
        <v>0.73333333333333328</v>
      </c>
      <c r="N255" s="27">
        <v>0.86250000000000004</v>
      </c>
      <c r="P255" s="15">
        <f t="shared" si="27"/>
        <v>20929999.999999996</v>
      </c>
      <c r="R255">
        <f>Parameters_Alternate!$F$5</f>
        <v>13880</v>
      </c>
      <c r="S255">
        <f>R255*(1+VLOOKUP(K255,Parameters_Alternate!$H$3:$I$7,2,FALSE))</f>
        <v>13880</v>
      </c>
      <c r="T255" s="14">
        <f>S255*Parameters_Alternate!$F$2</f>
        <v>18044000</v>
      </c>
      <c r="U255" s="14">
        <f>Parameters_Alternate!$N$6</f>
        <v>433333.33333333337</v>
      </c>
      <c r="V255" s="14">
        <f t="shared" si="24"/>
        <v>1500000</v>
      </c>
      <c r="W255" s="14">
        <f>Parameters_Alternate!$Q$10</f>
        <v>3754098.2698005121</v>
      </c>
      <c r="X255" s="14">
        <f>Parameters_Alternate!$F$7*'Alternate Scenario '!P255</f>
        <v>5232499.9999999991</v>
      </c>
      <c r="Y255" s="14">
        <f>Parameters_Base!$G$8</f>
        <v>2000000</v>
      </c>
      <c r="Z255" s="15">
        <f t="shared" si="28"/>
        <v>30963931.603133842</v>
      </c>
      <c r="AB255" s="29">
        <f t="shared" si="29"/>
        <v>-10033931.603133846</v>
      </c>
      <c r="AC255" s="29"/>
      <c r="AD255" s="29" t="str">
        <f t="shared" si="30"/>
        <v>Loss</v>
      </c>
      <c r="AE255" s="29"/>
      <c r="AG255" s="12">
        <f t="shared" si="31"/>
        <v>-110262.98464982248</v>
      </c>
    </row>
    <row r="256" spans="1:33" x14ac:dyDescent="0.25">
      <c r="A256" s="6">
        <v>249</v>
      </c>
      <c r="B256" s="1" t="str">
        <f t="shared" si="25"/>
        <v>New York</v>
      </c>
      <c r="C256" s="1" t="s">
        <v>1</v>
      </c>
      <c r="D256" s="1" t="str">
        <f>IF(C256="Q1","non-peak",IF('Alternate Scenario '!C256="Q4","non-peak","peak"))</f>
        <v>peak</v>
      </c>
      <c r="E256" s="13">
        <f>IF(D256="non-peak",Parameters_Base!$B$4,Parameters_Base!$B$5)</f>
        <v>229999.99999999997</v>
      </c>
      <c r="F256" s="1"/>
      <c r="G256" s="1">
        <v>125</v>
      </c>
      <c r="H256" s="1">
        <v>17</v>
      </c>
      <c r="I256" s="44">
        <f>N256*Parameters_Alternate!$B$8</f>
        <v>52.333333333333336</v>
      </c>
      <c r="J256" s="44">
        <f t="shared" si="26"/>
        <v>69.333333333333343</v>
      </c>
      <c r="K256" s="3">
        <v>0</v>
      </c>
      <c r="M256" s="27">
        <v>0.56666666666666665</v>
      </c>
      <c r="N256" s="27">
        <v>0.65416666666666667</v>
      </c>
      <c r="P256" s="15">
        <f t="shared" si="27"/>
        <v>15946666.666666666</v>
      </c>
      <c r="R256">
        <f>Parameters_Alternate!$F$5</f>
        <v>13880</v>
      </c>
      <c r="S256">
        <f>R256*(1+VLOOKUP(K256,Parameters_Alternate!$H$3:$I$7,2,FALSE))</f>
        <v>13880</v>
      </c>
      <c r="T256" s="14">
        <f>S256*Parameters_Alternate!$F$2</f>
        <v>18044000</v>
      </c>
      <c r="U256" s="14">
        <f>Parameters_Alternate!$N$6</f>
        <v>433333.33333333337</v>
      </c>
      <c r="V256" s="14">
        <f t="shared" si="24"/>
        <v>2500000</v>
      </c>
      <c r="W256" s="14">
        <f>Parameters_Alternate!$Q$10</f>
        <v>3754098.2698005121</v>
      </c>
      <c r="X256" s="14">
        <f>Parameters_Alternate!$F$7*'Alternate Scenario '!P256</f>
        <v>3986666.6666666665</v>
      </c>
      <c r="Y256" s="14">
        <f>Parameters_Base!$G$8</f>
        <v>2000000</v>
      </c>
      <c r="Z256" s="15">
        <f t="shared" si="28"/>
        <v>30718098.26980051</v>
      </c>
      <c r="AB256" s="29">
        <f t="shared" si="29"/>
        <v>-14771431.603133844</v>
      </c>
      <c r="AC256" s="29"/>
      <c r="AD256" s="29" t="str">
        <f t="shared" si="30"/>
        <v>Loss</v>
      </c>
      <c r="AE256" s="29"/>
      <c r="AG256" s="12">
        <f t="shared" si="31"/>
        <v>-213049.49427596887</v>
      </c>
    </row>
    <row r="257" spans="1:33" x14ac:dyDescent="0.25">
      <c r="A257" s="6">
        <v>250</v>
      </c>
      <c r="B257" s="1" t="str">
        <f t="shared" si="25"/>
        <v>Mumbai</v>
      </c>
      <c r="C257" s="1" t="s">
        <v>1</v>
      </c>
      <c r="D257" s="1" t="str">
        <f>IF(C257="Q1","non-peak",IF('Alternate Scenario '!C257="Q4","non-peak","peak"))</f>
        <v>peak</v>
      </c>
      <c r="E257" s="13">
        <f>IF(D257="non-peak",Parameters_Base!$B$4,Parameters_Base!$B$5)</f>
        <v>229999.99999999997</v>
      </c>
      <c r="F257" s="1"/>
      <c r="G257" s="1">
        <v>125</v>
      </c>
      <c r="H257" s="1">
        <v>21</v>
      </c>
      <c r="I257" s="44">
        <f>N257*Parameters_Alternate!$B$8</f>
        <v>56.666666666666671</v>
      </c>
      <c r="J257" s="44">
        <f t="shared" si="26"/>
        <v>77.666666666666671</v>
      </c>
      <c r="K257" s="3">
        <v>0</v>
      </c>
      <c r="M257" s="27">
        <v>0.7</v>
      </c>
      <c r="N257" s="27">
        <v>0.70833333333333337</v>
      </c>
      <c r="P257" s="15">
        <f t="shared" si="27"/>
        <v>17863333.333333332</v>
      </c>
      <c r="R257">
        <f>Parameters_Alternate!$F$5</f>
        <v>13880</v>
      </c>
      <c r="S257">
        <f>R257*(1+VLOOKUP(K257,Parameters_Alternate!$H$3:$I$7,2,FALSE))</f>
        <v>13880</v>
      </c>
      <c r="T257" s="14">
        <f>S257*Parameters_Alternate!$F$2</f>
        <v>18044000</v>
      </c>
      <c r="U257" s="14">
        <f>Parameters_Alternate!$N$6</f>
        <v>433333.33333333337</v>
      </c>
      <c r="V257" s="14">
        <f t="shared" si="24"/>
        <v>1500000</v>
      </c>
      <c r="W257" s="14">
        <f>Parameters_Alternate!$Q$10</f>
        <v>3754098.2698005121</v>
      </c>
      <c r="X257" s="14">
        <f>Parameters_Alternate!$F$7*'Alternate Scenario '!P257</f>
        <v>4465833.333333333</v>
      </c>
      <c r="Y257" s="14">
        <f>Parameters_Base!$G$8</f>
        <v>2000000</v>
      </c>
      <c r="Z257" s="15">
        <f t="shared" si="28"/>
        <v>30197264.936467174</v>
      </c>
      <c r="AB257" s="29">
        <f t="shared" si="29"/>
        <v>-12333931.603133842</v>
      </c>
      <c r="AC257" s="29"/>
      <c r="AD257" s="29" t="str">
        <f t="shared" si="30"/>
        <v>Loss</v>
      </c>
      <c r="AE257" s="29"/>
      <c r="AG257" s="12">
        <f t="shared" si="31"/>
        <v>-158805.98630644431</v>
      </c>
    </row>
    <row r="258" spans="1:33" x14ac:dyDescent="0.25">
      <c r="A258" s="6">
        <v>251</v>
      </c>
      <c r="B258" s="1" t="str">
        <f t="shared" si="25"/>
        <v>New York</v>
      </c>
      <c r="C258" s="1" t="s">
        <v>1</v>
      </c>
      <c r="D258" s="1" t="str">
        <f>IF(C258="Q1","non-peak",IF('Alternate Scenario '!C258="Q4","non-peak","peak"))</f>
        <v>peak</v>
      </c>
      <c r="E258" s="13">
        <f>IF(D258="non-peak",Parameters_Base!$B$4,Parameters_Base!$B$5)</f>
        <v>229999.99999999997</v>
      </c>
      <c r="F258" s="1"/>
      <c r="G258" s="1">
        <v>126</v>
      </c>
      <c r="H258" s="1">
        <v>27</v>
      </c>
      <c r="I258" s="44">
        <f>N258*Parameters_Alternate!$B$8</f>
        <v>67</v>
      </c>
      <c r="J258" s="44">
        <f t="shared" si="26"/>
        <v>94</v>
      </c>
      <c r="K258" s="3">
        <v>-2</v>
      </c>
      <c r="M258" s="27">
        <v>0.9</v>
      </c>
      <c r="N258" s="27">
        <v>0.83750000000000002</v>
      </c>
      <c r="P258" s="15">
        <f t="shared" si="27"/>
        <v>21619999.999999996</v>
      </c>
      <c r="R258">
        <f>Parameters_Alternate!$F$5</f>
        <v>13880</v>
      </c>
      <c r="S258">
        <f>R258*(1+VLOOKUP(K258,Parameters_Alternate!$H$3:$I$7,2,FALSE))</f>
        <v>9716</v>
      </c>
      <c r="T258" s="14">
        <f>S258*Parameters_Alternate!$F$2</f>
        <v>12630800</v>
      </c>
      <c r="U258" s="14">
        <f>Parameters_Alternate!$N$6</f>
        <v>433333.33333333337</v>
      </c>
      <c r="V258" s="14">
        <f t="shared" si="24"/>
        <v>2500000</v>
      </c>
      <c r="W258" s="14">
        <f>Parameters_Alternate!$Q$10</f>
        <v>3754098.2698005121</v>
      </c>
      <c r="X258" s="14">
        <f>Parameters_Alternate!$F$7*'Alternate Scenario '!P258</f>
        <v>5404999.9999999991</v>
      </c>
      <c r="Y258" s="14">
        <f>Parameters_Base!$G$8</f>
        <v>2000000</v>
      </c>
      <c r="Z258" s="15">
        <f t="shared" si="28"/>
        <v>26723231.603133846</v>
      </c>
      <c r="AB258" s="29">
        <f t="shared" si="29"/>
        <v>-5103231.6031338498</v>
      </c>
      <c r="AC258" s="29"/>
      <c r="AD258" s="29" t="str">
        <f t="shared" si="30"/>
        <v>Loss</v>
      </c>
      <c r="AE258" s="29"/>
      <c r="AG258" s="12">
        <f t="shared" si="31"/>
        <v>-54289.697905679255</v>
      </c>
    </row>
    <row r="259" spans="1:33" x14ac:dyDescent="0.25">
      <c r="A259" s="6">
        <v>252</v>
      </c>
      <c r="B259" s="1" t="str">
        <f t="shared" si="25"/>
        <v>Mumbai</v>
      </c>
      <c r="C259" s="1" t="s">
        <v>1</v>
      </c>
      <c r="D259" s="1" t="str">
        <f>IF(C259="Q1","non-peak",IF('Alternate Scenario '!C259="Q4","non-peak","peak"))</f>
        <v>peak</v>
      </c>
      <c r="E259" s="13">
        <f>IF(D259="non-peak",Parameters_Base!$B$4,Parameters_Base!$B$5)</f>
        <v>229999.99999999997</v>
      </c>
      <c r="F259" s="1"/>
      <c r="G259" s="1">
        <v>126</v>
      </c>
      <c r="H259" s="1">
        <v>24</v>
      </c>
      <c r="I259" s="44">
        <f>N259*Parameters_Alternate!$B$8</f>
        <v>62.333333333333336</v>
      </c>
      <c r="J259" s="44">
        <f t="shared" si="26"/>
        <v>86.333333333333343</v>
      </c>
      <c r="K259" s="3">
        <v>0</v>
      </c>
      <c r="M259" s="27">
        <v>0.8</v>
      </c>
      <c r="N259" s="27">
        <v>0.77916666666666667</v>
      </c>
      <c r="P259" s="15">
        <f t="shared" si="27"/>
        <v>19856666.666666668</v>
      </c>
      <c r="R259">
        <f>Parameters_Alternate!$F$5</f>
        <v>13880</v>
      </c>
      <c r="S259">
        <f>R259*(1+VLOOKUP(K259,Parameters_Alternate!$H$3:$I$7,2,FALSE))</f>
        <v>13880</v>
      </c>
      <c r="T259" s="14">
        <f>S259*Parameters_Alternate!$F$2</f>
        <v>18044000</v>
      </c>
      <c r="U259" s="14">
        <f>Parameters_Alternate!$N$6</f>
        <v>433333.33333333337</v>
      </c>
      <c r="V259" s="14">
        <f t="shared" si="24"/>
        <v>1500000</v>
      </c>
      <c r="W259" s="14">
        <f>Parameters_Alternate!$Q$10</f>
        <v>3754098.2698005121</v>
      </c>
      <c r="X259" s="14">
        <f>Parameters_Alternate!$F$7*'Alternate Scenario '!P259</f>
        <v>4964166.666666667</v>
      </c>
      <c r="Y259" s="14">
        <f>Parameters_Base!$G$8</f>
        <v>2000000</v>
      </c>
      <c r="Z259" s="15">
        <f t="shared" si="28"/>
        <v>30695598.26980051</v>
      </c>
      <c r="AB259" s="29">
        <f t="shared" si="29"/>
        <v>-10838931.603133842</v>
      </c>
      <c r="AC259" s="29"/>
      <c r="AD259" s="29" t="str">
        <f t="shared" si="30"/>
        <v>Loss</v>
      </c>
      <c r="AE259" s="29"/>
      <c r="AG259" s="12">
        <f t="shared" si="31"/>
        <v>-125547.47030656959</v>
      </c>
    </row>
    <row r="260" spans="1:33" x14ac:dyDescent="0.25">
      <c r="A260" s="6">
        <v>253</v>
      </c>
      <c r="B260" s="1" t="str">
        <f t="shared" si="25"/>
        <v>New York</v>
      </c>
      <c r="C260" s="1" t="s">
        <v>1</v>
      </c>
      <c r="D260" s="1" t="str">
        <f>IF(C260="Q1","non-peak",IF('Alternate Scenario '!C260="Q4","non-peak","peak"))</f>
        <v>peak</v>
      </c>
      <c r="E260" s="13">
        <f>IF(D260="non-peak",Parameters_Base!$B$4,Parameters_Base!$B$5)</f>
        <v>229999.99999999997</v>
      </c>
      <c r="F260" s="1"/>
      <c r="G260" s="1">
        <v>127</v>
      </c>
      <c r="H260" s="1">
        <v>18</v>
      </c>
      <c r="I260" s="44">
        <f>N260*Parameters_Alternate!$B$8</f>
        <v>63.333333333333329</v>
      </c>
      <c r="J260" s="44">
        <f t="shared" si="26"/>
        <v>81.333333333333329</v>
      </c>
      <c r="K260" s="3">
        <v>0</v>
      </c>
      <c r="M260" s="27">
        <v>0.6</v>
      </c>
      <c r="N260" s="27">
        <v>0.79166666666666663</v>
      </c>
      <c r="P260" s="15">
        <f t="shared" si="27"/>
        <v>18706666.666666664</v>
      </c>
      <c r="R260">
        <f>Parameters_Alternate!$F$5</f>
        <v>13880</v>
      </c>
      <c r="S260">
        <f>R260*(1+VLOOKUP(K260,Parameters_Alternate!$H$3:$I$7,2,FALSE))</f>
        <v>13880</v>
      </c>
      <c r="T260" s="14">
        <f>S260*Parameters_Alternate!$F$2</f>
        <v>18044000</v>
      </c>
      <c r="U260" s="14">
        <f>Parameters_Alternate!$N$6</f>
        <v>433333.33333333337</v>
      </c>
      <c r="V260" s="14">
        <f t="shared" si="24"/>
        <v>2500000</v>
      </c>
      <c r="W260" s="14">
        <f>Parameters_Alternate!$Q$10</f>
        <v>3754098.2698005121</v>
      </c>
      <c r="X260" s="14">
        <f>Parameters_Alternate!$F$7*'Alternate Scenario '!P260</f>
        <v>4676666.666666666</v>
      </c>
      <c r="Y260" s="14">
        <f>Parameters_Base!$G$8</f>
        <v>2000000</v>
      </c>
      <c r="Z260" s="15">
        <f t="shared" si="28"/>
        <v>31408098.269800507</v>
      </c>
      <c r="AB260" s="29">
        <f t="shared" si="29"/>
        <v>-12701431.603133842</v>
      </c>
      <c r="AC260" s="29"/>
      <c r="AD260" s="29" t="str">
        <f t="shared" si="30"/>
        <v>Loss</v>
      </c>
      <c r="AE260" s="29"/>
      <c r="AG260" s="12">
        <f t="shared" si="31"/>
        <v>-156165.14266148169</v>
      </c>
    </row>
    <row r="261" spans="1:33" x14ac:dyDescent="0.25">
      <c r="A261" s="6">
        <v>254</v>
      </c>
      <c r="B261" s="1" t="str">
        <f t="shared" si="25"/>
        <v>Mumbai</v>
      </c>
      <c r="C261" s="1" t="s">
        <v>1</v>
      </c>
      <c r="D261" s="1" t="str">
        <f>IF(C261="Q1","non-peak",IF('Alternate Scenario '!C261="Q4","non-peak","peak"))</f>
        <v>peak</v>
      </c>
      <c r="E261" s="13">
        <f>IF(D261="non-peak",Parameters_Base!$B$4,Parameters_Base!$B$5)</f>
        <v>229999.99999999997</v>
      </c>
      <c r="F261" s="1"/>
      <c r="G261" s="1">
        <v>127</v>
      </c>
      <c r="H261" s="1">
        <v>25</v>
      </c>
      <c r="I261" s="44">
        <f>N261*Parameters_Alternate!$B$8</f>
        <v>80</v>
      </c>
      <c r="J261" s="44">
        <f t="shared" si="26"/>
        <v>105</v>
      </c>
      <c r="K261" s="3">
        <v>0</v>
      </c>
      <c r="M261" s="27">
        <v>0.83333333333333337</v>
      </c>
      <c r="N261" s="27">
        <v>1</v>
      </c>
      <c r="P261" s="15">
        <f t="shared" si="27"/>
        <v>24149999.999999996</v>
      </c>
      <c r="R261">
        <f>Parameters_Alternate!$F$5</f>
        <v>13880</v>
      </c>
      <c r="S261">
        <f>R261*(1+VLOOKUP(K261,Parameters_Alternate!$H$3:$I$7,2,FALSE))</f>
        <v>13880</v>
      </c>
      <c r="T261" s="14">
        <f>S261*Parameters_Alternate!$F$2</f>
        <v>18044000</v>
      </c>
      <c r="U261" s="14">
        <f>Parameters_Alternate!$N$6</f>
        <v>433333.33333333337</v>
      </c>
      <c r="V261" s="14">
        <f t="shared" si="24"/>
        <v>1500000</v>
      </c>
      <c r="W261" s="14">
        <f>Parameters_Alternate!$Q$10</f>
        <v>3754098.2698005121</v>
      </c>
      <c r="X261" s="14">
        <f>Parameters_Alternate!$F$7*'Alternate Scenario '!P261</f>
        <v>6037499.9999999991</v>
      </c>
      <c r="Y261" s="14">
        <f>Parameters_Base!$G$8</f>
        <v>2000000</v>
      </c>
      <c r="Z261" s="15">
        <f t="shared" si="28"/>
        <v>31768931.603133842</v>
      </c>
      <c r="AB261" s="29">
        <f t="shared" si="29"/>
        <v>-7618931.6031338461</v>
      </c>
      <c r="AC261" s="29"/>
      <c r="AD261" s="29" t="str">
        <f t="shared" si="30"/>
        <v>Loss</v>
      </c>
      <c r="AE261" s="29"/>
      <c r="AG261" s="12">
        <f t="shared" si="31"/>
        <v>-72561.253363179479</v>
      </c>
    </row>
    <row r="262" spans="1:33" x14ac:dyDescent="0.25">
      <c r="A262" s="6">
        <v>255</v>
      </c>
      <c r="B262" s="1" t="str">
        <f t="shared" si="25"/>
        <v>New York</v>
      </c>
      <c r="C262" s="1" t="s">
        <v>1</v>
      </c>
      <c r="D262" s="1" t="str">
        <f>IF(C262="Q1","non-peak",IF('Alternate Scenario '!C262="Q4","non-peak","peak"))</f>
        <v>peak</v>
      </c>
      <c r="E262" s="13">
        <f>IF(D262="non-peak",Parameters_Base!$B$4,Parameters_Base!$B$5)</f>
        <v>229999.99999999997</v>
      </c>
      <c r="F262" s="1"/>
      <c r="G262" s="1">
        <v>128</v>
      </c>
      <c r="H262" s="1">
        <v>21</v>
      </c>
      <c r="I262" s="44">
        <f>N262*Parameters_Alternate!$B$8</f>
        <v>65</v>
      </c>
      <c r="J262" s="44">
        <f t="shared" si="26"/>
        <v>86</v>
      </c>
      <c r="K262" s="3">
        <v>0</v>
      </c>
      <c r="M262" s="27">
        <v>0.7</v>
      </c>
      <c r="N262" s="27">
        <v>0.8125</v>
      </c>
      <c r="P262" s="15">
        <f t="shared" si="27"/>
        <v>19779999.999999996</v>
      </c>
      <c r="R262">
        <f>Parameters_Alternate!$F$5</f>
        <v>13880</v>
      </c>
      <c r="S262">
        <f>R262*(1+VLOOKUP(K262,Parameters_Alternate!$H$3:$I$7,2,FALSE))</f>
        <v>13880</v>
      </c>
      <c r="T262" s="14">
        <f>S262*Parameters_Alternate!$F$2</f>
        <v>18044000</v>
      </c>
      <c r="U262" s="14">
        <f>Parameters_Alternate!$N$6</f>
        <v>433333.33333333337</v>
      </c>
      <c r="V262" s="14">
        <f t="shared" si="24"/>
        <v>2500000</v>
      </c>
      <c r="W262" s="14">
        <f>Parameters_Alternate!$Q$10</f>
        <v>3754098.2698005121</v>
      </c>
      <c r="X262" s="14">
        <f>Parameters_Alternate!$F$7*'Alternate Scenario '!P262</f>
        <v>4944999.9999999991</v>
      </c>
      <c r="Y262" s="14">
        <f>Parameters_Base!$G$8</f>
        <v>2000000</v>
      </c>
      <c r="Z262" s="15">
        <f t="shared" si="28"/>
        <v>31676431.603133842</v>
      </c>
      <c r="AB262" s="29">
        <f t="shared" si="29"/>
        <v>-11896431.603133846</v>
      </c>
      <c r="AC262" s="29"/>
      <c r="AD262" s="29" t="str">
        <f t="shared" si="30"/>
        <v>Loss</v>
      </c>
      <c r="AE262" s="29"/>
      <c r="AG262" s="12">
        <f t="shared" si="31"/>
        <v>-138330.60003644007</v>
      </c>
    </row>
    <row r="263" spans="1:33" x14ac:dyDescent="0.25">
      <c r="A263" s="6">
        <v>256</v>
      </c>
      <c r="B263" s="1" t="str">
        <f t="shared" si="25"/>
        <v>Mumbai</v>
      </c>
      <c r="C263" s="1" t="s">
        <v>1</v>
      </c>
      <c r="D263" s="1" t="str">
        <f>IF(C263="Q1","non-peak",IF('Alternate Scenario '!C263="Q4","non-peak","peak"))</f>
        <v>peak</v>
      </c>
      <c r="E263" s="13">
        <f>IF(D263="non-peak",Parameters_Base!$B$4,Parameters_Base!$B$5)</f>
        <v>229999.99999999997</v>
      </c>
      <c r="F263" s="1"/>
      <c r="G263" s="1">
        <v>128</v>
      </c>
      <c r="H263" s="1">
        <v>20</v>
      </c>
      <c r="I263" s="44">
        <f>N263*Parameters_Alternate!$B$8</f>
        <v>66.333333333333343</v>
      </c>
      <c r="J263" s="44">
        <f t="shared" si="26"/>
        <v>86.333333333333343</v>
      </c>
      <c r="K263" s="3">
        <v>1</v>
      </c>
      <c r="M263" s="27">
        <v>0.66666666666666663</v>
      </c>
      <c r="N263" s="27">
        <v>0.82916666666666672</v>
      </c>
      <c r="P263" s="15">
        <f t="shared" si="27"/>
        <v>19856666.666666668</v>
      </c>
      <c r="R263">
        <f>Parameters_Alternate!$F$5</f>
        <v>13880</v>
      </c>
      <c r="S263">
        <f>R263*(1+VLOOKUP(K263,Parameters_Alternate!$H$3:$I$7,2,FALSE))</f>
        <v>15961.999999999998</v>
      </c>
      <c r="T263" s="14">
        <f>S263*Parameters_Alternate!$F$2</f>
        <v>20750599.999999996</v>
      </c>
      <c r="U263" s="14">
        <f>Parameters_Alternate!$N$6</f>
        <v>433333.33333333337</v>
      </c>
      <c r="V263" s="14">
        <f t="shared" si="24"/>
        <v>1500000</v>
      </c>
      <c r="W263" s="14">
        <f>Parameters_Alternate!$Q$10</f>
        <v>3754098.2698005121</v>
      </c>
      <c r="X263" s="14">
        <f>Parameters_Alternate!$F$7*'Alternate Scenario '!P263</f>
        <v>4964166.666666667</v>
      </c>
      <c r="Y263" s="14">
        <f>Parameters_Base!$G$8</f>
        <v>2000000</v>
      </c>
      <c r="Z263" s="15">
        <f t="shared" si="28"/>
        <v>33402198.26980051</v>
      </c>
      <c r="AB263" s="29">
        <f t="shared" si="29"/>
        <v>-13545531.603133842</v>
      </c>
      <c r="AC263" s="29"/>
      <c r="AD263" s="29" t="str">
        <f t="shared" si="30"/>
        <v>Loss</v>
      </c>
      <c r="AE263" s="29"/>
      <c r="AG263" s="12">
        <f t="shared" si="31"/>
        <v>-156898.04945714874</v>
      </c>
    </row>
    <row r="264" spans="1:33" x14ac:dyDescent="0.25">
      <c r="A264" s="6">
        <v>257</v>
      </c>
      <c r="B264" s="1" t="str">
        <f t="shared" si="25"/>
        <v>New York</v>
      </c>
      <c r="C264" s="1" t="s">
        <v>1</v>
      </c>
      <c r="D264" s="1" t="str">
        <f>IF(C264="Q1","non-peak",IF('Alternate Scenario '!C264="Q4","non-peak","peak"))</f>
        <v>peak</v>
      </c>
      <c r="E264" s="13">
        <f>IF(D264="non-peak",Parameters_Base!$B$4,Parameters_Base!$B$5)</f>
        <v>229999.99999999997</v>
      </c>
      <c r="F264" s="1"/>
      <c r="G264" s="1">
        <v>129</v>
      </c>
      <c r="H264" s="1">
        <v>20</v>
      </c>
      <c r="I264" s="44">
        <f>N264*Parameters_Alternate!$B$8</f>
        <v>67.666666666666671</v>
      </c>
      <c r="J264" s="44">
        <f t="shared" si="26"/>
        <v>87.666666666666671</v>
      </c>
      <c r="K264" s="3">
        <v>0</v>
      </c>
      <c r="M264" s="27">
        <v>0.66666666666666663</v>
      </c>
      <c r="N264" s="27">
        <v>0.84583333333333333</v>
      </c>
      <c r="P264" s="15">
        <f t="shared" si="27"/>
        <v>20163333.333333332</v>
      </c>
      <c r="R264">
        <f>Parameters_Alternate!$F$5</f>
        <v>13880</v>
      </c>
      <c r="S264">
        <f>R264*(1+VLOOKUP(K264,Parameters_Alternate!$H$3:$I$7,2,FALSE))</f>
        <v>13880</v>
      </c>
      <c r="T264" s="14">
        <f>S264*Parameters_Alternate!$F$2</f>
        <v>18044000</v>
      </c>
      <c r="U264" s="14">
        <f>Parameters_Alternate!$N$6</f>
        <v>433333.33333333337</v>
      </c>
      <c r="V264" s="14">
        <f t="shared" ref="V264:V327" si="32">IF(B264="Mumbai",1500000,2500000)</f>
        <v>2500000</v>
      </c>
      <c r="W264" s="14">
        <f>Parameters_Alternate!$Q$10</f>
        <v>3754098.2698005121</v>
      </c>
      <c r="X264" s="14">
        <f>Parameters_Alternate!$F$7*'Alternate Scenario '!P264</f>
        <v>5040833.333333333</v>
      </c>
      <c r="Y264" s="14">
        <f>Parameters_Base!$G$8</f>
        <v>2000000</v>
      </c>
      <c r="Z264" s="15">
        <f t="shared" si="28"/>
        <v>31772264.936467174</v>
      </c>
      <c r="AB264" s="29">
        <f t="shared" si="29"/>
        <v>-11608931.603133842</v>
      </c>
      <c r="AC264" s="29"/>
      <c r="AD264" s="29" t="str">
        <f t="shared" si="30"/>
        <v>Loss</v>
      </c>
      <c r="AE264" s="29"/>
      <c r="AG264" s="12">
        <f t="shared" si="31"/>
        <v>-132421.27303954953</v>
      </c>
    </row>
    <row r="265" spans="1:33" x14ac:dyDescent="0.25">
      <c r="A265" s="6">
        <v>258</v>
      </c>
      <c r="B265" s="1" t="str">
        <f t="shared" ref="B265:B328" si="33">IF(ISODD(A265),"New York","Mumbai")</f>
        <v>Mumbai</v>
      </c>
      <c r="C265" s="1" t="s">
        <v>1</v>
      </c>
      <c r="D265" s="1" t="str">
        <f>IF(C265="Q1","non-peak",IF('Alternate Scenario '!C265="Q4","non-peak","peak"))</f>
        <v>peak</v>
      </c>
      <c r="E265" s="13">
        <f>IF(D265="non-peak",Parameters_Base!$B$4,Parameters_Base!$B$5)</f>
        <v>229999.99999999997</v>
      </c>
      <c r="F265" s="1"/>
      <c r="G265" s="1">
        <v>129</v>
      </c>
      <c r="H265" s="1">
        <v>21</v>
      </c>
      <c r="I265" s="44">
        <f>N265*Parameters_Alternate!$B$8</f>
        <v>58.666666666666664</v>
      </c>
      <c r="J265" s="44">
        <f t="shared" ref="J265:J328" si="34">H265+I265</f>
        <v>79.666666666666657</v>
      </c>
      <c r="K265" s="3">
        <v>2</v>
      </c>
      <c r="M265" s="27">
        <v>0.7</v>
      </c>
      <c r="N265" s="27">
        <v>0.73333333333333328</v>
      </c>
      <c r="P265" s="15">
        <f t="shared" ref="P265:P328" si="35">E265*J265</f>
        <v>18323333.333333328</v>
      </c>
      <c r="R265">
        <f>Parameters_Alternate!$F$5</f>
        <v>13880</v>
      </c>
      <c r="S265">
        <f>R265*(1+VLOOKUP(K265,Parameters_Alternate!$H$3:$I$7,2,FALSE))</f>
        <v>18044</v>
      </c>
      <c r="T265" s="14">
        <f>S265*Parameters_Alternate!$F$2</f>
        <v>23457200</v>
      </c>
      <c r="U265" s="14">
        <f>Parameters_Alternate!$N$6</f>
        <v>433333.33333333337</v>
      </c>
      <c r="V265" s="14">
        <f t="shared" si="32"/>
        <v>1500000</v>
      </c>
      <c r="W265" s="14">
        <f>Parameters_Alternate!$Q$10</f>
        <v>3754098.2698005121</v>
      </c>
      <c r="X265" s="14">
        <f>Parameters_Alternate!$F$7*'Alternate Scenario '!P265</f>
        <v>4580833.3333333321</v>
      </c>
      <c r="Y265" s="14">
        <f>Parameters_Base!$G$8</f>
        <v>2000000</v>
      </c>
      <c r="Z265" s="15">
        <f t="shared" ref="Z265:Z328" si="36">SUM(T265:Y265)</f>
        <v>35725464.936467171</v>
      </c>
      <c r="AB265" s="29">
        <f t="shared" ref="AB265:AB328" si="37">P265-Z265</f>
        <v>-17402131.603133842</v>
      </c>
      <c r="AC265" s="29"/>
      <c r="AD265" s="29" t="str">
        <f t="shared" ref="AD265:AD328" si="38">IF(AB265&gt;0,"Profit","Loss")</f>
        <v>Loss</v>
      </c>
      <c r="AE265" s="29"/>
      <c r="AG265" s="12">
        <f t="shared" ref="AG265:AG328" si="39">AB265/J265</f>
        <v>-218436.7983656968</v>
      </c>
    </row>
    <row r="266" spans="1:33" x14ac:dyDescent="0.25">
      <c r="A266" s="6">
        <v>259</v>
      </c>
      <c r="B266" s="1" t="str">
        <f t="shared" si="33"/>
        <v>New York</v>
      </c>
      <c r="C266" s="1" t="s">
        <v>1</v>
      </c>
      <c r="D266" s="1" t="str">
        <f>IF(C266="Q1","non-peak",IF('Alternate Scenario '!C266="Q4","non-peak","peak"))</f>
        <v>peak</v>
      </c>
      <c r="E266" s="13">
        <f>IF(D266="non-peak",Parameters_Base!$B$4,Parameters_Base!$B$5)</f>
        <v>229999.99999999997</v>
      </c>
      <c r="F266" s="1"/>
      <c r="G266" s="1">
        <v>130</v>
      </c>
      <c r="H266" s="1">
        <v>22</v>
      </c>
      <c r="I266" s="44">
        <f>N266*Parameters_Alternate!$B$8</f>
        <v>59.333333333333336</v>
      </c>
      <c r="J266" s="44">
        <f t="shared" si="34"/>
        <v>81.333333333333343</v>
      </c>
      <c r="K266" s="3">
        <v>-1</v>
      </c>
      <c r="M266" s="27">
        <v>0.73333333333333328</v>
      </c>
      <c r="N266" s="27">
        <v>0.7416666666666667</v>
      </c>
      <c r="P266" s="15">
        <f t="shared" si="35"/>
        <v>18706666.666666668</v>
      </c>
      <c r="R266">
        <f>Parameters_Alternate!$F$5</f>
        <v>13880</v>
      </c>
      <c r="S266">
        <f>R266*(1+VLOOKUP(K266,Parameters_Alternate!$H$3:$I$7,2,FALSE))</f>
        <v>11798</v>
      </c>
      <c r="T266" s="14">
        <f>S266*Parameters_Alternate!$F$2</f>
        <v>15337400</v>
      </c>
      <c r="U266" s="14">
        <f>Parameters_Alternate!$N$6</f>
        <v>433333.33333333337</v>
      </c>
      <c r="V266" s="14">
        <f t="shared" si="32"/>
        <v>2500000</v>
      </c>
      <c r="W266" s="14">
        <f>Parameters_Alternate!$Q$10</f>
        <v>3754098.2698005121</v>
      </c>
      <c r="X266" s="14">
        <f>Parameters_Alternate!$F$7*'Alternate Scenario '!P266</f>
        <v>4676666.666666667</v>
      </c>
      <c r="Y266" s="14">
        <f>Parameters_Base!$G$8</f>
        <v>2000000</v>
      </c>
      <c r="Z266" s="15">
        <f t="shared" si="36"/>
        <v>28701498.269800518</v>
      </c>
      <c r="AB266" s="29">
        <f t="shared" si="37"/>
        <v>-9994831.6031338498</v>
      </c>
      <c r="AC266" s="29"/>
      <c r="AD266" s="29" t="str">
        <f t="shared" si="38"/>
        <v>Loss</v>
      </c>
      <c r="AE266" s="29"/>
      <c r="AG266" s="12">
        <f t="shared" si="39"/>
        <v>-122887.27380902274</v>
      </c>
    </row>
    <row r="267" spans="1:33" x14ac:dyDescent="0.25">
      <c r="A267" s="6">
        <v>260</v>
      </c>
      <c r="B267" s="1" t="str">
        <f t="shared" si="33"/>
        <v>Mumbai</v>
      </c>
      <c r="C267" s="1" t="s">
        <v>1</v>
      </c>
      <c r="D267" s="1" t="str">
        <f>IF(C267="Q1","non-peak",IF('Alternate Scenario '!C267="Q4","non-peak","peak"))</f>
        <v>peak</v>
      </c>
      <c r="E267" s="13">
        <f>IF(D267="non-peak",Parameters_Base!$B$4,Parameters_Base!$B$5)</f>
        <v>229999.99999999997</v>
      </c>
      <c r="F267" s="1"/>
      <c r="G267" s="1">
        <v>130</v>
      </c>
      <c r="H267" s="1">
        <v>17</v>
      </c>
      <c r="I267" s="44">
        <f>N267*Parameters_Alternate!$B$8</f>
        <v>55</v>
      </c>
      <c r="J267" s="44">
        <f t="shared" si="34"/>
        <v>72</v>
      </c>
      <c r="K267" s="3">
        <v>0</v>
      </c>
      <c r="M267" s="27">
        <v>0.56666666666666665</v>
      </c>
      <c r="N267" s="27">
        <v>0.6875</v>
      </c>
      <c r="P267" s="15">
        <f t="shared" si="35"/>
        <v>16559999.999999998</v>
      </c>
      <c r="R267">
        <f>Parameters_Alternate!$F$5</f>
        <v>13880</v>
      </c>
      <c r="S267">
        <f>R267*(1+VLOOKUP(K267,Parameters_Alternate!$H$3:$I$7,2,FALSE))</f>
        <v>13880</v>
      </c>
      <c r="T267" s="14">
        <f>S267*Parameters_Alternate!$F$2</f>
        <v>18044000</v>
      </c>
      <c r="U267" s="14">
        <f>Parameters_Alternate!$N$6</f>
        <v>433333.33333333337</v>
      </c>
      <c r="V267" s="14">
        <f t="shared" si="32"/>
        <v>1500000</v>
      </c>
      <c r="W267" s="14">
        <f>Parameters_Alternate!$Q$10</f>
        <v>3754098.2698005121</v>
      </c>
      <c r="X267" s="14">
        <f>Parameters_Alternate!$F$7*'Alternate Scenario '!P267</f>
        <v>4139999.9999999995</v>
      </c>
      <c r="Y267" s="14">
        <f>Parameters_Base!$G$8</f>
        <v>2000000</v>
      </c>
      <c r="Z267" s="15">
        <f t="shared" si="36"/>
        <v>29871431.603133842</v>
      </c>
      <c r="AB267" s="29">
        <f t="shared" si="37"/>
        <v>-13311431.603133844</v>
      </c>
      <c r="AC267" s="29"/>
      <c r="AD267" s="29" t="str">
        <f t="shared" si="38"/>
        <v>Loss</v>
      </c>
      <c r="AE267" s="29"/>
      <c r="AG267" s="12">
        <f t="shared" si="39"/>
        <v>-184880.99448797005</v>
      </c>
    </row>
    <row r="268" spans="1:33" x14ac:dyDescent="0.25">
      <c r="A268" s="6">
        <v>261</v>
      </c>
      <c r="B268" s="1" t="str">
        <f t="shared" si="33"/>
        <v>New York</v>
      </c>
      <c r="C268" s="1" t="s">
        <v>1</v>
      </c>
      <c r="D268" s="1" t="str">
        <f>IF(C268="Q1","non-peak",IF('Alternate Scenario '!C268="Q4","non-peak","peak"))</f>
        <v>peak</v>
      </c>
      <c r="E268" s="13">
        <f>IF(D268="non-peak",Parameters_Base!$B$4,Parameters_Base!$B$5)</f>
        <v>229999.99999999997</v>
      </c>
      <c r="F268" s="1"/>
      <c r="G268" s="1">
        <v>131</v>
      </c>
      <c r="H268" s="1">
        <v>16</v>
      </c>
      <c r="I268" s="44">
        <f>N268*Parameters_Alternate!$B$8</f>
        <v>71.333333333333343</v>
      </c>
      <c r="J268" s="44">
        <f t="shared" si="34"/>
        <v>87.333333333333343</v>
      </c>
      <c r="K268" s="3">
        <v>-2</v>
      </c>
      <c r="M268" s="27">
        <v>0.53333333333333333</v>
      </c>
      <c r="N268" s="27">
        <v>0.89166666666666672</v>
      </c>
      <c r="P268" s="15">
        <f t="shared" si="35"/>
        <v>20086666.666666668</v>
      </c>
      <c r="R268">
        <f>Parameters_Alternate!$F$5</f>
        <v>13880</v>
      </c>
      <c r="S268">
        <f>R268*(1+VLOOKUP(K268,Parameters_Alternate!$H$3:$I$7,2,FALSE))</f>
        <v>9716</v>
      </c>
      <c r="T268" s="14">
        <f>S268*Parameters_Alternate!$F$2</f>
        <v>12630800</v>
      </c>
      <c r="U268" s="14">
        <f>Parameters_Alternate!$N$6</f>
        <v>433333.33333333337</v>
      </c>
      <c r="V268" s="14">
        <f t="shared" si="32"/>
        <v>2500000</v>
      </c>
      <c r="W268" s="14">
        <f>Parameters_Alternate!$Q$10</f>
        <v>3754098.2698005121</v>
      </c>
      <c r="X268" s="14">
        <f>Parameters_Alternate!$F$7*'Alternate Scenario '!P268</f>
        <v>5021666.666666667</v>
      </c>
      <c r="Y268" s="14">
        <f>Parameters_Base!$G$8</f>
        <v>2000000</v>
      </c>
      <c r="Z268" s="15">
        <f t="shared" si="36"/>
        <v>26339898.269800514</v>
      </c>
      <c r="AB268" s="29">
        <f t="shared" si="37"/>
        <v>-6253231.6031338461</v>
      </c>
      <c r="AC268" s="29"/>
      <c r="AD268" s="29" t="str">
        <f t="shared" si="38"/>
        <v>Loss</v>
      </c>
      <c r="AE268" s="29"/>
      <c r="AG268" s="12">
        <f t="shared" si="39"/>
        <v>-71601.888585502049</v>
      </c>
    </row>
    <row r="269" spans="1:33" x14ac:dyDescent="0.25">
      <c r="A269" s="6">
        <v>262</v>
      </c>
      <c r="B269" s="1" t="str">
        <f t="shared" si="33"/>
        <v>Mumbai</v>
      </c>
      <c r="C269" s="1" t="s">
        <v>1</v>
      </c>
      <c r="D269" s="1" t="str">
        <f>IF(C269="Q1","non-peak",IF('Alternate Scenario '!C269="Q4","non-peak","peak"))</f>
        <v>peak</v>
      </c>
      <c r="E269" s="13">
        <f>IF(D269="non-peak",Parameters_Base!$B$4,Parameters_Base!$B$5)</f>
        <v>229999.99999999997</v>
      </c>
      <c r="F269" s="1"/>
      <c r="G269" s="1">
        <v>131</v>
      </c>
      <c r="H269" s="1">
        <v>16</v>
      </c>
      <c r="I269" s="44">
        <f>N269*Parameters_Alternate!$B$8</f>
        <v>73.666666666666657</v>
      </c>
      <c r="J269" s="44">
        <f t="shared" si="34"/>
        <v>89.666666666666657</v>
      </c>
      <c r="K269" s="3">
        <v>0</v>
      </c>
      <c r="M269" s="27">
        <v>0.53333333333333333</v>
      </c>
      <c r="N269" s="27">
        <v>0.92083333333333328</v>
      </c>
      <c r="P269" s="15">
        <f t="shared" si="35"/>
        <v>20623333.333333328</v>
      </c>
      <c r="R269">
        <f>Parameters_Alternate!$F$5</f>
        <v>13880</v>
      </c>
      <c r="S269">
        <f>R269*(1+VLOOKUP(K269,Parameters_Alternate!$H$3:$I$7,2,FALSE))</f>
        <v>13880</v>
      </c>
      <c r="T269" s="14">
        <f>S269*Parameters_Alternate!$F$2</f>
        <v>18044000</v>
      </c>
      <c r="U269" s="14">
        <f>Parameters_Alternate!$N$6</f>
        <v>433333.33333333337</v>
      </c>
      <c r="V269" s="14">
        <f t="shared" si="32"/>
        <v>1500000</v>
      </c>
      <c r="W269" s="14">
        <f>Parameters_Alternate!$Q$10</f>
        <v>3754098.2698005121</v>
      </c>
      <c r="X269" s="14">
        <f>Parameters_Alternate!$F$7*'Alternate Scenario '!P269</f>
        <v>5155833.3333333321</v>
      </c>
      <c r="Y269" s="14">
        <f>Parameters_Base!$G$8</f>
        <v>2000000</v>
      </c>
      <c r="Z269" s="15">
        <f t="shared" si="36"/>
        <v>30887264.936467174</v>
      </c>
      <c r="AB269" s="29">
        <f t="shared" si="37"/>
        <v>-10263931.603133846</v>
      </c>
      <c r="AC269" s="29"/>
      <c r="AD269" s="29" t="str">
        <f t="shared" si="38"/>
        <v>Loss</v>
      </c>
      <c r="AE269" s="29"/>
      <c r="AG269" s="12">
        <f t="shared" si="39"/>
        <v>-114467.63869666001</v>
      </c>
    </row>
    <row r="270" spans="1:33" x14ac:dyDescent="0.25">
      <c r="A270" s="6">
        <v>263</v>
      </c>
      <c r="B270" s="1" t="str">
        <f t="shared" si="33"/>
        <v>New York</v>
      </c>
      <c r="C270" s="1" t="s">
        <v>1</v>
      </c>
      <c r="D270" s="1" t="str">
        <f>IF(C270="Q1","non-peak",IF('Alternate Scenario '!C270="Q4","non-peak","peak"))</f>
        <v>peak</v>
      </c>
      <c r="E270" s="13">
        <f>IF(D270="non-peak",Parameters_Base!$B$4,Parameters_Base!$B$5)</f>
        <v>229999.99999999997</v>
      </c>
      <c r="F270" s="1"/>
      <c r="G270" s="1">
        <v>132</v>
      </c>
      <c r="H270" s="1">
        <v>23</v>
      </c>
      <c r="I270" s="44">
        <f>N270*Parameters_Alternate!$B$8</f>
        <v>67</v>
      </c>
      <c r="J270" s="44">
        <f t="shared" si="34"/>
        <v>90</v>
      </c>
      <c r="K270" s="3">
        <v>-1</v>
      </c>
      <c r="M270" s="27">
        <v>0.76666666666666672</v>
      </c>
      <c r="N270" s="27">
        <v>0.83750000000000002</v>
      </c>
      <c r="P270" s="15">
        <f t="shared" si="35"/>
        <v>20699999.999999996</v>
      </c>
      <c r="R270">
        <f>Parameters_Alternate!$F$5</f>
        <v>13880</v>
      </c>
      <c r="S270">
        <f>R270*(1+VLOOKUP(K270,Parameters_Alternate!$H$3:$I$7,2,FALSE))</f>
        <v>11798</v>
      </c>
      <c r="T270" s="14">
        <f>S270*Parameters_Alternate!$F$2</f>
        <v>15337400</v>
      </c>
      <c r="U270" s="14">
        <f>Parameters_Alternate!$N$6</f>
        <v>433333.33333333337</v>
      </c>
      <c r="V270" s="14">
        <f t="shared" si="32"/>
        <v>2500000</v>
      </c>
      <c r="W270" s="14">
        <f>Parameters_Alternate!$Q$10</f>
        <v>3754098.2698005121</v>
      </c>
      <c r="X270" s="14">
        <f>Parameters_Alternate!$F$7*'Alternate Scenario '!P270</f>
        <v>5174999.9999999991</v>
      </c>
      <c r="Y270" s="14">
        <f>Parameters_Base!$G$8</f>
        <v>2000000</v>
      </c>
      <c r="Z270" s="15">
        <f t="shared" si="36"/>
        <v>29199831.60313385</v>
      </c>
      <c r="AB270" s="29">
        <f t="shared" si="37"/>
        <v>-8499831.6031338535</v>
      </c>
      <c r="AC270" s="29"/>
      <c r="AD270" s="29" t="str">
        <f t="shared" si="38"/>
        <v>Loss</v>
      </c>
      <c r="AE270" s="29"/>
      <c r="AG270" s="12">
        <f t="shared" si="39"/>
        <v>-94442.573368153928</v>
      </c>
    </row>
    <row r="271" spans="1:33" x14ac:dyDescent="0.25">
      <c r="A271" s="6">
        <v>264</v>
      </c>
      <c r="B271" s="1" t="str">
        <f t="shared" si="33"/>
        <v>Mumbai</v>
      </c>
      <c r="C271" s="1" t="s">
        <v>1</v>
      </c>
      <c r="D271" s="1" t="str">
        <f>IF(C271="Q1","non-peak",IF('Alternate Scenario '!C271="Q4","non-peak","peak"))</f>
        <v>peak</v>
      </c>
      <c r="E271" s="13">
        <f>IF(D271="non-peak",Parameters_Base!$B$4,Parameters_Base!$B$5)</f>
        <v>229999.99999999997</v>
      </c>
      <c r="F271" s="1"/>
      <c r="G271" s="1">
        <v>132</v>
      </c>
      <c r="H271" s="1">
        <v>20</v>
      </c>
      <c r="I271" s="44">
        <f>N271*Parameters_Alternate!$B$8</f>
        <v>73</v>
      </c>
      <c r="J271" s="44">
        <f t="shared" si="34"/>
        <v>93</v>
      </c>
      <c r="K271" s="3">
        <v>1</v>
      </c>
      <c r="M271" s="27">
        <v>0.66666666666666663</v>
      </c>
      <c r="N271" s="27">
        <v>0.91249999999999998</v>
      </c>
      <c r="P271" s="15">
        <f t="shared" si="35"/>
        <v>21389999.999999996</v>
      </c>
      <c r="R271">
        <f>Parameters_Alternate!$F$5</f>
        <v>13880</v>
      </c>
      <c r="S271">
        <f>R271*(1+VLOOKUP(K271,Parameters_Alternate!$H$3:$I$7,2,FALSE))</f>
        <v>15961.999999999998</v>
      </c>
      <c r="T271" s="14">
        <f>S271*Parameters_Alternate!$F$2</f>
        <v>20750599.999999996</v>
      </c>
      <c r="U271" s="14">
        <f>Parameters_Alternate!$N$6</f>
        <v>433333.33333333337</v>
      </c>
      <c r="V271" s="14">
        <f t="shared" si="32"/>
        <v>1500000</v>
      </c>
      <c r="W271" s="14">
        <f>Parameters_Alternate!$Q$10</f>
        <v>3754098.2698005121</v>
      </c>
      <c r="X271" s="14">
        <f>Parameters_Alternate!$F$7*'Alternate Scenario '!P271</f>
        <v>5347499.9999999991</v>
      </c>
      <c r="Y271" s="14">
        <f>Parameters_Base!$G$8</f>
        <v>2000000</v>
      </c>
      <c r="Z271" s="15">
        <f t="shared" si="36"/>
        <v>33785531.603133842</v>
      </c>
      <c r="AB271" s="29">
        <f t="shared" si="37"/>
        <v>-12395531.603133846</v>
      </c>
      <c r="AC271" s="29"/>
      <c r="AD271" s="29" t="str">
        <f t="shared" si="38"/>
        <v>Loss</v>
      </c>
      <c r="AE271" s="29"/>
      <c r="AG271" s="12">
        <f t="shared" si="39"/>
        <v>-133285.28605520265</v>
      </c>
    </row>
    <row r="272" spans="1:33" x14ac:dyDescent="0.25">
      <c r="A272" s="6">
        <v>265</v>
      </c>
      <c r="B272" s="1" t="str">
        <f t="shared" si="33"/>
        <v>New York</v>
      </c>
      <c r="C272" s="1" t="s">
        <v>1</v>
      </c>
      <c r="D272" s="1" t="str">
        <f>IF(C272="Q1","non-peak",IF('Alternate Scenario '!C272="Q4","non-peak","peak"))</f>
        <v>peak</v>
      </c>
      <c r="E272" s="13">
        <f>IF(D272="non-peak",Parameters_Base!$B$4,Parameters_Base!$B$5)</f>
        <v>229999.99999999997</v>
      </c>
      <c r="F272" s="1"/>
      <c r="G272" s="1">
        <v>133</v>
      </c>
      <c r="H272" s="1">
        <v>28</v>
      </c>
      <c r="I272" s="44">
        <f>N272*Parameters_Alternate!$B$8</f>
        <v>60.666666666666664</v>
      </c>
      <c r="J272" s="44">
        <f t="shared" si="34"/>
        <v>88.666666666666657</v>
      </c>
      <c r="K272" s="3">
        <v>-2</v>
      </c>
      <c r="M272" s="27">
        <v>0.93333333333333335</v>
      </c>
      <c r="N272" s="27">
        <v>0.7583333333333333</v>
      </c>
      <c r="P272" s="15">
        <f t="shared" si="35"/>
        <v>20393333.333333328</v>
      </c>
      <c r="R272">
        <f>Parameters_Alternate!$F$5</f>
        <v>13880</v>
      </c>
      <c r="S272">
        <f>R272*(1+VLOOKUP(K272,Parameters_Alternate!$H$3:$I$7,2,FALSE))</f>
        <v>9716</v>
      </c>
      <c r="T272" s="14">
        <f>S272*Parameters_Alternate!$F$2</f>
        <v>12630800</v>
      </c>
      <c r="U272" s="14">
        <f>Parameters_Alternate!$N$6</f>
        <v>433333.33333333337</v>
      </c>
      <c r="V272" s="14">
        <f t="shared" si="32"/>
        <v>2500000</v>
      </c>
      <c r="W272" s="14">
        <f>Parameters_Alternate!$Q$10</f>
        <v>3754098.2698005121</v>
      </c>
      <c r="X272" s="14">
        <f>Parameters_Alternate!$F$7*'Alternate Scenario '!P272</f>
        <v>5098333.3333333321</v>
      </c>
      <c r="Y272" s="14">
        <f>Parameters_Base!$G$8</f>
        <v>2000000</v>
      </c>
      <c r="Z272" s="15">
        <f t="shared" si="36"/>
        <v>26416564.936467178</v>
      </c>
      <c r="AB272" s="29">
        <f t="shared" si="37"/>
        <v>-6023231.6031338498</v>
      </c>
      <c r="AC272" s="29"/>
      <c r="AD272" s="29" t="str">
        <f t="shared" si="38"/>
        <v>Loss</v>
      </c>
      <c r="AE272" s="29"/>
      <c r="AG272" s="12">
        <f t="shared" si="39"/>
        <v>-67931.1834939908</v>
      </c>
    </row>
    <row r="273" spans="1:33" x14ac:dyDescent="0.25">
      <c r="A273" s="6">
        <v>266</v>
      </c>
      <c r="B273" s="1" t="str">
        <f t="shared" si="33"/>
        <v>Mumbai</v>
      </c>
      <c r="C273" s="1" t="s">
        <v>1</v>
      </c>
      <c r="D273" s="1" t="str">
        <f>IF(C273="Q1","non-peak",IF('Alternate Scenario '!C273="Q4","non-peak","peak"))</f>
        <v>peak</v>
      </c>
      <c r="E273" s="13">
        <f>IF(D273="non-peak",Parameters_Base!$B$4,Parameters_Base!$B$5)</f>
        <v>229999.99999999997</v>
      </c>
      <c r="F273" s="1"/>
      <c r="G273" s="1">
        <v>133</v>
      </c>
      <c r="H273" s="1">
        <v>30</v>
      </c>
      <c r="I273" s="44">
        <f>N273*Parameters_Alternate!$B$8</f>
        <v>76</v>
      </c>
      <c r="J273" s="44">
        <f t="shared" si="34"/>
        <v>106</v>
      </c>
      <c r="K273" s="3">
        <v>2</v>
      </c>
      <c r="M273" s="27">
        <v>1</v>
      </c>
      <c r="N273" s="27">
        <v>0.95</v>
      </c>
      <c r="P273" s="15">
        <f t="shared" si="35"/>
        <v>24379999.999999996</v>
      </c>
      <c r="R273">
        <f>Parameters_Alternate!$F$5</f>
        <v>13880</v>
      </c>
      <c r="S273">
        <f>R273*(1+VLOOKUP(K273,Parameters_Alternate!$H$3:$I$7,2,FALSE))</f>
        <v>18044</v>
      </c>
      <c r="T273" s="14">
        <f>S273*Parameters_Alternate!$F$2</f>
        <v>23457200</v>
      </c>
      <c r="U273" s="14">
        <f>Parameters_Alternate!$N$6</f>
        <v>433333.33333333337</v>
      </c>
      <c r="V273" s="14">
        <f t="shared" si="32"/>
        <v>1500000</v>
      </c>
      <c r="W273" s="14">
        <f>Parameters_Alternate!$Q$10</f>
        <v>3754098.2698005121</v>
      </c>
      <c r="X273" s="14">
        <f>Parameters_Alternate!$F$7*'Alternate Scenario '!P273</f>
        <v>6094999.9999999991</v>
      </c>
      <c r="Y273" s="14">
        <f>Parameters_Base!$G$8</f>
        <v>2000000</v>
      </c>
      <c r="Z273" s="15">
        <f t="shared" si="36"/>
        <v>37239631.603133842</v>
      </c>
      <c r="AB273" s="29">
        <f t="shared" si="37"/>
        <v>-12859631.603133846</v>
      </c>
      <c r="AC273" s="29"/>
      <c r="AD273" s="29" t="str">
        <f t="shared" si="38"/>
        <v>Loss</v>
      </c>
      <c r="AE273" s="29"/>
      <c r="AG273" s="12">
        <f t="shared" si="39"/>
        <v>-121317.27927484761</v>
      </c>
    </row>
    <row r="274" spans="1:33" x14ac:dyDescent="0.25">
      <c r="A274" s="6">
        <v>267</v>
      </c>
      <c r="B274" s="1" t="str">
        <f t="shared" si="33"/>
        <v>New York</v>
      </c>
      <c r="C274" s="1" t="s">
        <v>1</v>
      </c>
      <c r="D274" s="1" t="str">
        <f>IF(C274="Q1","non-peak",IF('Alternate Scenario '!C274="Q4","non-peak","peak"))</f>
        <v>peak</v>
      </c>
      <c r="E274" s="13">
        <f>IF(D274="non-peak",Parameters_Base!$B$4,Parameters_Base!$B$5)</f>
        <v>229999.99999999997</v>
      </c>
      <c r="F274" s="1"/>
      <c r="G274" s="1">
        <v>134</v>
      </c>
      <c r="H274" s="1">
        <v>24</v>
      </c>
      <c r="I274" s="44">
        <f>N274*Parameters_Alternate!$B$8</f>
        <v>66</v>
      </c>
      <c r="J274" s="44">
        <f t="shared" si="34"/>
        <v>90</v>
      </c>
      <c r="K274" s="3">
        <v>0</v>
      </c>
      <c r="M274" s="27">
        <v>0.8</v>
      </c>
      <c r="N274" s="27">
        <v>0.82499999999999996</v>
      </c>
      <c r="P274" s="15">
        <f t="shared" si="35"/>
        <v>20699999.999999996</v>
      </c>
      <c r="R274">
        <f>Parameters_Alternate!$F$5</f>
        <v>13880</v>
      </c>
      <c r="S274">
        <f>R274*(1+VLOOKUP(K274,Parameters_Alternate!$H$3:$I$7,2,FALSE))</f>
        <v>13880</v>
      </c>
      <c r="T274" s="14">
        <f>S274*Parameters_Alternate!$F$2</f>
        <v>18044000</v>
      </c>
      <c r="U274" s="14">
        <f>Parameters_Alternate!$N$6</f>
        <v>433333.33333333337</v>
      </c>
      <c r="V274" s="14">
        <f t="shared" si="32"/>
        <v>2500000</v>
      </c>
      <c r="W274" s="14">
        <f>Parameters_Alternate!$Q$10</f>
        <v>3754098.2698005121</v>
      </c>
      <c r="X274" s="14">
        <f>Parameters_Alternate!$F$7*'Alternate Scenario '!P274</f>
        <v>5174999.9999999991</v>
      </c>
      <c r="Y274" s="14">
        <f>Parameters_Base!$G$8</f>
        <v>2000000</v>
      </c>
      <c r="Z274" s="15">
        <f t="shared" si="36"/>
        <v>31906431.603133842</v>
      </c>
      <c r="AB274" s="29">
        <f t="shared" si="37"/>
        <v>-11206431.603133846</v>
      </c>
      <c r="AC274" s="29"/>
      <c r="AD274" s="29" t="str">
        <f t="shared" si="38"/>
        <v>Loss</v>
      </c>
      <c r="AE274" s="29"/>
      <c r="AG274" s="12">
        <f t="shared" si="39"/>
        <v>-124515.90670148718</v>
      </c>
    </row>
    <row r="275" spans="1:33" x14ac:dyDescent="0.25">
      <c r="A275" s="6">
        <v>268</v>
      </c>
      <c r="B275" s="1" t="str">
        <f t="shared" si="33"/>
        <v>Mumbai</v>
      </c>
      <c r="C275" s="1" t="s">
        <v>1</v>
      </c>
      <c r="D275" s="1" t="str">
        <f>IF(C275="Q1","non-peak",IF('Alternate Scenario '!C275="Q4","non-peak","peak"))</f>
        <v>peak</v>
      </c>
      <c r="E275" s="13">
        <f>IF(D275="non-peak",Parameters_Base!$B$4,Parameters_Base!$B$5)</f>
        <v>229999.99999999997</v>
      </c>
      <c r="F275" s="1"/>
      <c r="G275" s="1">
        <v>134</v>
      </c>
      <c r="H275" s="1">
        <v>21</v>
      </c>
      <c r="I275" s="44">
        <f>N275*Parameters_Alternate!$B$8</f>
        <v>67</v>
      </c>
      <c r="J275" s="44">
        <f t="shared" si="34"/>
        <v>88</v>
      </c>
      <c r="K275" s="3">
        <v>0</v>
      </c>
      <c r="M275" s="27">
        <v>0.7</v>
      </c>
      <c r="N275" s="27">
        <v>0.83750000000000002</v>
      </c>
      <c r="P275" s="15">
        <f t="shared" si="35"/>
        <v>20239999.999999996</v>
      </c>
      <c r="R275">
        <f>Parameters_Alternate!$F$5</f>
        <v>13880</v>
      </c>
      <c r="S275">
        <f>R275*(1+VLOOKUP(K275,Parameters_Alternate!$H$3:$I$7,2,FALSE))</f>
        <v>13880</v>
      </c>
      <c r="T275" s="14">
        <f>S275*Parameters_Alternate!$F$2</f>
        <v>18044000</v>
      </c>
      <c r="U275" s="14">
        <f>Parameters_Alternate!$N$6</f>
        <v>433333.33333333337</v>
      </c>
      <c r="V275" s="14">
        <f t="shared" si="32"/>
        <v>1500000</v>
      </c>
      <c r="W275" s="14">
        <f>Parameters_Alternate!$Q$10</f>
        <v>3754098.2698005121</v>
      </c>
      <c r="X275" s="14">
        <f>Parameters_Alternate!$F$7*'Alternate Scenario '!P275</f>
        <v>5059999.9999999991</v>
      </c>
      <c r="Y275" s="14">
        <f>Parameters_Base!$G$8</f>
        <v>2000000</v>
      </c>
      <c r="Z275" s="15">
        <f t="shared" si="36"/>
        <v>30791431.603133842</v>
      </c>
      <c r="AB275" s="29">
        <f t="shared" si="37"/>
        <v>-10551431.603133846</v>
      </c>
      <c r="AC275" s="29"/>
      <c r="AD275" s="29" t="str">
        <f t="shared" si="38"/>
        <v>Loss</v>
      </c>
      <c r="AE275" s="29"/>
      <c r="AG275" s="12">
        <f t="shared" si="39"/>
        <v>-119902.6318537937</v>
      </c>
    </row>
    <row r="276" spans="1:33" x14ac:dyDescent="0.25">
      <c r="A276" s="6">
        <v>269</v>
      </c>
      <c r="B276" s="1" t="str">
        <f t="shared" si="33"/>
        <v>New York</v>
      </c>
      <c r="C276" s="1" t="s">
        <v>1</v>
      </c>
      <c r="D276" s="1" t="str">
        <f>IF(C276="Q1","non-peak",IF('Alternate Scenario '!C276="Q4","non-peak","peak"))</f>
        <v>peak</v>
      </c>
      <c r="E276" s="13">
        <f>IF(D276="non-peak",Parameters_Base!$B$4,Parameters_Base!$B$5)</f>
        <v>229999.99999999997</v>
      </c>
      <c r="F276" s="1"/>
      <c r="G276" s="1">
        <v>135</v>
      </c>
      <c r="H276" s="1">
        <v>15</v>
      </c>
      <c r="I276" s="44">
        <f>N276*Parameters_Alternate!$B$8</f>
        <v>64.666666666666671</v>
      </c>
      <c r="J276" s="44">
        <f t="shared" si="34"/>
        <v>79.666666666666671</v>
      </c>
      <c r="K276" s="3">
        <v>-2</v>
      </c>
      <c r="M276" s="27">
        <v>0.5</v>
      </c>
      <c r="N276" s="27">
        <v>0.80833333333333335</v>
      </c>
      <c r="P276" s="15">
        <f t="shared" si="35"/>
        <v>18323333.333333332</v>
      </c>
      <c r="R276">
        <f>Parameters_Alternate!$F$5</f>
        <v>13880</v>
      </c>
      <c r="S276">
        <f>R276*(1+VLOOKUP(K276,Parameters_Alternate!$H$3:$I$7,2,FALSE))</f>
        <v>9716</v>
      </c>
      <c r="T276" s="14">
        <f>S276*Parameters_Alternate!$F$2</f>
        <v>12630800</v>
      </c>
      <c r="U276" s="14">
        <f>Parameters_Alternate!$N$6</f>
        <v>433333.33333333337</v>
      </c>
      <c r="V276" s="14">
        <f t="shared" si="32"/>
        <v>2500000</v>
      </c>
      <c r="W276" s="14">
        <f>Parameters_Alternate!$Q$10</f>
        <v>3754098.2698005121</v>
      </c>
      <c r="X276" s="14">
        <f>Parameters_Alternate!$F$7*'Alternate Scenario '!P276</f>
        <v>4580833.333333333</v>
      </c>
      <c r="Y276" s="14">
        <f>Parameters_Base!$G$8</f>
        <v>2000000</v>
      </c>
      <c r="Z276" s="15">
        <f t="shared" si="36"/>
        <v>25899064.936467178</v>
      </c>
      <c r="AB276" s="29">
        <f t="shared" si="37"/>
        <v>-7575731.6031338461</v>
      </c>
      <c r="AC276" s="29"/>
      <c r="AD276" s="29" t="str">
        <f t="shared" si="38"/>
        <v>Loss</v>
      </c>
      <c r="AE276" s="29"/>
      <c r="AG276" s="12">
        <f t="shared" si="39"/>
        <v>-95092.865311303496</v>
      </c>
    </row>
    <row r="277" spans="1:33" x14ac:dyDescent="0.25">
      <c r="A277" s="6">
        <v>270</v>
      </c>
      <c r="B277" s="1" t="str">
        <f t="shared" si="33"/>
        <v>Mumbai</v>
      </c>
      <c r="C277" s="1" t="s">
        <v>1</v>
      </c>
      <c r="D277" s="1" t="str">
        <f>IF(C277="Q1","non-peak",IF('Alternate Scenario '!C277="Q4","non-peak","peak"))</f>
        <v>peak</v>
      </c>
      <c r="E277" s="13">
        <f>IF(D277="non-peak",Parameters_Base!$B$4,Parameters_Base!$B$5)</f>
        <v>229999.99999999997</v>
      </c>
      <c r="F277" s="1"/>
      <c r="G277" s="1">
        <v>135</v>
      </c>
      <c r="H277" s="1">
        <v>19</v>
      </c>
      <c r="I277" s="44">
        <f>N277*Parameters_Alternate!$B$8</f>
        <v>58.333333333333329</v>
      </c>
      <c r="J277" s="44">
        <f t="shared" si="34"/>
        <v>77.333333333333329</v>
      </c>
      <c r="K277" s="3">
        <v>0</v>
      </c>
      <c r="M277" s="27">
        <v>0.6333333333333333</v>
      </c>
      <c r="N277" s="27">
        <v>0.72916666666666663</v>
      </c>
      <c r="P277" s="15">
        <f t="shared" si="35"/>
        <v>17786666.666666664</v>
      </c>
      <c r="R277">
        <f>Parameters_Alternate!$F$5</f>
        <v>13880</v>
      </c>
      <c r="S277">
        <f>R277*(1+VLOOKUP(K277,Parameters_Alternate!$H$3:$I$7,2,FALSE))</f>
        <v>13880</v>
      </c>
      <c r="T277" s="14">
        <f>S277*Parameters_Alternate!$F$2</f>
        <v>18044000</v>
      </c>
      <c r="U277" s="14">
        <f>Parameters_Alternate!$N$6</f>
        <v>433333.33333333337</v>
      </c>
      <c r="V277" s="14">
        <f t="shared" si="32"/>
        <v>1500000</v>
      </c>
      <c r="W277" s="14">
        <f>Parameters_Alternate!$Q$10</f>
        <v>3754098.2698005121</v>
      </c>
      <c r="X277" s="14">
        <f>Parameters_Alternate!$F$7*'Alternate Scenario '!P277</f>
        <v>4446666.666666666</v>
      </c>
      <c r="Y277" s="14">
        <f>Parameters_Base!$G$8</f>
        <v>2000000</v>
      </c>
      <c r="Z277" s="15">
        <f t="shared" si="36"/>
        <v>30178098.269800507</v>
      </c>
      <c r="AB277" s="29">
        <f t="shared" si="37"/>
        <v>-12391431.603133842</v>
      </c>
      <c r="AC277" s="29"/>
      <c r="AD277" s="29" t="str">
        <f t="shared" si="38"/>
        <v>Loss</v>
      </c>
      <c r="AE277" s="29"/>
      <c r="AG277" s="12">
        <f t="shared" si="39"/>
        <v>-160234.02935086866</v>
      </c>
    </row>
    <row r="278" spans="1:33" x14ac:dyDescent="0.25">
      <c r="A278" s="6">
        <v>271</v>
      </c>
      <c r="B278" s="1" t="str">
        <f t="shared" si="33"/>
        <v>New York</v>
      </c>
      <c r="C278" s="1" t="s">
        <v>1</v>
      </c>
      <c r="D278" s="1" t="str">
        <f>IF(C278="Q1","non-peak",IF('Alternate Scenario '!C278="Q4","non-peak","peak"))</f>
        <v>peak</v>
      </c>
      <c r="E278" s="13">
        <f>IF(D278="non-peak",Parameters_Base!$B$4,Parameters_Base!$B$5)</f>
        <v>229999.99999999997</v>
      </c>
      <c r="F278" s="1"/>
      <c r="G278" s="1">
        <v>136</v>
      </c>
      <c r="H278" s="1">
        <v>21</v>
      </c>
      <c r="I278" s="44">
        <f>N278*Parameters_Alternate!$B$8</f>
        <v>57</v>
      </c>
      <c r="J278" s="44">
        <f t="shared" si="34"/>
        <v>78</v>
      </c>
      <c r="K278" s="3">
        <v>-2</v>
      </c>
      <c r="M278" s="27">
        <v>0.7</v>
      </c>
      <c r="N278" s="27">
        <v>0.71250000000000002</v>
      </c>
      <c r="P278" s="15">
        <f t="shared" si="35"/>
        <v>17939999.999999996</v>
      </c>
      <c r="R278">
        <f>Parameters_Alternate!$F$5</f>
        <v>13880</v>
      </c>
      <c r="S278">
        <f>R278*(1+VLOOKUP(K278,Parameters_Alternate!$H$3:$I$7,2,FALSE))</f>
        <v>9716</v>
      </c>
      <c r="T278" s="14">
        <f>S278*Parameters_Alternate!$F$2</f>
        <v>12630800</v>
      </c>
      <c r="U278" s="14">
        <f>Parameters_Alternate!$N$6</f>
        <v>433333.33333333337</v>
      </c>
      <c r="V278" s="14">
        <f t="shared" si="32"/>
        <v>2500000</v>
      </c>
      <c r="W278" s="14">
        <f>Parameters_Alternate!$Q$10</f>
        <v>3754098.2698005121</v>
      </c>
      <c r="X278" s="14">
        <f>Parameters_Alternate!$F$7*'Alternate Scenario '!P278</f>
        <v>4484999.9999999991</v>
      </c>
      <c r="Y278" s="14">
        <f>Parameters_Base!$G$8</f>
        <v>2000000</v>
      </c>
      <c r="Z278" s="15">
        <f t="shared" si="36"/>
        <v>25803231.603133846</v>
      </c>
      <c r="AB278" s="29">
        <f t="shared" si="37"/>
        <v>-7863231.6031338498</v>
      </c>
      <c r="AC278" s="29"/>
      <c r="AD278" s="29" t="str">
        <f t="shared" si="38"/>
        <v>Loss</v>
      </c>
      <c r="AE278" s="29"/>
      <c r="AG278" s="12">
        <f t="shared" si="39"/>
        <v>-100810.6615786391</v>
      </c>
    </row>
    <row r="279" spans="1:33" x14ac:dyDescent="0.25">
      <c r="A279" s="6">
        <v>272</v>
      </c>
      <c r="B279" s="1" t="str">
        <f t="shared" si="33"/>
        <v>Mumbai</v>
      </c>
      <c r="C279" s="1" t="s">
        <v>1</v>
      </c>
      <c r="D279" s="1" t="str">
        <f>IF(C279="Q1","non-peak",IF('Alternate Scenario '!C279="Q4","non-peak","peak"))</f>
        <v>peak</v>
      </c>
      <c r="E279" s="13">
        <f>IF(D279="non-peak",Parameters_Base!$B$4,Parameters_Base!$B$5)</f>
        <v>229999.99999999997</v>
      </c>
      <c r="F279" s="1"/>
      <c r="G279" s="1">
        <v>136</v>
      </c>
      <c r="H279" s="1">
        <v>15</v>
      </c>
      <c r="I279" s="44">
        <f>N279*Parameters_Alternate!$B$8</f>
        <v>71.333333333333343</v>
      </c>
      <c r="J279" s="44">
        <f t="shared" si="34"/>
        <v>86.333333333333343</v>
      </c>
      <c r="K279" s="3">
        <v>2</v>
      </c>
      <c r="M279" s="27">
        <v>0.5</v>
      </c>
      <c r="N279" s="27">
        <v>0.89166666666666672</v>
      </c>
      <c r="P279" s="15">
        <f t="shared" si="35"/>
        <v>19856666.666666668</v>
      </c>
      <c r="R279">
        <f>Parameters_Alternate!$F$5</f>
        <v>13880</v>
      </c>
      <c r="S279">
        <f>R279*(1+VLOOKUP(K279,Parameters_Alternate!$H$3:$I$7,2,FALSE))</f>
        <v>18044</v>
      </c>
      <c r="T279" s="14">
        <f>S279*Parameters_Alternate!$F$2</f>
        <v>23457200</v>
      </c>
      <c r="U279" s="14">
        <f>Parameters_Alternate!$N$6</f>
        <v>433333.33333333337</v>
      </c>
      <c r="V279" s="14">
        <f t="shared" si="32"/>
        <v>1500000</v>
      </c>
      <c r="W279" s="14">
        <f>Parameters_Alternate!$Q$10</f>
        <v>3754098.2698005121</v>
      </c>
      <c r="X279" s="14">
        <f>Parameters_Alternate!$F$7*'Alternate Scenario '!P279</f>
        <v>4964166.666666667</v>
      </c>
      <c r="Y279" s="14">
        <f>Parameters_Base!$G$8</f>
        <v>2000000</v>
      </c>
      <c r="Z279" s="15">
        <f t="shared" si="36"/>
        <v>36108798.269800507</v>
      </c>
      <c r="AB279" s="29">
        <f t="shared" si="37"/>
        <v>-16252131.603133839</v>
      </c>
      <c r="AC279" s="29"/>
      <c r="AD279" s="29" t="str">
        <f t="shared" si="38"/>
        <v>Loss</v>
      </c>
      <c r="AE279" s="29"/>
      <c r="AG279" s="12">
        <f t="shared" si="39"/>
        <v>-188248.62860772785</v>
      </c>
    </row>
    <row r="280" spans="1:33" x14ac:dyDescent="0.25">
      <c r="A280" s="6">
        <v>273</v>
      </c>
      <c r="B280" s="1" t="str">
        <f t="shared" si="33"/>
        <v>New York</v>
      </c>
      <c r="C280" s="1" t="s">
        <v>1</v>
      </c>
      <c r="D280" s="1" t="str">
        <f>IF(C280="Q1","non-peak",IF('Alternate Scenario '!C280="Q4","non-peak","peak"))</f>
        <v>peak</v>
      </c>
      <c r="E280" s="13">
        <f>IF(D280="non-peak",Parameters_Base!$B$4,Parameters_Base!$B$5)</f>
        <v>229999.99999999997</v>
      </c>
      <c r="F280" s="1"/>
      <c r="G280" s="1">
        <v>137</v>
      </c>
      <c r="H280" s="1">
        <v>23</v>
      </c>
      <c r="I280" s="44">
        <f>N280*Parameters_Alternate!$B$8</f>
        <v>72</v>
      </c>
      <c r="J280" s="44">
        <f t="shared" si="34"/>
        <v>95</v>
      </c>
      <c r="K280" s="3">
        <v>-1</v>
      </c>
      <c r="M280" s="27">
        <v>0.76666666666666672</v>
      </c>
      <c r="N280" s="27">
        <v>0.9</v>
      </c>
      <c r="P280" s="15">
        <f t="shared" si="35"/>
        <v>21849999.999999996</v>
      </c>
      <c r="R280">
        <f>Parameters_Alternate!$F$5</f>
        <v>13880</v>
      </c>
      <c r="S280">
        <f>R280*(1+VLOOKUP(K280,Parameters_Alternate!$H$3:$I$7,2,FALSE))</f>
        <v>11798</v>
      </c>
      <c r="T280" s="14">
        <f>S280*Parameters_Alternate!$F$2</f>
        <v>15337400</v>
      </c>
      <c r="U280" s="14">
        <f>Parameters_Alternate!$N$6</f>
        <v>433333.33333333337</v>
      </c>
      <c r="V280" s="14">
        <f t="shared" si="32"/>
        <v>2500000</v>
      </c>
      <c r="W280" s="14">
        <f>Parameters_Alternate!$Q$10</f>
        <v>3754098.2698005121</v>
      </c>
      <c r="X280" s="14">
        <f>Parameters_Alternate!$F$7*'Alternate Scenario '!P280</f>
        <v>5462499.9999999991</v>
      </c>
      <c r="Y280" s="14">
        <f>Parameters_Base!$G$8</f>
        <v>2000000</v>
      </c>
      <c r="Z280" s="15">
        <f t="shared" si="36"/>
        <v>29487331.60313385</v>
      </c>
      <c r="AB280" s="29">
        <f t="shared" si="37"/>
        <v>-7637331.6031338535</v>
      </c>
      <c r="AC280" s="29"/>
      <c r="AD280" s="29" t="str">
        <f t="shared" si="38"/>
        <v>Loss</v>
      </c>
      <c r="AE280" s="29"/>
      <c r="AG280" s="12">
        <f t="shared" si="39"/>
        <v>-80392.964243514245</v>
      </c>
    </row>
    <row r="281" spans="1:33" x14ac:dyDescent="0.25">
      <c r="A281" s="6">
        <v>274</v>
      </c>
      <c r="B281" s="1" t="str">
        <f t="shared" si="33"/>
        <v>Mumbai</v>
      </c>
      <c r="C281" s="1" t="s">
        <v>1</v>
      </c>
      <c r="D281" s="1" t="str">
        <f>IF(C281="Q1","non-peak",IF('Alternate Scenario '!C281="Q4","non-peak","peak"))</f>
        <v>peak</v>
      </c>
      <c r="E281" s="13">
        <f>IF(D281="non-peak",Parameters_Base!$B$4,Parameters_Base!$B$5)</f>
        <v>229999.99999999997</v>
      </c>
      <c r="F281" s="1"/>
      <c r="G281" s="1">
        <v>137</v>
      </c>
      <c r="H281" s="1">
        <v>15</v>
      </c>
      <c r="I281" s="44">
        <f>N281*Parameters_Alternate!$B$8</f>
        <v>64</v>
      </c>
      <c r="J281" s="44">
        <f t="shared" si="34"/>
        <v>79</v>
      </c>
      <c r="K281" s="3">
        <v>2</v>
      </c>
      <c r="M281" s="27">
        <v>0.5</v>
      </c>
      <c r="N281" s="27">
        <v>0.8</v>
      </c>
      <c r="P281" s="15">
        <f t="shared" si="35"/>
        <v>18169999.999999996</v>
      </c>
      <c r="R281">
        <f>Parameters_Alternate!$F$5</f>
        <v>13880</v>
      </c>
      <c r="S281">
        <f>R281*(1+VLOOKUP(K281,Parameters_Alternate!$H$3:$I$7,2,FALSE))</f>
        <v>18044</v>
      </c>
      <c r="T281" s="14">
        <f>S281*Parameters_Alternate!$F$2</f>
        <v>23457200</v>
      </c>
      <c r="U281" s="14">
        <f>Parameters_Alternate!$N$6</f>
        <v>433333.33333333337</v>
      </c>
      <c r="V281" s="14">
        <f t="shared" si="32"/>
        <v>1500000</v>
      </c>
      <c r="W281" s="14">
        <f>Parameters_Alternate!$Q$10</f>
        <v>3754098.2698005121</v>
      </c>
      <c r="X281" s="14">
        <f>Parameters_Alternate!$F$7*'Alternate Scenario '!P281</f>
        <v>4542499.9999999991</v>
      </c>
      <c r="Y281" s="14">
        <f>Parameters_Base!$G$8</f>
        <v>2000000</v>
      </c>
      <c r="Z281" s="15">
        <f t="shared" si="36"/>
        <v>35687131.603133842</v>
      </c>
      <c r="AB281" s="29">
        <f t="shared" si="37"/>
        <v>-17517131.603133846</v>
      </c>
      <c r="AC281" s="29"/>
      <c r="AD281" s="29" t="str">
        <f t="shared" si="38"/>
        <v>Loss</v>
      </c>
      <c r="AE281" s="29"/>
      <c r="AG281" s="12">
        <f t="shared" si="39"/>
        <v>-221735.84307764363</v>
      </c>
    </row>
    <row r="282" spans="1:33" x14ac:dyDescent="0.25">
      <c r="A282" s="6">
        <v>275</v>
      </c>
      <c r="B282" s="1" t="str">
        <f t="shared" si="33"/>
        <v>New York</v>
      </c>
      <c r="C282" s="1" t="s">
        <v>1</v>
      </c>
      <c r="D282" s="1" t="str">
        <f>IF(C282="Q1","non-peak",IF('Alternate Scenario '!C282="Q4","non-peak","peak"))</f>
        <v>peak</v>
      </c>
      <c r="E282" s="13">
        <f>IF(D282="non-peak",Parameters_Base!$B$4,Parameters_Base!$B$5)</f>
        <v>229999.99999999997</v>
      </c>
      <c r="F282" s="1"/>
      <c r="G282" s="1">
        <v>138</v>
      </c>
      <c r="H282" s="1">
        <v>18</v>
      </c>
      <c r="I282" s="44">
        <f>N282*Parameters_Alternate!$B$8</f>
        <v>60.333333333333329</v>
      </c>
      <c r="J282" s="44">
        <f t="shared" si="34"/>
        <v>78.333333333333329</v>
      </c>
      <c r="K282" s="3">
        <v>-2</v>
      </c>
      <c r="M282" s="27">
        <v>0.6</v>
      </c>
      <c r="N282" s="27">
        <v>0.75416666666666665</v>
      </c>
      <c r="P282" s="15">
        <f t="shared" si="35"/>
        <v>18016666.666666664</v>
      </c>
      <c r="R282">
        <f>Parameters_Alternate!$F$5</f>
        <v>13880</v>
      </c>
      <c r="S282">
        <f>R282*(1+VLOOKUP(K282,Parameters_Alternate!$H$3:$I$7,2,FALSE))</f>
        <v>9716</v>
      </c>
      <c r="T282" s="14">
        <f>S282*Parameters_Alternate!$F$2</f>
        <v>12630800</v>
      </c>
      <c r="U282" s="14">
        <f>Parameters_Alternate!$N$6</f>
        <v>433333.33333333337</v>
      </c>
      <c r="V282" s="14">
        <f t="shared" si="32"/>
        <v>2500000</v>
      </c>
      <c r="W282" s="14">
        <f>Parameters_Alternate!$Q$10</f>
        <v>3754098.2698005121</v>
      </c>
      <c r="X282" s="14">
        <f>Parameters_Alternate!$F$7*'Alternate Scenario '!P282</f>
        <v>4504166.666666666</v>
      </c>
      <c r="Y282" s="14">
        <f>Parameters_Base!$G$8</f>
        <v>2000000</v>
      </c>
      <c r="Z282" s="15">
        <f t="shared" si="36"/>
        <v>25822398.269800514</v>
      </c>
      <c r="AB282" s="29">
        <f t="shared" si="37"/>
        <v>-7805731.6031338498</v>
      </c>
      <c r="AC282" s="29"/>
      <c r="AD282" s="29" t="str">
        <f t="shared" si="38"/>
        <v>Loss</v>
      </c>
      <c r="AE282" s="29"/>
      <c r="AG282" s="12">
        <f t="shared" si="39"/>
        <v>-99647.637486815103</v>
      </c>
    </row>
    <row r="283" spans="1:33" x14ac:dyDescent="0.25">
      <c r="A283" s="6">
        <v>276</v>
      </c>
      <c r="B283" s="1" t="str">
        <f t="shared" si="33"/>
        <v>Mumbai</v>
      </c>
      <c r="C283" s="1" t="s">
        <v>1</v>
      </c>
      <c r="D283" s="1" t="str">
        <f>IF(C283="Q1","non-peak",IF('Alternate Scenario '!C283="Q4","non-peak","peak"))</f>
        <v>peak</v>
      </c>
      <c r="E283" s="13">
        <f>IF(D283="non-peak",Parameters_Base!$B$4,Parameters_Base!$B$5)</f>
        <v>229999.99999999997</v>
      </c>
      <c r="F283" s="1"/>
      <c r="G283" s="1">
        <v>138</v>
      </c>
      <c r="H283" s="1">
        <v>17</v>
      </c>
      <c r="I283" s="44">
        <f>N283*Parameters_Alternate!$B$8</f>
        <v>75.333333333333329</v>
      </c>
      <c r="J283" s="44">
        <f t="shared" si="34"/>
        <v>92.333333333333329</v>
      </c>
      <c r="K283" s="3">
        <v>1</v>
      </c>
      <c r="M283" s="27">
        <v>0.56666666666666665</v>
      </c>
      <c r="N283" s="27">
        <v>0.94166666666666665</v>
      </c>
      <c r="P283" s="15">
        <f t="shared" si="35"/>
        <v>21236666.666666664</v>
      </c>
      <c r="R283">
        <f>Parameters_Alternate!$F$5</f>
        <v>13880</v>
      </c>
      <c r="S283">
        <f>R283*(1+VLOOKUP(K283,Parameters_Alternate!$H$3:$I$7,2,FALSE))</f>
        <v>15961.999999999998</v>
      </c>
      <c r="T283" s="14">
        <f>S283*Parameters_Alternate!$F$2</f>
        <v>20750599.999999996</v>
      </c>
      <c r="U283" s="14">
        <f>Parameters_Alternate!$N$6</f>
        <v>433333.33333333337</v>
      </c>
      <c r="V283" s="14">
        <f t="shared" si="32"/>
        <v>1500000</v>
      </c>
      <c r="W283" s="14">
        <f>Parameters_Alternate!$Q$10</f>
        <v>3754098.2698005121</v>
      </c>
      <c r="X283" s="14">
        <f>Parameters_Alternate!$F$7*'Alternate Scenario '!P283</f>
        <v>5309166.666666666</v>
      </c>
      <c r="Y283" s="14">
        <f>Parameters_Base!$G$8</f>
        <v>2000000</v>
      </c>
      <c r="Z283" s="15">
        <f t="shared" si="36"/>
        <v>33747198.269800507</v>
      </c>
      <c r="AB283" s="29">
        <f t="shared" si="37"/>
        <v>-12510531.603133842</v>
      </c>
      <c r="AC283" s="29"/>
      <c r="AD283" s="29" t="str">
        <f t="shared" si="38"/>
        <v>Loss</v>
      </c>
      <c r="AE283" s="29"/>
      <c r="AG283" s="12">
        <f t="shared" si="39"/>
        <v>-135493.12205560118</v>
      </c>
    </row>
    <row r="284" spans="1:33" x14ac:dyDescent="0.25">
      <c r="A284" s="6">
        <v>277</v>
      </c>
      <c r="B284" s="1" t="str">
        <f t="shared" si="33"/>
        <v>New York</v>
      </c>
      <c r="C284" s="1" t="s">
        <v>1</v>
      </c>
      <c r="D284" s="1" t="str">
        <f>IF(C284="Q1","non-peak",IF('Alternate Scenario '!C284="Q4","non-peak","peak"))</f>
        <v>peak</v>
      </c>
      <c r="E284" s="13">
        <f>IF(D284="non-peak",Parameters_Base!$B$4,Parameters_Base!$B$5)</f>
        <v>229999.99999999997</v>
      </c>
      <c r="F284" s="1"/>
      <c r="G284" s="1">
        <v>139</v>
      </c>
      <c r="H284" s="1">
        <v>29</v>
      </c>
      <c r="I284" s="44">
        <f>N284*Parameters_Alternate!$B$8</f>
        <v>75</v>
      </c>
      <c r="J284" s="44">
        <f t="shared" si="34"/>
        <v>104</v>
      </c>
      <c r="K284" s="3">
        <v>-1</v>
      </c>
      <c r="M284" s="27">
        <v>0.96666666666666667</v>
      </c>
      <c r="N284" s="27">
        <v>0.9375</v>
      </c>
      <c r="P284" s="15">
        <f t="shared" si="35"/>
        <v>23919999.999999996</v>
      </c>
      <c r="R284">
        <f>Parameters_Alternate!$F$5</f>
        <v>13880</v>
      </c>
      <c r="S284">
        <f>R284*(1+VLOOKUP(K284,Parameters_Alternate!$H$3:$I$7,2,FALSE))</f>
        <v>11798</v>
      </c>
      <c r="T284" s="14">
        <f>S284*Parameters_Alternate!$F$2</f>
        <v>15337400</v>
      </c>
      <c r="U284" s="14">
        <f>Parameters_Alternate!$N$6</f>
        <v>433333.33333333337</v>
      </c>
      <c r="V284" s="14">
        <f t="shared" si="32"/>
        <v>2500000</v>
      </c>
      <c r="W284" s="14">
        <f>Parameters_Alternate!$Q$10</f>
        <v>3754098.2698005121</v>
      </c>
      <c r="X284" s="14">
        <f>Parameters_Alternate!$F$7*'Alternate Scenario '!P284</f>
        <v>5979999.9999999991</v>
      </c>
      <c r="Y284" s="14">
        <f>Parameters_Base!$G$8</f>
        <v>2000000</v>
      </c>
      <c r="Z284" s="15">
        <f t="shared" si="36"/>
        <v>30004831.60313385</v>
      </c>
      <c r="AB284" s="29">
        <f t="shared" si="37"/>
        <v>-6084831.6031338535</v>
      </c>
      <c r="AC284" s="29"/>
      <c r="AD284" s="29" t="str">
        <f t="shared" si="38"/>
        <v>Loss</v>
      </c>
      <c r="AE284" s="29"/>
      <c r="AG284" s="12">
        <f t="shared" si="39"/>
        <v>-58507.996183979361</v>
      </c>
    </row>
    <row r="285" spans="1:33" x14ac:dyDescent="0.25">
      <c r="A285" s="6">
        <v>278</v>
      </c>
      <c r="B285" s="1" t="str">
        <f t="shared" si="33"/>
        <v>Mumbai</v>
      </c>
      <c r="C285" s="1" t="s">
        <v>1</v>
      </c>
      <c r="D285" s="1" t="str">
        <f>IF(C285="Q1","non-peak",IF('Alternate Scenario '!C285="Q4","non-peak","peak"))</f>
        <v>peak</v>
      </c>
      <c r="E285" s="13">
        <f>IF(D285="non-peak",Parameters_Base!$B$4,Parameters_Base!$B$5)</f>
        <v>229999.99999999997</v>
      </c>
      <c r="F285" s="1"/>
      <c r="G285" s="1">
        <v>139</v>
      </c>
      <c r="H285" s="1">
        <v>16</v>
      </c>
      <c r="I285" s="44">
        <f>N285*Parameters_Alternate!$B$8</f>
        <v>57</v>
      </c>
      <c r="J285" s="44">
        <f t="shared" si="34"/>
        <v>73</v>
      </c>
      <c r="K285" s="3">
        <v>2</v>
      </c>
      <c r="M285" s="27">
        <v>0.53333333333333333</v>
      </c>
      <c r="N285" s="27">
        <v>0.71250000000000002</v>
      </c>
      <c r="P285" s="15">
        <f t="shared" si="35"/>
        <v>16789999.999999996</v>
      </c>
      <c r="R285">
        <f>Parameters_Alternate!$F$5</f>
        <v>13880</v>
      </c>
      <c r="S285">
        <f>R285*(1+VLOOKUP(K285,Parameters_Alternate!$H$3:$I$7,2,FALSE))</f>
        <v>18044</v>
      </c>
      <c r="T285" s="14">
        <f>S285*Parameters_Alternate!$F$2</f>
        <v>23457200</v>
      </c>
      <c r="U285" s="14">
        <f>Parameters_Alternate!$N$6</f>
        <v>433333.33333333337</v>
      </c>
      <c r="V285" s="14">
        <f t="shared" si="32"/>
        <v>1500000</v>
      </c>
      <c r="W285" s="14">
        <f>Parameters_Alternate!$Q$10</f>
        <v>3754098.2698005121</v>
      </c>
      <c r="X285" s="14">
        <f>Parameters_Alternate!$F$7*'Alternate Scenario '!P285</f>
        <v>4197499.9999999991</v>
      </c>
      <c r="Y285" s="14">
        <f>Parameters_Base!$G$8</f>
        <v>2000000</v>
      </c>
      <c r="Z285" s="15">
        <f t="shared" si="36"/>
        <v>35342131.603133842</v>
      </c>
      <c r="AB285" s="29">
        <f t="shared" si="37"/>
        <v>-18552131.603133846</v>
      </c>
      <c r="AC285" s="29"/>
      <c r="AD285" s="29" t="str">
        <f t="shared" si="38"/>
        <v>Loss</v>
      </c>
      <c r="AE285" s="29"/>
      <c r="AG285" s="12">
        <f t="shared" si="39"/>
        <v>-254138.78908402528</v>
      </c>
    </row>
    <row r="286" spans="1:33" x14ac:dyDescent="0.25">
      <c r="A286" s="6">
        <v>279</v>
      </c>
      <c r="B286" s="1" t="str">
        <f t="shared" si="33"/>
        <v>New York</v>
      </c>
      <c r="C286" s="1" t="s">
        <v>1</v>
      </c>
      <c r="D286" s="1" t="str">
        <f>IF(C286="Q1","non-peak",IF('Alternate Scenario '!C286="Q4","non-peak","peak"))</f>
        <v>peak</v>
      </c>
      <c r="E286" s="13">
        <f>IF(D286="non-peak",Parameters_Base!$B$4,Parameters_Base!$B$5)</f>
        <v>229999.99999999997</v>
      </c>
      <c r="F286" s="1"/>
      <c r="G286" s="1">
        <v>140</v>
      </c>
      <c r="H286" s="1">
        <v>24</v>
      </c>
      <c r="I286" s="44">
        <f>N286*Parameters_Alternate!$B$8</f>
        <v>55.333333333333329</v>
      </c>
      <c r="J286" s="44">
        <f t="shared" si="34"/>
        <v>79.333333333333329</v>
      </c>
      <c r="K286" s="3">
        <v>0</v>
      </c>
      <c r="M286" s="27">
        <v>0.8</v>
      </c>
      <c r="N286" s="27">
        <v>0.69166666666666665</v>
      </c>
      <c r="P286" s="15">
        <f t="shared" si="35"/>
        <v>18246666.666666664</v>
      </c>
      <c r="R286">
        <f>Parameters_Alternate!$F$5</f>
        <v>13880</v>
      </c>
      <c r="S286">
        <f>R286*(1+VLOOKUP(K286,Parameters_Alternate!$H$3:$I$7,2,FALSE))</f>
        <v>13880</v>
      </c>
      <c r="T286" s="14">
        <f>S286*Parameters_Alternate!$F$2</f>
        <v>18044000</v>
      </c>
      <c r="U286" s="14">
        <f>Parameters_Alternate!$N$6</f>
        <v>433333.33333333337</v>
      </c>
      <c r="V286" s="14">
        <f t="shared" si="32"/>
        <v>2500000</v>
      </c>
      <c r="W286" s="14">
        <f>Parameters_Alternate!$Q$10</f>
        <v>3754098.2698005121</v>
      </c>
      <c r="X286" s="14">
        <f>Parameters_Alternate!$F$7*'Alternate Scenario '!P286</f>
        <v>4561666.666666666</v>
      </c>
      <c r="Y286" s="14">
        <f>Parameters_Base!$G$8</f>
        <v>2000000</v>
      </c>
      <c r="Z286" s="15">
        <f t="shared" si="36"/>
        <v>31293098.269800507</v>
      </c>
      <c r="AB286" s="29">
        <f t="shared" si="37"/>
        <v>-13046431.603133842</v>
      </c>
      <c r="AC286" s="29"/>
      <c r="AD286" s="29" t="str">
        <f t="shared" si="38"/>
        <v>Loss</v>
      </c>
      <c r="AE286" s="29"/>
      <c r="AG286" s="12">
        <f t="shared" si="39"/>
        <v>-164450.81852689717</v>
      </c>
    </row>
    <row r="287" spans="1:33" x14ac:dyDescent="0.25">
      <c r="A287" s="6">
        <v>280</v>
      </c>
      <c r="B287" s="1" t="str">
        <f t="shared" si="33"/>
        <v>Mumbai</v>
      </c>
      <c r="C287" s="1" t="s">
        <v>1</v>
      </c>
      <c r="D287" s="1" t="str">
        <f>IF(C287="Q1","non-peak",IF('Alternate Scenario '!C287="Q4","non-peak","peak"))</f>
        <v>peak</v>
      </c>
      <c r="E287" s="13">
        <f>IF(D287="non-peak",Parameters_Base!$B$4,Parameters_Base!$B$5)</f>
        <v>229999.99999999997</v>
      </c>
      <c r="F287" s="1"/>
      <c r="G287" s="1">
        <v>140</v>
      </c>
      <c r="H287" s="1">
        <v>17</v>
      </c>
      <c r="I287" s="44">
        <f>N287*Parameters_Alternate!$B$8</f>
        <v>74.333333333333343</v>
      </c>
      <c r="J287" s="44">
        <f t="shared" si="34"/>
        <v>91.333333333333343</v>
      </c>
      <c r="K287" s="3">
        <v>2</v>
      </c>
      <c r="M287" s="27">
        <v>0.56666666666666665</v>
      </c>
      <c r="N287" s="27">
        <v>0.9291666666666667</v>
      </c>
      <c r="P287" s="15">
        <f t="shared" si="35"/>
        <v>21006666.666666668</v>
      </c>
      <c r="R287">
        <f>Parameters_Alternate!$F$5</f>
        <v>13880</v>
      </c>
      <c r="S287">
        <f>R287*(1+VLOOKUP(K287,Parameters_Alternate!$H$3:$I$7,2,FALSE))</f>
        <v>18044</v>
      </c>
      <c r="T287" s="14">
        <f>S287*Parameters_Alternate!$F$2</f>
        <v>23457200</v>
      </c>
      <c r="U287" s="14">
        <f>Parameters_Alternate!$N$6</f>
        <v>433333.33333333337</v>
      </c>
      <c r="V287" s="14">
        <f t="shared" si="32"/>
        <v>1500000</v>
      </c>
      <c r="W287" s="14">
        <f>Parameters_Alternate!$Q$10</f>
        <v>3754098.2698005121</v>
      </c>
      <c r="X287" s="14">
        <f>Parameters_Alternate!$F$7*'Alternate Scenario '!P287</f>
        <v>5251666.666666667</v>
      </c>
      <c r="Y287" s="14">
        <f>Parameters_Base!$G$8</f>
        <v>2000000</v>
      </c>
      <c r="Z287" s="15">
        <f t="shared" si="36"/>
        <v>36396298.269800507</v>
      </c>
      <c r="AB287" s="29">
        <f t="shared" si="37"/>
        <v>-15389631.603133839</v>
      </c>
      <c r="AC287" s="29"/>
      <c r="AD287" s="29" t="str">
        <f t="shared" si="38"/>
        <v>Loss</v>
      </c>
      <c r="AE287" s="29"/>
      <c r="AG287" s="12">
        <f t="shared" si="39"/>
        <v>-168499.61609270624</v>
      </c>
    </row>
    <row r="288" spans="1:33" x14ac:dyDescent="0.25">
      <c r="A288" s="6">
        <v>281</v>
      </c>
      <c r="B288" s="1" t="str">
        <f t="shared" si="33"/>
        <v>New York</v>
      </c>
      <c r="C288" s="1" t="s">
        <v>1</v>
      </c>
      <c r="D288" s="1" t="str">
        <f>IF(C288="Q1","non-peak",IF('Alternate Scenario '!C288="Q4","non-peak","peak"))</f>
        <v>peak</v>
      </c>
      <c r="E288" s="13">
        <f>IF(D288="non-peak",Parameters_Base!$B$4,Parameters_Base!$B$5)</f>
        <v>229999.99999999997</v>
      </c>
      <c r="F288" s="1"/>
      <c r="G288" s="1">
        <v>141</v>
      </c>
      <c r="H288" s="1">
        <v>16</v>
      </c>
      <c r="I288" s="44">
        <f>N288*Parameters_Alternate!$B$8</f>
        <v>65</v>
      </c>
      <c r="J288" s="44">
        <f t="shared" si="34"/>
        <v>81</v>
      </c>
      <c r="K288" s="3">
        <v>-2</v>
      </c>
      <c r="M288" s="27">
        <v>0.53333333333333333</v>
      </c>
      <c r="N288" s="27">
        <v>0.8125</v>
      </c>
      <c r="P288" s="15">
        <f t="shared" si="35"/>
        <v>18629999.999999996</v>
      </c>
      <c r="R288">
        <f>Parameters_Alternate!$F$5</f>
        <v>13880</v>
      </c>
      <c r="S288">
        <f>R288*(1+VLOOKUP(K288,Parameters_Alternate!$H$3:$I$7,2,FALSE))</f>
        <v>9716</v>
      </c>
      <c r="T288" s="14">
        <f>S288*Parameters_Alternate!$F$2</f>
        <v>12630800</v>
      </c>
      <c r="U288" s="14">
        <f>Parameters_Alternate!$N$6</f>
        <v>433333.33333333337</v>
      </c>
      <c r="V288" s="14">
        <f t="shared" si="32"/>
        <v>2500000</v>
      </c>
      <c r="W288" s="14">
        <f>Parameters_Alternate!$Q$10</f>
        <v>3754098.2698005121</v>
      </c>
      <c r="X288" s="14">
        <f>Parameters_Alternate!$F$7*'Alternate Scenario '!P288</f>
        <v>4657499.9999999991</v>
      </c>
      <c r="Y288" s="14">
        <f>Parameters_Base!$G$8</f>
        <v>2000000</v>
      </c>
      <c r="Z288" s="15">
        <f t="shared" si="36"/>
        <v>25975731.603133846</v>
      </c>
      <c r="AB288" s="29">
        <f t="shared" si="37"/>
        <v>-7345731.6031338498</v>
      </c>
      <c r="AC288" s="29"/>
      <c r="AD288" s="29" t="str">
        <f t="shared" si="38"/>
        <v>Loss</v>
      </c>
      <c r="AE288" s="29"/>
      <c r="AG288" s="12">
        <f t="shared" si="39"/>
        <v>-90688.044483133941</v>
      </c>
    </row>
    <row r="289" spans="1:33" x14ac:dyDescent="0.25">
      <c r="A289" s="6">
        <v>282</v>
      </c>
      <c r="B289" s="1" t="str">
        <f t="shared" si="33"/>
        <v>Mumbai</v>
      </c>
      <c r="C289" s="1" t="s">
        <v>1</v>
      </c>
      <c r="D289" s="1" t="str">
        <f>IF(C289="Q1","non-peak",IF('Alternate Scenario '!C289="Q4","non-peak","peak"))</f>
        <v>peak</v>
      </c>
      <c r="E289" s="13">
        <f>IF(D289="non-peak",Parameters_Base!$B$4,Parameters_Base!$B$5)</f>
        <v>229999.99999999997</v>
      </c>
      <c r="F289" s="1"/>
      <c r="G289" s="1">
        <v>141</v>
      </c>
      <c r="H289" s="1">
        <v>23</v>
      </c>
      <c r="I289" s="44">
        <f>N289*Parameters_Alternate!$B$8</f>
        <v>65.666666666666657</v>
      </c>
      <c r="J289" s="44">
        <f t="shared" si="34"/>
        <v>88.666666666666657</v>
      </c>
      <c r="K289" s="3">
        <v>1</v>
      </c>
      <c r="M289" s="27">
        <v>0.76666666666666672</v>
      </c>
      <c r="N289" s="27">
        <v>0.8208333333333333</v>
      </c>
      <c r="P289" s="15">
        <f t="shared" si="35"/>
        <v>20393333.333333328</v>
      </c>
      <c r="R289">
        <f>Parameters_Alternate!$F$5</f>
        <v>13880</v>
      </c>
      <c r="S289">
        <f>R289*(1+VLOOKUP(K289,Parameters_Alternate!$H$3:$I$7,2,FALSE))</f>
        <v>15961.999999999998</v>
      </c>
      <c r="T289" s="14">
        <f>S289*Parameters_Alternate!$F$2</f>
        <v>20750599.999999996</v>
      </c>
      <c r="U289" s="14">
        <f>Parameters_Alternate!$N$6</f>
        <v>433333.33333333337</v>
      </c>
      <c r="V289" s="14">
        <f t="shared" si="32"/>
        <v>1500000</v>
      </c>
      <c r="W289" s="14">
        <f>Parameters_Alternate!$Q$10</f>
        <v>3754098.2698005121</v>
      </c>
      <c r="X289" s="14">
        <f>Parameters_Alternate!$F$7*'Alternate Scenario '!P289</f>
        <v>5098333.3333333321</v>
      </c>
      <c r="Y289" s="14">
        <f>Parameters_Base!$G$8</f>
        <v>2000000</v>
      </c>
      <c r="Z289" s="15">
        <f t="shared" si="36"/>
        <v>33536364.936467174</v>
      </c>
      <c r="AB289" s="29">
        <f t="shared" si="37"/>
        <v>-13143031.603133846</v>
      </c>
      <c r="AC289" s="29"/>
      <c r="AD289" s="29" t="str">
        <f t="shared" si="38"/>
        <v>Loss</v>
      </c>
      <c r="AE289" s="29"/>
      <c r="AG289" s="12">
        <f t="shared" si="39"/>
        <v>-148229.67973459227</v>
      </c>
    </row>
    <row r="290" spans="1:33" x14ac:dyDescent="0.25">
      <c r="A290" s="6">
        <v>283</v>
      </c>
      <c r="B290" s="1" t="str">
        <f t="shared" si="33"/>
        <v>New York</v>
      </c>
      <c r="C290" s="1" t="s">
        <v>1</v>
      </c>
      <c r="D290" s="1" t="str">
        <f>IF(C290="Q1","non-peak",IF('Alternate Scenario '!C290="Q4","non-peak","peak"))</f>
        <v>peak</v>
      </c>
      <c r="E290" s="13">
        <f>IF(D290="non-peak",Parameters_Base!$B$4,Parameters_Base!$B$5)</f>
        <v>229999.99999999997</v>
      </c>
      <c r="F290" s="1"/>
      <c r="G290" s="1">
        <v>142</v>
      </c>
      <c r="H290" s="1">
        <v>20</v>
      </c>
      <c r="I290" s="44">
        <f>N290*Parameters_Alternate!$B$8</f>
        <v>64.333333333333343</v>
      </c>
      <c r="J290" s="44">
        <f t="shared" si="34"/>
        <v>84.333333333333343</v>
      </c>
      <c r="K290" s="3">
        <v>-2</v>
      </c>
      <c r="M290" s="27">
        <v>0.66666666666666663</v>
      </c>
      <c r="N290" s="27">
        <v>0.8041666666666667</v>
      </c>
      <c r="P290" s="15">
        <f t="shared" si="35"/>
        <v>19396666.666666668</v>
      </c>
      <c r="R290">
        <f>Parameters_Alternate!$F$5</f>
        <v>13880</v>
      </c>
      <c r="S290">
        <f>R290*(1+VLOOKUP(K290,Parameters_Alternate!$H$3:$I$7,2,FALSE))</f>
        <v>9716</v>
      </c>
      <c r="T290" s="14">
        <f>S290*Parameters_Alternate!$F$2</f>
        <v>12630800</v>
      </c>
      <c r="U290" s="14">
        <f>Parameters_Alternate!$N$6</f>
        <v>433333.33333333337</v>
      </c>
      <c r="V290" s="14">
        <f t="shared" si="32"/>
        <v>2500000</v>
      </c>
      <c r="W290" s="14">
        <f>Parameters_Alternate!$Q$10</f>
        <v>3754098.2698005121</v>
      </c>
      <c r="X290" s="14">
        <f>Parameters_Alternate!$F$7*'Alternate Scenario '!P290</f>
        <v>4849166.666666667</v>
      </c>
      <c r="Y290" s="14">
        <f>Parameters_Base!$G$8</f>
        <v>2000000</v>
      </c>
      <c r="Z290" s="15">
        <f t="shared" si="36"/>
        <v>26167398.269800514</v>
      </c>
      <c r="AB290" s="29">
        <f t="shared" si="37"/>
        <v>-6770731.6031338461</v>
      </c>
      <c r="AC290" s="29"/>
      <c r="AD290" s="29" t="str">
        <f t="shared" si="38"/>
        <v>Loss</v>
      </c>
      <c r="AE290" s="29"/>
      <c r="AG290" s="12">
        <f t="shared" si="39"/>
        <v>-80285.354977871684</v>
      </c>
    </row>
    <row r="291" spans="1:33" x14ac:dyDescent="0.25">
      <c r="A291" s="6">
        <v>284</v>
      </c>
      <c r="B291" s="1" t="str">
        <f t="shared" si="33"/>
        <v>Mumbai</v>
      </c>
      <c r="C291" s="1" t="s">
        <v>1</v>
      </c>
      <c r="D291" s="1" t="str">
        <f>IF(C291="Q1","non-peak",IF('Alternate Scenario '!C291="Q4","non-peak","peak"))</f>
        <v>peak</v>
      </c>
      <c r="E291" s="13">
        <f>IF(D291="non-peak",Parameters_Base!$B$4,Parameters_Base!$B$5)</f>
        <v>229999.99999999997</v>
      </c>
      <c r="F291" s="1"/>
      <c r="G291" s="1">
        <v>142</v>
      </c>
      <c r="H291" s="1">
        <v>30</v>
      </c>
      <c r="I291" s="44">
        <f>N291*Parameters_Alternate!$B$8</f>
        <v>70</v>
      </c>
      <c r="J291" s="44">
        <f t="shared" si="34"/>
        <v>100</v>
      </c>
      <c r="K291" s="3">
        <v>2</v>
      </c>
      <c r="M291" s="27">
        <v>1</v>
      </c>
      <c r="N291" s="27">
        <v>0.875</v>
      </c>
      <c r="P291" s="15">
        <f t="shared" si="35"/>
        <v>22999999.999999996</v>
      </c>
      <c r="R291">
        <f>Parameters_Alternate!$F$5</f>
        <v>13880</v>
      </c>
      <c r="S291">
        <f>R291*(1+VLOOKUP(K291,Parameters_Alternate!$H$3:$I$7,2,FALSE))</f>
        <v>18044</v>
      </c>
      <c r="T291" s="14">
        <f>S291*Parameters_Alternate!$F$2</f>
        <v>23457200</v>
      </c>
      <c r="U291" s="14">
        <f>Parameters_Alternate!$N$6</f>
        <v>433333.33333333337</v>
      </c>
      <c r="V291" s="14">
        <f t="shared" si="32"/>
        <v>1500000</v>
      </c>
      <c r="W291" s="14">
        <f>Parameters_Alternate!$Q$10</f>
        <v>3754098.2698005121</v>
      </c>
      <c r="X291" s="14">
        <f>Parameters_Alternate!$F$7*'Alternate Scenario '!P291</f>
        <v>5749999.9999999991</v>
      </c>
      <c r="Y291" s="14">
        <f>Parameters_Base!$G$8</f>
        <v>2000000</v>
      </c>
      <c r="Z291" s="15">
        <f t="shared" si="36"/>
        <v>36894631.603133842</v>
      </c>
      <c r="AB291" s="29">
        <f t="shared" si="37"/>
        <v>-13894631.603133846</v>
      </c>
      <c r="AC291" s="29"/>
      <c r="AD291" s="29" t="str">
        <f t="shared" si="38"/>
        <v>Loss</v>
      </c>
      <c r="AE291" s="29"/>
      <c r="AG291" s="12">
        <f t="shared" si="39"/>
        <v>-138946.31603133847</v>
      </c>
    </row>
    <row r="292" spans="1:33" x14ac:dyDescent="0.25">
      <c r="A292" s="6">
        <v>285</v>
      </c>
      <c r="B292" s="1" t="str">
        <f t="shared" si="33"/>
        <v>New York</v>
      </c>
      <c r="C292" s="1" t="s">
        <v>1</v>
      </c>
      <c r="D292" s="1" t="str">
        <f>IF(C292="Q1","non-peak",IF('Alternate Scenario '!C292="Q4","non-peak","peak"))</f>
        <v>peak</v>
      </c>
      <c r="E292" s="13">
        <f>IF(D292="non-peak",Parameters_Base!$B$4,Parameters_Base!$B$5)</f>
        <v>229999.99999999997</v>
      </c>
      <c r="F292" s="1"/>
      <c r="G292" s="1">
        <v>143</v>
      </c>
      <c r="H292" s="1">
        <v>23</v>
      </c>
      <c r="I292" s="44">
        <f>N292*Parameters_Alternate!$B$8</f>
        <v>59</v>
      </c>
      <c r="J292" s="44">
        <f t="shared" si="34"/>
        <v>82</v>
      </c>
      <c r="K292" s="3">
        <v>-2</v>
      </c>
      <c r="M292" s="27">
        <v>0.76666666666666672</v>
      </c>
      <c r="N292" s="27">
        <v>0.73750000000000004</v>
      </c>
      <c r="P292" s="15">
        <f t="shared" si="35"/>
        <v>18859999.999999996</v>
      </c>
      <c r="R292">
        <f>Parameters_Alternate!$F$5</f>
        <v>13880</v>
      </c>
      <c r="S292">
        <f>R292*(1+VLOOKUP(K292,Parameters_Alternate!$H$3:$I$7,2,FALSE))</f>
        <v>9716</v>
      </c>
      <c r="T292" s="14">
        <f>S292*Parameters_Alternate!$F$2</f>
        <v>12630800</v>
      </c>
      <c r="U292" s="14">
        <f>Parameters_Alternate!$N$6</f>
        <v>433333.33333333337</v>
      </c>
      <c r="V292" s="14">
        <f t="shared" si="32"/>
        <v>2500000</v>
      </c>
      <c r="W292" s="14">
        <f>Parameters_Alternate!$Q$10</f>
        <v>3754098.2698005121</v>
      </c>
      <c r="X292" s="14">
        <f>Parameters_Alternate!$F$7*'Alternate Scenario '!P292</f>
        <v>4714999.9999999991</v>
      </c>
      <c r="Y292" s="14">
        <f>Parameters_Base!$G$8</f>
        <v>2000000</v>
      </c>
      <c r="Z292" s="15">
        <f t="shared" si="36"/>
        <v>26033231.603133846</v>
      </c>
      <c r="AB292" s="29">
        <f t="shared" si="37"/>
        <v>-7173231.6031338498</v>
      </c>
      <c r="AC292" s="29"/>
      <c r="AD292" s="29" t="str">
        <f t="shared" si="38"/>
        <v>Loss</v>
      </c>
      <c r="AE292" s="29"/>
      <c r="AG292" s="12">
        <f t="shared" si="39"/>
        <v>-87478.434184559141</v>
      </c>
    </row>
    <row r="293" spans="1:33" x14ac:dyDescent="0.25">
      <c r="A293" s="6">
        <v>286</v>
      </c>
      <c r="B293" s="1" t="str">
        <f t="shared" si="33"/>
        <v>Mumbai</v>
      </c>
      <c r="C293" s="1" t="s">
        <v>1</v>
      </c>
      <c r="D293" s="1" t="str">
        <f>IF(C293="Q1","non-peak",IF('Alternate Scenario '!C293="Q4","non-peak","peak"))</f>
        <v>peak</v>
      </c>
      <c r="E293" s="13">
        <f>IF(D293="non-peak",Parameters_Base!$B$4,Parameters_Base!$B$5)</f>
        <v>229999.99999999997</v>
      </c>
      <c r="F293" s="1"/>
      <c r="G293" s="1">
        <v>143</v>
      </c>
      <c r="H293" s="1">
        <v>26</v>
      </c>
      <c r="I293" s="44">
        <f>N293*Parameters_Alternate!$B$8</f>
        <v>72</v>
      </c>
      <c r="J293" s="44">
        <f t="shared" si="34"/>
        <v>98</v>
      </c>
      <c r="K293" s="3">
        <v>0</v>
      </c>
      <c r="M293" s="27">
        <v>0.8666666666666667</v>
      </c>
      <c r="N293" s="27">
        <v>0.9</v>
      </c>
      <c r="P293" s="15">
        <f t="shared" si="35"/>
        <v>22539999.999999996</v>
      </c>
      <c r="R293">
        <f>Parameters_Alternate!$F$5</f>
        <v>13880</v>
      </c>
      <c r="S293">
        <f>R293*(1+VLOOKUP(K293,Parameters_Alternate!$H$3:$I$7,2,FALSE))</f>
        <v>13880</v>
      </c>
      <c r="T293" s="14">
        <f>S293*Parameters_Alternate!$F$2</f>
        <v>18044000</v>
      </c>
      <c r="U293" s="14">
        <f>Parameters_Alternate!$N$6</f>
        <v>433333.33333333337</v>
      </c>
      <c r="V293" s="14">
        <f t="shared" si="32"/>
        <v>1500000</v>
      </c>
      <c r="W293" s="14">
        <f>Parameters_Alternate!$Q$10</f>
        <v>3754098.2698005121</v>
      </c>
      <c r="X293" s="14">
        <f>Parameters_Alternate!$F$7*'Alternate Scenario '!P293</f>
        <v>5634999.9999999991</v>
      </c>
      <c r="Y293" s="14">
        <f>Parameters_Base!$G$8</f>
        <v>2000000</v>
      </c>
      <c r="Z293" s="15">
        <f t="shared" si="36"/>
        <v>31366431.603133842</v>
      </c>
      <c r="AB293" s="29">
        <f t="shared" si="37"/>
        <v>-8826431.6031338461</v>
      </c>
      <c r="AC293" s="29"/>
      <c r="AD293" s="29" t="str">
        <f t="shared" si="38"/>
        <v>Loss</v>
      </c>
      <c r="AE293" s="29"/>
      <c r="AG293" s="12">
        <f t="shared" si="39"/>
        <v>-90065.6286034066</v>
      </c>
    </row>
    <row r="294" spans="1:33" x14ac:dyDescent="0.25">
      <c r="A294" s="6">
        <v>287</v>
      </c>
      <c r="B294" s="1" t="str">
        <f t="shared" si="33"/>
        <v>New York</v>
      </c>
      <c r="C294" s="1" t="s">
        <v>1</v>
      </c>
      <c r="D294" s="1" t="str">
        <f>IF(C294="Q1","non-peak",IF('Alternate Scenario '!C294="Q4","non-peak","peak"))</f>
        <v>peak</v>
      </c>
      <c r="E294" s="13">
        <f>IF(D294="non-peak",Parameters_Base!$B$4,Parameters_Base!$B$5)</f>
        <v>229999.99999999997</v>
      </c>
      <c r="F294" s="1"/>
      <c r="G294" s="1">
        <v>144</v>
      </c>
      <c r="H294" s="1">
        <v>28</v>
      </c>
      <c r="I294" s="44">
        <f>N294*Parameters_Alternate!$B$8</f>
        <v>63.666666666666664</v>
      </c>
      <c r="J294" s="44">
        <f t="shared" si="34"/>
        <v>91.666666666666657</v>
      </c>
      <c r="K294" s="3">
        <v>-1</v>
      </c>
      <c r="M294" s="27">
        <v>0.93333333333333335</v>
      </c>
      <c r="N294" s="27">
        <v>0.79583333333333328</v>
      </c>
      <c r="P294" s="15">
        <f t="shared" si="35"/>
        <v>21083333.333333328</v>
      </c>
      <c r="R294">
        <f>Parameters_Alternate!$F$5</f>
        <v>13880</v>
      </c>
      <c r="S294">
        <f>R294*(1+VLOOKUP(K294,Parameters_Alternate!$H$3:$I$7,2,FALSE))</f>
        <v>11798</v>
      </c>
      <c r="T294" s="14">
        <f>S294*Parameters_Alternate!$F$2</f>
        <v>15337400</v>
      </c>
      <c r="U294" s="14">
        <f>Parameters_Alternate!$N$6</f>
        <v>433333.33333333337</v>
      </c>
      <c r="V294" s="14">
        <f t="shared" si="32"/>
        <v>2500000</v>
      </c>
      <c r="W294" s="14">
        <f>Parameters_Alternate!$Q$10</f>
        <v>3754098.2698005121</v>
      </c>
      <c r="X294" s="14">
        <f>Parameters_Alternate!$F$7*'Alternate Scenario '!P294</f>
        <v>5270833.3333333321</v>
      </c>
      <c r="Y294" s="14">
        <f>Parameters_Base!$G$8</f>
        <v>2000000</v>
      </c>
      <c r="Z294" s="15">
        <f t="shared" si="36"/>
        <v>29295664.936467182</v>
      </c>
      <c r="AB294" s="29">
        <f t="shared" si="37"/>
        <v>-8212331.6031338535</v>
      </c>
      <c r="AC294" s="29"/>
      <c r="AD294" s="29" t="str">
        <f t="shared" si="38"/>
        <v>Loss</v>
      </c>
      <c r="AE294" s="29"/>
      <c r="AG294" s="12">
        <f t="shared" si="39"/>
        <v>-89589.072034187499</v>
      </c>
    </row>
    <row r="295" spans="1:33" x14ac:dyDescent="0.25">
      <c r="A295" s="6">
        <v>288</v>
      </c>
      <c r="B295" s="1" t="str">
        <f t="shared" si="33"/>
        <v>Mumbai</v>
      </c>
      <c r="C295" s="1" t="s">
        <v>1</v>
      </c>
      <c r="D295" s="1" t="str">
        <f>IF(C295="Q1","non-peak",IF('Alternate Scenario '!C295="Q4","non-peak","peak"))</f>
        <v>peak</v>
      </c>
      <c r="E295" s="13">
        <f>IF(D295="non-peak",Parameters_Base!$B$4,Parameters_Base!$B$5)</f>
        <v>229999.99999999997</v>
      </c>
      <c r="F295" s="1"/>
      <c r="G295" s="1">
        <v>144</v>
      </c>
      <c r="H295" s="1">
        <v>26</v>
      </c>
      <c r="I295" s="44">
        <f>N295*Parameters_Alternate!$B$8</f>
        <v>68</v>
      </c>
      <c r="J295" s="44">
        <f t="shared" si="34"/>
        <v>94</v>
      </c>
      <c r="K295" s="3">
        <v>2</v>
      </c>
      <c r="M295" s="27">
        <v>0.8666666666666667</v>
      </c>
      <c r="N295" s="27">
        <v>0.85</v>
      </c>
      <c r="P295" s="15">
        <f t="shared" si="35"/>
        <v>21619999.999999996</v>
      </c>
      <c r="R295">
        <f>Parameters_Alternate!$F$5</f>
        <v>13880</v>
      </c>
      <c r="S295">
        <f>R295*(1+VLOOKUP(K295,Parameters_Alternate!$H$3:$I$7,2,FALSE))</f>
        <v>18044</v>
      </c>
      <c r="T295" s="14">
        <f>S295*Parameters_Alternate!$F$2</f>
        <v>23457200</v>
      </c>
      <c r="U295" s="14">
        <f>Parameters_Alternate!$N$6</f>
        <v>433333.33333333337</v>
      </c>
      <c r="V295" s="14">
        <f t="shared" si="32"/>
        <v>1500000</v>
      </c>
      <c r="W295" s="14">
        <f>Parameters_Alternate!$Q$10</f>
        <v>3754098.2698005121</v>
      </c>
      <c r="X295" s="14">
        <f>Parameters_Alternate!$F$7*'Alternate Scenario '!P295</f>
        <v>5404999.9999999991</v>
      </c>
      <c r="Y295" s="14">
        <f>Parameters_Base!$G$8</f>
        <v>2000000</v>
      </c>
      <c r="Z295" s="15">
        <f t="shared" si="36"/>
        <v>36549631.603133842</v>
      </c>
      <c r="AB295" s="29">
        <f t="shared" si="37"/>
        <v>-14929631.603133846</v>
      </c>
      <c r="AC295" s="29"/>
      <c r="AD295" s="29" t="str">
        <f t="shared" si="38"/>
        <v>Loss</v>
      </c>
      <c r="AE295" s="29"/>
      <c r="AG295" s="12">
        <f t="shared" si="39"/>
        <v>-158825.86811844519</v>
      </c>
    </row>
    <row r="296" spans="1:33" x14ac:dyDescent="0.25">
      <c r="A296" s="6">
        <v>289</v>
      </c>
      <c r="B296" s="1" t="str">
        <f t="shared" si="33"/>
        <v>New York</v>
      </c>
      <c r="C296" s="1" t="s">
        <v>1</v>
      </c>
      <c r="D296" s="1" t="str">
        <f>IF(C296="Q1","non-peak",IF('Alternate Scenario '!C296="Q4","non-peak","peak"))</f>
        <v>peak</v>
      </c>
      <c r="E296" s="13">
        <f>IF(D296="non-peak",Parameters_Base!$B$4,Parameters_Base!$B$5)</f>
        <v>229999.99999999997</v>
      </c>
      <c r="F296" s="1"/>
      <c r="G296" s="1">
        <v>145</v>
      </c>
      <c r="H296" s="1">
        <v>23</v>
      </c>
      <c r="I296" s="44">
        <f>N296*Parameters_Alternate!$B$8</f>
        <v>70</v>
      </c>
      <c r="J296" s="44">
        <f t="shared" si="34"/>
        <v>93</v>
      </c>
      <c r="K296" s="3">
        <v>0</v>
      </c>
      <c r="M296" s="27">
        <v>0.76666666666666672</v>
      </c>
      <c r="N296" s="27">
        <v>0.875</v>
      </c>
      <c r="P296" s="15">
        <f t="shared" si="35"/>
        <v>21389999.999999996</v>
      </c>
      <c r="R296">
        <f>Parameters_Alternate!$F$5</f>
        <v>13880</v>
      </c>
      <c r="S296">
        <f>R296*(1+VLOOKUP(K296,Parameters_Alternate!$H$3:$I$7,2,FALSE))</f>
        <v>13880</v>
      </c>
      <c r="T296" s="14">
        <f>S296*Parameters_Alternate!$F$2</f>
        <v>18044000</v>
      </c>
      <c r="U296" s="14">
        <f>Parameters_Alternate!$N$6</f>
        <v>433333.33333333337</v>
      </c>
      <c r="V296" s="14">
        <f t="shared" si="32"/>
        <v>2500000</v>
      </c>
      <c r="W296" s="14">
        <f>Parameters_Alternate!$Q$10</f>
        <v>3754098.2698005121</v>
      </c>
      <c r="X296" s="14">
        <f>Parameters_Alternate!$F$7*'Alternate Scenario '!P296</f>
        <v>5347499.9999999991</v>
      </c>
      <c r="Y296" s="14">
        <f>Parameters_Base!$G$8</f>
        <v>2000000</v>
      </c>
      <c r="Z296" s="15">
        <f t="shared" si="36"/>
        <v>32078931.603133842</v>
      </c>
      <c r="AB296" s="29">
        <f t="shared" si="37"/>
        <v>-10688931.603133846</v>
      </c>
      <c r="AC296" s="29"/>
      <c r="AD296" s="29" t="str">
        <f t="shared" si="38"/>
        <v>Loss</v>
      </c>
      <c r="AE296" s="29"/>
      <c r="AG296" s="12">
        <f t="shared" si="39"/>
        <v>-114934.74842079404</v>
      </c>
    </row>
    <row r="297" spans="1:33" x14ac:dyDescent="0.25">
      <c r="A297" s="6">
        <v>290</v>
      </c>
      <c r="B297" s="1" t="str">
        <f t="shared" si="33"/>
        <v>Mumbai</v>
      </c>
      <c r="C297" s="1" t="s">
        <v>1</v>
      </c>
      <c r="D297" s="1" t="str">
        <f>IF(C297="Q1","non-peak",IF('Alternate Scenario '!C297="Q4","non-peak","peak"))</f>
        <v>peak</v>
      </c>
      <c r="E297" s="13">
        <f>IF(D297="non-peak",Parameters_Base!$B$4,Parameters_Base!$B$5)</f>
        <v>229999.99999999997</v>
      </c>
      <c r="F297" s="1"/>
      <c r="G297" s="1">
        <v>145</v>
      </c>
      <c r="H297" s="1">
        <v>24</v>
      </c>
      <c r="I297" s="44">
        <f>N297*Parameters_Alternate!$B$8</f>
        <v>71.666666666666671</v>
      </c>
      <c r="J297" s="44">
        <f t="shared" si="34"/>
        <v>95.666666666666671</v>
      </c>
      <c r="K297" s="3">
        <v>2</v>
      </c>
      <c r="M297" s="27">
        <v>0.8</v>
      </c>
      <c r="N297" s="27">
        <v>0.89583333333333337</v>
      </c>
      <c r="P297" s="15">
        <f t="shared" si="35"/>
        <v>22003333.333333332</v>
      </c>
      <c r="R297">
        <f>Parameters_Alternate!$F$5</f>
        <v>13880</v>
      </c>
      <c r="S297">
        <f>R297*(1+VLOOKUP(K297,Parameters_Alternate!$H$3:$I$7,2,FALSE))</f>
        <v>18044</v>
      </c>
      <c r="T297" s="14">
        <f>S297*Parameters_Alternate!$F$2</f>
        <v>23457200</v>
      </c>
      <c r="U297" s="14">
        <f>Parameters_Alternate!$N$6</f>
        <v>433333.33333333337</v>
      </c>
      <c r="V297" s="14">
        <f t="shared" si="32"/>
        <v>1500000</v>
      </c>
      <c r="W297" s="14">
        <f>Parameters_Alternate!$Q$10</f>
        <v>3754098.2698005121</v>
      </c>
      <c r="X297" s="14">
        <f>Parameters_Alternate!$F$7*'Alternate Scenario '!P297</f>
        <v>5500833.333333333</v>
      </c>
      <c r="Y297" s="14">
        <f>Parameters_Base!$G$8</f>
        <v>2000000</v>
      </c>
      <c r="Z297" s="15">
        <f t="shared" si="36"/>
        <v>36645464.936467178</v>
      </c>
      <c r="AB297" s="29">
        <f t="shared" si="37"/>
        <v>-14642131.603133846</v>
      </c>
      <c r="AC297" s="29"/>
      <c r="AD297" s="29" t="str">
        <f t="shared" si="38"/>
        <v>Loss</v>
      </c>
      <c r="AE297" s="29"/>
      <c r="AG297" s="12">
        <f t="shared" si="39"/>
        <v>-153053.64045087644</v>
      </c>
    </row>
    <row r="298" spans="1:33" x14ac:dyDescent="0.25">
      <c r="A298" s="6">
        <v>291</v>
      </c>
      <c r="B298" s="1" t="str">
        <f t="shared" si="33"/>
        <v>New York</v>
      </c>
      <c r="C298" s="1" t="s">
        <v>1</v>
      </c>
      <c r="D298" s="1" t="str">
        <f>IF(C298="Q1","non-peak",IF('Alternate Scenario '!C298="Q4","non-peak","peak"))</f>
        <v>peak</v>
      </c>
      <c r="E298" s="13">
        <f>IF(D298="non-peak",Parameters_Base!$B$4,Parameters_Base!$B$5)</f>
        <v>229999.99999999997</v>
      </c>
      <c r="F298" s="1"/>
      <c r="G298" s="1">
        <v>146</v>
      </c>
      <c r="H298" s="1">
        <v>21</v>
      </c>
      <c r="I298" s="44">
        <f>N298*Parameters_Alternate!$B$8</f>
        <v>74</v>
      </c>
      <c r="J298" s="44">
        <f t="shared" si="34"/>
        <v>95</v>
      </c>
      <c r="K298" s="3">
        <v>-2</v>
      </c>
      <c r="M298" s="27">
        <v>0.7</v>
      </c>
      <c r="N298" s="27">
        <v>0.92500000000000004</v>
      </c>
      <c r="P298" s="15">
        <f t="shared" si="35"/>
        <v>21849999.999999996</v>
      </c>
      <c r="R298">
        <f>Parameters_Alternate!$F$5</f>
        <v>13880</v>
      </c>
      <c r="S298">
        <f>R298*(1+VLOOKUP(K298,Parameters_Alternate!$H$3:$I$7,2,FALSE))</f>
        <v>9716</v>
      </c>
      <c r="T298" s="14">
        <f>S298*Parameters_Alternate!$F$2</f>
        <v>12630800</v>
      </c>
      <c r="U298" s="14">
        <f>Parameters_Alternate!$N$6</f>
        <v>433333.33333333337</v>
      </c>
      <c r="V298" s="14">
        <f t="shared" si="32"/>
        <v>2500000</v>
      </c>
      <c r="W298" s="14">
        <f>Parameters_Alternate!$Q$10</f>
        <v>3754098.2698005121</v>
      </c>
      <c r="X298" s="14">
        <f>Parameters_Alternate!$F$7*'Alternate Scenario '!P298</f>
        <v>5462499.9999999991</v>
      </c>
      <c r="Y298" s="14">
        <f>Parameters_Base!$G$8</f>
        <v>2000000</v>
      </c>
      <c r="Z298" s="15">
        <f t="shared" si="36"/>
        <v>26780731.603133846</v>
      </c>
      <c r="AB298" s="29">
        <f t="shared" si="37"/>
        <v>-4930731.6031338498</v>
      </c>
      <c r="AC298" s="29"/>
      <c r="AD298" s="29" t="str">
        <f t="shared" si="38"/>
        <v>Loss</v>
      </c>
      <c r="AE298" s="29"/>
      <c r="AG298" s="12">
        <f t="shared" si="39"/>
        <v>-51902.437927724735</v>
      </c>
    </row>
    <row r="299" spans="1:33" x14ac:dyDescent="0.25">
      <c r="A299" s="6">
        <v>292</v>
      </c>
      <c r="B299" s="1" t="str">
        <f t="shared" si="33"/>
        <v>Mumbai</v>
      </c>
      <c r="C299" s="1" t="s">
        <v>1</v>
      </c>
      <c r="D299" s="1" t="str">
        <f>IF(C299="Q1","non-peak",IF('Alternate Scenario '!C299="Q4","non-peak","peak"))</f>
        <v>peak</v>
      </c>
      <c r="E299" s="13">
        <f>IF(D299="non-peak",Parameters_Base!$B$4,Parameters_Base!$B$5)</f>
        <v>229999.99999999997</v>
      </c>
      <c r="F299" s="1"/>
      <c r="G299" s="1">
        <v>146</v>
      </c>
      <c r="H299" s="1">
        <v>28</v>
      </c>
      <c r="I299" s="44">
        <f>N299*Parameters_Alternate!$B$8</f>
        <v>53</v>
      </c>
      <c r="J299" s="44">
        <f t="shared" si="34"/>
        <v>81</v>
      </c>
      <c r="K299" s="3">
        <v>1</v>
      </c>
      <c r="M299" s="27">
        <v>0.93333333333333335</v>
      </c>
      <c r="N299" s="27">
        <v>0.66249999999999998</v>
      </c>
      <c r="P299" s="15">
        <f t="shared" si="35"/>
        <v>18629999.999999996</v>
      </c>
      <c r="R299">
        <f>Parameters_Alternate!$F$5</f>
        <v>13880</v>
      </c>
      <c r="S299">
        <f>R299*(1+VLOOKUP(K299,Parameters_Alternate!$H$3:$I$7,2,FALSE))</f>
        <v>15961.999999999998</v>
      </c>
      <c r="T299" s="14">
        <f>S299*Parameters_Alternate!$F$2</f>
        <v>20750599.999999996</v>
      </c>
      <c r="U299" s="14">
        <f>Parameters_Alternate!$N$6</f>
        <v>433333.33333333337</v>
      </c>
      <c r="V299" s="14">
        <f t="shared" si="32"/>
        <v>1500000</v>
      </c>
      <c r="W299" s="14">
        <f>Parameters_Alternate!$Q$10</f>
        <v>3754098.2698005121</v>
      </c>
      <c r="X299" s="14">
        <f>Parameters_Alternate!$F$7*'Alternate Scenario '!P299</f>
        <v>4657499.9999999991</v>
      </c>
      <c r="Y299" s="14">
        <f>Parameters_Base!$G$8</f>
        <v>2000000</v>
      </c>
      <c r="Z299" s="15">
        <f t="shared" si="36"/>
        <v>33095531.603133842</v>
      </c>
      <c r="AB299" s="29">
        <f t="shared" si="37"/>
        <v>-14465531.603133846</v>
      </c>
      <c r="AC299" s="29"/>
      <c r="AD299" s="29" t="str">
        <f t="shared" si="38"/>
        <v>Loss</v>
      </c>
      <c r="AE299" s="29"/>
      <c r="AG299" s="12">
        <f t="shared" si="39"/>
        <v>-178586.80991523268</v>
      </c>
    </row>
    <row r="300" spans="1:33" x14ac:dyDescent="0.25">
      <c r="A300" s="6">
        <v>293</v>
      </c>
      <c r="B300" s="1" t="str">
        <f t="shared" si="33"/>
        <v>New York</v>
      </c>
      <c r="C300" s="1" t="s">
        <v>1</v>
      </c>
      <c r="D300" s="1" t="str">
        <f>IF(C300="Q1","non-peak",IF('Alternate Scenario '!C300="Q4","non-peak","peak"))</f>
        <v>peak</v>
      </c>
      <c r="E300" s="13">
        <f>IF(D300="non-peak",Parameters_Base!$B$4,Parameters_Base!$B$5)</f>
        <v>229999.99999999997</v>
      </c>
      <c r="F300" s="1"/>
      <c r="G300" s="1">
        <v>147</v>
      </c>
      <c r="H300" s="1">
        <v>23</v>
      </c>
      <c r="I300" s="44">
        <f>N300*Parameters_Alternate!$B$8</f>
        <v>67</v>
      </c>
      <c r="J300" s="44">
        <f t="shared" si="34"/>
        <v>90</v>
      </c>
      <c r="K300" s="3">
        <v>-1</v>
      </c>
      <c r="M300" s="27">
        <v>0.76666666666666672</v>
      </c>
      <c r="N300" s="27">
        <v>0.83750000000000002</v>
      </c>
      <c r="P300" s="15">
        <f t="shared" si="35"/>
        <v>20699999.999999996</v>
      </c>
      <c r="R300">
        <f>Parameters_Alternate!$F$5</f>
        <v>13880</v>
      </c>
      <c r="S300">
        <f>R300*(1+VLOOKUP(K300,Parameters_Alternate!$H$3:$I$7,2,FALSE))</f>
        <v>11798</v>
      </c>
      <c r="T300" s="14">
        <f>S300*Parameters_Alternate!$F$2</f>
        <v>15337400</v>
      </c>
      <c r="U300" s="14">
        <f>Parameters_Alternate!$N$6</f>
        <v>433333.33333333337</v>
      </c>
      <c r="V300" s="14">
        <f t="shared" si="32"/>
        <v>2500000</v>
      </c>
      <c r="W300" s="14">
        <f>Parameters_Alternate!$Q$10</f>
        <v>3754098.2698005121</v>
      </c>
      <c r="X300" s="14">
        <f>Parameters_Alternate!$F$7*'Alternate Scenario '!P300</f>
        <v>5174999.9999999991</v>
      </c>
      <c r="Y300" s="14">
        <f>Parameters_Base!$G$8</f>
        <v>2000000</v>
      </c>
      <c r="Z300" s="15">
        <f t="shared" si="36"/>
        <v>29199831.60313385</v>
      </c>
      <c r="AB300" s="29">
        <f t="shared" si="37"/>
        <v>-8499831.6031338535</v>
      </c>
      <c r="AC300" s="29"/>
      <c r="AD300" s="29" t="str">
        <f t="shared" si="38"/>
        <v>Loss</v>
      </c>
      <c r="AE300" s="29"/>
      <c r="AG300" s="12">
        <f t="shared" si="39"/>
        <v>-94442.573368153928</v>
      </c>
    </row>
    <row r="301" spans="1:33" x14ac:dyDescent="0.25">
      <c r="A301" s="6">
        <v>294</v>
      </c>
      <c r="B301" s="1" t="str">
        <f t="shared" si="33"/>
        <v>Mumbai</v>
      </c>
      <c r="C301" s="1" t="s">
        <v>1</v>
      </c>
      <c r="D301" s="1" t="str">
        <f>IF(C301="Q1","non-peak",IF('Alternate Scenario '!C301="Q4","non-peak","peak"))</f>
        <v>peak</v>
      </c>
      <c r="E301" s="13">
        <f>IF(D301="non-peak",Parameters_Base!$B$4,Parameters_Base!$B$5)</f>
        <v>229999.99999999997</v>
      </c>
      <c r="F301" s="1"/>
      <c r="G301" s="1">
        <v>147</v>
      </c>
      <c r="H301" s="1">
        <v>20</v>
      </c>
      <c r="I301" s="44">
        <f>N301*Parameters_Alternate!$B$8</f>
        <v>79.333333333333343</v>
      </c>
      <c r="J301" s="44">
        <f t="shared" si="34"/>
        <v>99.333333333333343</v>
      </c>
      <c r="K301" s="3">
        <v>0</v>
      </c>
      <c r="M301" s="27">
        <v>0.66666666666666663</v>
      </c>
      <c r="N301" s="27">
        <v>0.9916666666666667</v>
      </c>
      <c r="P301" s="15">
        <f t="shared" si="35"/>
        <v>22846666.666666664</v>
      </c>
      <c r="R301">
        <f>Parameters_Alternate!$F$5</f>
        <v>13880</v>
      </c>
      <c r="S301">
        <f>R301*(1+VLOOKUP(K301,Parameters_Alternate!$H$3:$I$7,2,FALSE))</f>
        <v>13880</v>
      </c>
      <c r="T301" s="14">
        <f>S301*Parameters_Alternate!$F$2</f>
        <v>18044000</v>
      </c>
      <c r="U301" s="14">
        <f>Parameters_Alternate!$N$6</f>
        <v>433333.33333333337</v>
      </c>
      <c r="V301" s="14">
        <f t="shared" si="32"/>
        <v>1500000</v>
      </c>
      <c r="W301" s="14">
        <f>Parameters_Alternate!$Q$10</f>
        <v>3754098.2698005121</v>
      </c>
      <c r="X301" s="14">
        <f>Parameters_Alternate!$F$7*'Alternate Scenario '!P301</f>
        <v>5711666.666666666</v>
      </c>
      <c r="Y301" s="14">
        <f>Parameters_Base!$G$8</f>
        <v>2000000</v>
      </c>
      <c r="Z301" s="15">
        <f t="shared" si="36"/>
        <v>31443098.269800507</v>
      </c>
      <c r="AB301" s="29">
        <f t="shared" si="37"/>
        <v>-8596431.6031338423</v>
      </c>
      <c r="AC301" s="29"/>
      <c r="AD301" s="29" t="str">
        <f t="shared" si="38"/>
        <v>Loss</v>
      </c>
      <c r="AE301" s="29"/>
      <c r="AG301" s="12">
        <f t="shared" si="39"/>
        <v>-86541.257749669545</v>
      </c>
    </row>
    <row r="302" spans="1:33" x14ac:dyDescent="0.25">
      <c r="A302" s="6">
        <v>295</v>
      </c>
      <c r="B302" s="1" t="str">
        <f t="shared" si="33"/>
        <v>New York</v>
      </c>
      <c r="C302" s="1" t="s">
        <v>1</v>
      </c>
      <c r="D302" s="1" t="str">
        <f>IF(C302="Q1","non-peak",IF('Alternate Scenario '!C302="Q4","non-peak","peak"))</f>
        <v>peak</v>
      </c>
      <c r="E302" s="13">
        <f>IF(D302="non-peak",Parameters_Base!$B$4,Parameters_Base!$B$5)</f>
        <v>229999.99999999997</v>
      </c>
      <c r="F302" s="1"/>
      <c r="G302" s="1">
        <v>148</v>
      </c>
      <c r="H302" s="1">
        <v>25</v>
      </c>
      <c r="I302" s="44">
        <f>N302*Parameters_Alternate!$B$8</f>
        <v>58.333333333333329</v>
      </c>
      <c r="J302" s="44">
        <f t="shared" si="34"/>
        <v>83.333333333333329</v>
      </c>
      <c r="K302" s="3">
        <v>-2</v>
      </c>
      <c r="M302" s="27">
        <v>0.83333333333333337</v>
      </c>
      <c r="N302" s="27">
        <v>0.72916666666666663</v>
      </c>
      <c r="P302" s="15">
        <f t="shared" si="35"/>
        <v>19166666.666666664</v>
      </c>
      <c r="R302">
        <f>Parameters_Alternate!$F$5</f>
        <v>13880</v>
      </c>
      <c r="S302">
        <f>R302*(1+VLOOKUP(K302,Parameters_Alternate!$H$3:$I$7,2,FALSE))</f>
        <v>9716</v>
      </c>
      <c r="T302" s="14">
        <f>S302*Parameters_Alternate!$F$2</f>
        <v>12630800</v>
      </c>
      <c r="U302" s="14">
        <f>Parameters_Alternate!$N$6</f>
        <v>433333.33333333337</v>
      </c>
      <c r="V302" s="14">
        <f t="shared" si="32"/>
        <v>2500000</v>
      </c>
      <c r="W302" s="14">
        <f>Parameters_Alternate!$Q$10</f>
        <v>3754098.2698005121</v>
      </c>
      <c r="X302" s="14">
        <f>Parameters_Alternate!$F$7*'Alternate Scenario '!P302</f>
        <v>4791666.666666666</v>
      </c>
      <c r="Y302" s="14">
        <f>Parameters_Base!$G$8</f>
        <v>2000000</v>
      </c>
      <c r="Z302" s="15">
        <f t="shared" si="36"/>
        <v>26109898.269800514</v>
      </c>
      <c r="AB302" s="29">
        <f t="shared" si="37"/>
        <v>-6943231.6031338498</v>
      </c>
      <c r="AC302" s="29"/>
      <c r="AD302" s="29" t="str">
        <f t="shared" si="38"/>
        <v>Loss</v>
      </c>
      <c r="AE302" s="29"/>
      <c r="AG302" s="12">
        <f t="shared" si="39"/>
        <v>-83318.779237606199</v>
      </c>
    </row>
    <row r="303" spans="1:33" x14ac:dyDescent="0.25">
      <c r="A303" s="6">
        <v>296</v>
      </c>
      <c r="B303" s="1" t="str">
        <f t="shared" si="33"/>
        <v>Mumbai</v>
      </c>
      <c r="C303" s="1" t="s">
        <v>1</v>
      </c>
      <c r="D303" s="1" t="str">
        <f>IF(C303="Q1","non-peak",IF('Alternate Scenario '!C303="Q4","non-peak","peak"))</f>
        <v>peak</v>
      </c>
      <c r="E303" s="13">
        <f>IF(D303="non-peak",Parameters_Base!$B$4,Parameters_Base!$B$5)</f>
        <v>229999.99999999997</v>
      </c>
      <c r="F303" s="1"/>
      <c r="G303" s="1">
        <v>148</v>
      </c>
      <c r="H303" s="1">
        <v>22</v>
      </c>
      <c r="I303" s="44">
        <f>N303*Parameters_Alternate!$B$8</f>
        <v>60.666666666666664</v>
      </c>
      <c r="J303" s="44">
        <f t="shared" si="34"/>
        <v>82.666666666666657</v>
      </c>
      <c r="K303" s="3">
        <v>2</v>
      </c>
      <c r="M303" s="27">
        <v>0.73333333333333328</v>
      </c>
      <c r="N303" s="27">
        <v>0.7583333333333333</v>
      </c>
      <c r="P303" s="15">
        <f t="shared" si="35"/>
        <v>19013333.333333328</v>
      </c>
      <c r="R303">
        <f>Parameters_Alternate!$F$5</f>
        <v>13880</v>
      </c>
      <c r="S303">
        <f>R303*(1+VLOOKUP(K303,Parameters_Alternate!$H$3:$I$7,2,FALSE))</f>
        <v>18044</v>
      </c>
      <c r="T303" s="14">
        <f>S303*Parameters_Alternate!$F$2</f>
        <v>23457200</v>
      </c>
      <c r="U303" s="14">
        <f>Parameters_Alternate!$N$6</f>
        <v>433333.33333333337</v>
      </c>
      <c r="V303" s="14">
        <f t="shared" si="32"/>
        <v>1500000</v>
      </c>
      <c r="W303" s="14">
        <f>Parameters_Alternate!$Q$10</f>
        <v>3754098.2698005121</v>
      </c>
      <c r="X303" s="14">
        <f>Parameters_Alternate!$F$7*'Alternate Scenario '!P303</f>
        <v>4753333.3333333321</v>
      </c>
      <c r="Y303" s="14">
        <f>Parameters_Base!$G$8</f>
        <v>2000000</v>
      </c>
      <c r="Z303" s="15">
        <f t="shared" si="36"/>
        <v>35897964.936467171</v>
      </c>
      <c r="AB303" s="29">
        <f t="shared" si="37"/>
        <v>-16884631.603133842</v>
      </c>
      <c r="AC303" s="29"/>
      <c r="AD303" s="29" t="str">
        <f t="shared" si="38"/>
        <v>Loss</v>
      </c>
      <c r="AE303" s="29"/>
      <c r="AG303" s="12">
        <f t="shared" si="39"/>
        <v>-204249.57584436101</v>
      </c>
    </row>
    <row r="304" spans="1:33" x14ac:dyDescent="0.25">
      <c r="A304" s="6">
        <v>297</v>
      </c>
      <c r="B304" s="1" t="str">
        <f t="shared" si="33"/>
        <v>New York</v>
      </c>
      <c r="C304" s="1" t="s">
        <v>1</v>
      </c>
      <c r="D304" s="1" t="str">
        <f>IF(C304="Q1","non-peak",IF('Alternate Scenario '!C304="Q4","non-peak","peak"))</f>
        <v>peak</v>
      </c>
      <c r="E304" s="13">
        <f>IF(D304="non-peak",Parameters_Base!$B$4,Parameters_Base!$B$5)</f>
        <v>229999.99999999997</v>
      </c>
      <c r="F304" s="1"/>
      <c r="G304" s="1">
        <v>149</v>
      </c>
      <c r="H304" s="1">
        <v>23</v>
      </c>
      <c r="I304" s="44">
        <f>N304*Parameters_Alternate!$B$8</f>
        <v>69</v>
      </c>
      <c r="J304" s="44">
        <f t="shared" si="34"/>
        <v>92</v>
      </c>
      <c r="K304" s="3">
        <v>-1</v>
      </c>
      <c r="M304" s="27">
        <v>0.76666666666666672</v>
      </c>
      <c r="N304" s="27">
        <v>0.86250000000000004</v>
      </c>
      <c r="P304" s="15">
        <f t="shared" si="35"/>
        <v>21159999.999999996</v>
      </c>
      <c r="R304">
        <f>Parameters_Alternate!$F$5</f>
        <v>13880</v>
      </c>
      <c r="S304">
        <f>R304*(1+VLOOKUP(K304,Parameters_Alternate!$H$3:$I$7,2,FALSE))</f>
        <v>11798</v>
      </c>
      <c r="T304" s="14">
        <f>S304*Parameters_Alternate!$F$2</f>
        <v>15337400</v>
      </c>
      <c r="U304" s="14">
        <f>Parameters_Alternate!$N$6</f>
        <v>433333.33333333337</v>
      </c>
      <c r="V304" s="14">
        <f t="shared" si="32"/>
        <v>2500000</v>
      </c>
      <c r="W304" s="14">
        <f>Parameters_Alternate!$Q$10</f>
        <v>3754098.2698005121</v>
      </c>
      <c r="X304" s="14">
        <f>Parameters_Alternate!$F$7*'Alternate Scenario '!P304</f>
        <v>5289999.9999999991</v>
      </c>
      <c r="Y304" s="14">
        <f>Parameters_Base!$G$8</f>
        <v>2000000</v>
      </c>
      <c r="Z304" s="15">
        <f t="shared" si="36"/>
        <v>29314831.60313385</v>
      </c>
      <c r="AB304" s="29">
        <f t="shared" si="37"/>
        <v>-8154831.6031338535</v>
      </c>
      <c r="AC304" s="29"/>
      <c r="AD304" s="29" t="str">
        <f t="shared" si="38"/>
        <v>Loss</v>
      </c>
      <c r="AE304" s="29"/>
      <c r="AG304" s="12">
        <f t="shared" si="39"/>
        <v>-88639.473947107108</v>
      </c>
    </row>
    <row r="305" spans="1:33" x14ac:dyDescent="0.25">
      <c r="A305" s="6">
        <v>298</v>
      </c>
      <c r="B305" s="1" t="str">
        <f t="shared" si="33"/>
        <v>Mumbai</v>
      </c>
      <c r="C305" s="1" t="s">
        <v>1</v>
      </c>
      <c r="D305" s="1" t="str">
        <f>IF(C305="Q1","non-peak",IF('Alternate Scenario '!C305="Q4","non-peak","peak"))</f>
        <v>peak</v>
      </c>
      <c r="E305" s="13">
        <f>IF(D305="non-peak",Parameters_Base!$B$4,Parameters_Base!$B$5)</f>
        <v>229999.99999999997</v>
      </c>
      <c r="F305" s="1"/>
      <c r="G305" s="1">
        <v>149</v>
      </c>
      <c r="H305" s="1">
        <v>27</v>
      </c>
      <c r="I305" s="44">
        <f>N305*Parameters_Alternate!$B$8</f>
        <v>72</v>
      </c>
      <c r="J305" s="44">
        <f t="shared" si="34"/>
        <v>99</v>
      </c>
      <c r="K305" s="3">
        <v>0</v>
      </c>
      <c r="M305" s="27">
        <v>0.9</v>
      </c>
      <c r="N305" s="27">
        <v>0.9</v>
      </c>
      <c r="P305" s="15">
        <f t="shared" si="35"/>
        <v>22769999.999999996</v>
      </c>
      <c r="R305">
        <f>Parameters_Alternate!$F$5</f>
        <v>13880</v>
      </c>
      <c r="S305">
        <f>R305*(1+VLOOKUP(K305,Parameters_Alternate!$H$3:$I$7,2,FALSE))</f>
        <v>13880</v>
      </c>
      <c r="T305" s="14">
        <f>S305*Parameters_Alternate!$F$2</f>
        <v>18044000</v>
      </c>
      <c r="U305" s="14">
        <f>Parameters_Alternate!$N$6</f>
        <v>433333.33333333337</v>
      </c>
      <c r="V305" s="14">
        <f t="shared" si="32"/>
        <v>1500000</v>
      </c>
      <c r="W305" s="14">
        <f>Parameters_Alternate!$Q$10</f>
        <v>3754098.2698005121</v>
      </c>
      <c r="X305" s="14">
        <f>Parameters_Alternate!$F$7*'Alternate Scenario '!P305</f>
        <v>5692499.9999999991</v>
      </c>
      <c r="Y305" s="14">
        <f>Parameters_Base!$G$8</f>
        <v>2000000</v>
      </c>
      <c r="Z305" s="15">
        <f t="shared" si="36"/>
        <v>31423931.603133842</v>
      </c>
      <c r="AB305" s="29">
        <f t="shared" si="37"/>
        <v>-8653931.6031338461</v>
      </c>
      <c r="AC305" s="29"/>
      <c r="AD305" s="29" t="str">
        <f t="shared" si="38"/>
        <v>Loss</v>
      </c>
      <c r="AE305" s="29"/>
      <c r="AG305" s="12">
        <f t="shared" si="39"/>
        <v>-87413.45053670551</v>
      </c>
    </row>
    <row r="306" spans="1:33" x14ac:dyDescent="0.25">
      <c r="A306" s="6">
        <v>299</v>
      </c>
      <c r="B306" s="1" t="str">
        <f t="shared" si="33"/>
        <v>New York</v>
      </c>
      <c r="C306" s="1" t="s">
        <v>1</v>
      </c>
      <c r="D306" s="1" t="str">
        <f>IF(C306="Q1","non-peak",IF('Alternate Scenario '!C306="Q4","non-peak","peak"))</f>
        <v>peak</v>
      </c>
      <c r="E306" s="13">
        <f>IF(D306="non-peak",Parameters_Base!$B$4,Parameters_Base!$B$5)</f>
        <v>229999.99999999997</v>
      </c>
      <c r="F306" s="1"/>
      <c r="G306" s="1">
        <v>150</v>
      </c>
      <c r="H306" s="1">
        <v>29</v>
      </c>
      <c r="I306" s="44">
        <f>N306*Parameters_Alternate!$B$8</f>
        <v>69</v>
      </c>
      <c r="J306" s="44">
        <f t="shared" si="34"/>
        <v>98</v>
      </c>
      <c r="K306" s="3">
        <v>-1</v>
      </c>
      <c r="M306" s="27">
        <v>0.96666666666666667</v>
      </c>
      <c r="N306" s="27">
        <v>0.86250000000000004</v>
      </c>
      <c r="P306" s="15">
        <f t="shared" si="35"/>
        <v>22539999.999999996</v>
      </c>
      <c r="R306">
        <f>Parameters_Alternate!$F$5</f>
        <v>13880</v>
      </c>
      <c r="S306">
        <f>R306*(1+VLOOKUP(K306,Parameters_Alternate!$H$3:$I$7,2,FALSE))</f>
        <v>11798</v>
      </c>
      <c r="T306" s="14">
        <f>S306*Parameters_Alternate!$F$2</f>
        <v>15337400</v>
      </c>
      <c r="U306" s="14">
        <f>Parameters_Alternate!$N$6</f>
        <v>433333.33333333337</v>
      </c>
      <c r="V306" s="14">
        <f t="shared" si="32"/>
        <v>2500000</v>
      </c>
      <c r="W306" s="14">
        <f>Parameters_Alternate!$Q$10</f>
        <v>3754098.2698005121</v>
      </c>
      <c r="X306" s="14">
        <f>Parameters_Alternate!$F$7*'Alternate Scenario '!P306</f>
        <v>5634999.9999999991</v>
      </c>
      <c r="Y306" s="14">
        <f>Parameters_Base!$G$8</f>
        <v>2000000</v>
      </c>
      <c r="Z306" s="15">
        <f t="shared" si="36"/>
        <v>29659831.60313385</v>
      </c>
      <c r="AB306" s="29">
        <f t="shared" si="37"/>
        <v>-7119831.6031338535</v>
      </c>
      <c r="AC306" s="29"/>
      <c r="AD306" s="29" t="str">
        <f t="shared" si="38"/>
        <v>Loss</v>
      </c>
      <c r="AE306" s="29"/>
      <c r="AG306" s="12">
        <f t="shared" si="39"/>
        <v>-72651.342889120948</v>
      </c>
    </row>
    <row r="307" spans="1:33" x14ac:dyDescent="0.25">
      <c r="A307" s="6">
        <v>300</v>
      </c>
      <c r="B307" s="1" t="str">
        <f t="shared" si="33"/>
        <v>Mumbai</v>
      </c>
      <c r="C307" s="1" t="s">
        <v>1</v>
      </c>
      <c r="D307" s="1" t="str">
        <f>IF(C307="Q1","non-peak",IF('Alternate Scenario '!C307="Q4","non-peak","peak"))</f>
        <v>peak</v>
      </c>
      <c r="E307" s="13">
        <f>IF(D307="non-peak",Parameters_Base!$B$4,Parameters_Base!$B$5)</f>
        <v>229999.99999999997</v>
      </c>
      <c r="F307" s="1"/>
      <c r="G307" s="1">
        <v>150</v>
      </c>
      <c r="H307" s="1">
        <v>20</v>
      </c>
      <c r="I307" s="44">
        <f>N307*Parameters_Alternate!$B$8</f>
        <v>68.666666666666657</v>
      </c>
      <c r="J307" s="44">
        <f t="shared" si="34"/>
        <v>88.666666666666657</v>
      </c>
      <c r="K307" s="3">
        <v>1</v>
      </c>
      <c r="M307" s="27">
        <v>0.66666666666666663</v>
      </c>
      <c r="N307" s="27">
        <v>0.85833333333333328</v>
      </c>
      <c r="P307" s="15">
        <f t="shared" si="35"/>
        <v>20393333.333333328</v>
      </c>
      <c r="R307">
        <f>Parameters_Alternate!$F$5</f>
        <v>13880</v>
      </c>
      <c r="S307">
        <f>R307*(1+VLOOKUP(K307,Parameters_Alternate!$H$3:$I$7,2,FALSE))</f>
        <v>15961.999999999998</v>
      </c>
      <c r="T307" s="14">
        <f>S307*Parameters_Alternate!$F$2</f>
        <v>20750599.999999996</v>
      </c>
      <c r="U307" s="14">
        <f>Parameters_Alternate!$N$6</f>
        <v>433333.33333333337</v>
      </c>
      <c r="V307" s="14">
        <f t="shared" si="32"/>
        <v>1500000</v>
      </c>
      <c r="W307" s="14">
        <f>Parameters_Alternate!$Q$10</f>
        <v>3754098.2698005121</v>
      </c>
      <c r="X307" s="14">
        <f>Parameters_Alternate!$F$7*'Alternate Scenario '!P307</f>
        <v>5098333.3333333321</v>
      </c>
      <c r="Y307" s="14">
        <f>Parameters_Base!$G$8</f>
        <v>2000000</v>
      </c>
      <c r="Z307" s="15">
        <f t="shared" si="36"/>
        <v>33536364.936467174</v>
      </c>
      <c r="AB307" s="29">
        <f t="shared" si="37"/>
        <v>-13143031.603133846</v>
      </c>
      <c r="AC307" s="29"/>
      <c r="AD307" s="29" t="str">
        <f t="shared" si="38"/>
        <v>Loss</v>
      </c>
      <c r="AE307" s="29"/>
      <c r="AG307" s="12">
        <f t="shared" si="39"/>
        <v>-148229.67973459227</v>
      </c>
    </row>
    <row r="308" spans="1:33" x14ac:dyDescent="0.25">
      <c r="A308" s="6">
        <v>301</v>
      </c>
      <c r="B308" s="1" t="str">
        <f t="shared" si="33"/>
        <v>New York</v>
      </c>
      <c r="C308" s="1" t="s">
        <v>1</v>
      </c>
      <c r="D308" s="1" t="str">
        <f>IF(C308="Q1","non-peak",IF('Alternate Scenario '!C308="Q4","non-peak","peak"))</f>
        <v>peak</v>
      </c>
      <c r="E308" s="13">
        <f>IF(D308="non-peak",Parameters_Base!$B$4,Parameters_Base!$B$5)</f>
        <v>229999.99999999997</v>
      </c>
      <c r="F308" s="1"/>
      <c r="G308" s="1">
        <v>151</v>
      </c>
      <c r="H308" s="1">
        <v>18</v>
      </c>
      <c r="I308" s="44">
        <f>N308*Parameters_Alternate!$B$8</f>
        <v>55</v>
      </c>
      <c r="J308" s="44">
        <f t="shared" si="34"/>
        <v>73</v>
      </c>
      <c r="K308" s="3">
        <v>0</v>
      </c>
      <c r="M308" s="27">
        <v>0.6</v>
      </c>
      <c r="N308" s="27">
        <v>0.6875</v>
      </c>
      <c r="P308" s="15">
        <f t="shared" si="35"/>
        <v>16789999.999999996</v>
      </c>
      <c r="R308">
        <f>Parameters_Alternate!$F$5</f>
        <v>13880</v>
      </c>
      <c r="S308">
        <f>R308*(1+VLOOKUP(K308,Parameters_Alternate!$H$3:$I$7,2,FALSE))</f>
        <v>13880</v>
      </c>
      <c r="T308" s="14">
        <f>S308*Parameters_Alternate!$F$2</f>
        <v>18044000</v>
      </c>
      <c r="U308" s="14">
        <f>Parameters_Alternate!$N$6</f>
        <v>433333.33333333337</v>
      </c>
      <c r="V308" s="14">
        <f t="shared" si="32"/>
        <v>2500000</v>
      </c>
      <c r="W308" s="14">
        <f>Parameters_Alternate!$Q$10</f>
        <v>3754098.2698005121</v>
      </c>
      <c r="X308" s="14">
        <f>Parameters_Alternate!$F$7*'Alternate Scenario '!P308</f>
        <v>4197499.9999999991</v>
      </c>
      <c r="Y308" s="14">
        <f>Parameters_Base!$G$8</f>
        <v>2000000</v>
      </c>
      <c r="Z308" s="15">
        <f t="shared" si="36"/>
        <v>30928931.603133842</v>
      </c>
      <c r="AB308" s="29">
        <f t="shared" si="37"/>
        <v>-14138931.603133846</v>
      </c>
      <c r="AC308" s="29"/>
      <c r="AD308" s="29" t="str">
        <f t="shared" si="38"/>
        <v>Loss</v>
      </c>
      <c r="AE308" s="29"/>
      <c r="AG308" s="12">
        <f t="shared" si="39"/>
        <v>-193683.99456347735</v>
      </c>
    </row>
    <row r="309" spans="1:33" x14ac:dyDescent="0.25">
      <c r="A309" s="6">
        <v>302</v>
      </c>
      <c r="B309" s="1" t="str">
        <f t="shared" si="33"/>
        <v>Mumbai</v>
      </c>
      <c r="C309" s="1" t="s">
        <v>1</v>
      </c>
      <c r="D309" s="1" t="str">
        <f>IF(C309="Q1","non-peak",IF('Alternate Scenario '!C309="Q4","non-peak","peak"))</f>
        <v>peak</v>
      </c>
      <c r="E309" s="13">
        <f>IF(D309="non-peak",Parameters_Base!$B$4,Parameters_Base!$B$5)</f>
        <v>229999.99999999997</v>
      </c>
      <c r="F309" s="1"/>
      <c r="G309" s="1">
        <v>151</v>
      </c>
      <c r="H309" s="1">
        <v>25</v>
      </c>
      <c r="I309" s="44">
        <f>N309*Parameters_Alternate!$B$8</f>
        <v>79</v>
      </c>
      <c r="J309" s="44">
        <f t="shared" si="34"/>
        <v>104</v>
      </c>
      <c r="K309" s="3">
        <v>0</v>
      </c>
      <c r="M309" s="27">
        <v>0.83333333333333337</v>
      </c>
      <c r="N309" s="27">
        <v>0.98750000000000004</v>
      </c>
      <c r="P309" s="15">
        <f t="shared" si="35"/>
        <v>23919999.999999996</v>
      </c>
      <c r="R309">
        <f>Parameters_Alternate!$F$5</f>
        <v>13880</v>
      </c>
      <c r="S309">
        <f>R309*(1+VLOOKUP(K309,Parameters_Alternate!$H$3:$I$7,2,FALSE))</f>
        <v>13880</v>
      </c>
      <c r="T309" s="14">
        <f>S309*Parameters_Alternate!$F$2</f>
        <v>18044000</v>
      </c>
      <c r="U309" s="14">
        <f>Parameters_Alternate!$N$6</f>
        <v>433333.33333333337</v>
      </c>
      <c r="V309" s="14">
        <f t="shared" si="32"/>
        <v>1500000</v>
      </c>
      <c r="W309" s="14">
        <f>Parameters_Alternate!$Q$10</f>
        <v>3754098.2698005121</v>
      </c>
      <c r="X309" s="14">
        <f>Parameters_Alternate!$F$7*'Alternate Scenario '!P309</f>
        <v>5979999.9999999991</v>
      </c>
      <c r="Y309" s="14">
        <f>Parameters_Base!$G$8</f>
        <v>2000000</v>
      </c>
      <c r="Z309" s="15">
        <f t="shared" si="36"/>
        <v>31711431.603133842</v>
      </c>
      <c r="AB309" s="29">
        <f t="shared" si="37"/>
        <v>-7791431.6031338461</v>
      </c>
      <c r="AC309" s="29"/>
      <c r="AD309" s="29" t="str">
        <f t="shared" si="38"/>
        <v>Loss</v>
      </c>
      <c r="AE309" s="29"/>
      <c r="AG309" s="12">
        <f t="shared" si="39"/>
        <v>-74917.611568594672</v>
      </c>
    </row>
    <row r="310" spans="1:33" x14ac:dyDescent="0.25">
      <c r="A310" s="6">
        <v>303</v>
      </c>
      <c r="B310" s="1" t="str">
        <f t="shared" si="33"/>
        <v>New York</v>
      </c>
      <c r="C310" s="1" t="s">
        <v>1</v>
      </c>
      <c r="D310" s="1" t="str">
        <f>IF(C310="Q1","non-peak",IF('Alternate Scenario '!C310="Q4","non-peak","peak"))</f>
        <v>peak</v>
      </c>
      <c r="E310" s="13">
        <f>IF(D310="non-peak",Parameters_Base!$B$4,Parameters_Base!$B$5)</f>
        <v>229999.99999999997</v>
      </c>
      <c r="F310" s="1"/>
      <c r="G310" s="1">
        <v>152</v>
      </c>
      <c r="H310" s="1">
        <v>18</v>
      </c>
      <c r="I310" s="44">
        <f>N310*Parameters_Alternate!$B$8</f>
        <v>77.666666666666671</v>
      </c>
      <c r="J310" s="44">
        <f t="shared" si="34"/>
        <v>95.666666666666671</v>
      </c>
      <c r="K310" s="3">
        <v>0</v>
      </c>
      <c r="M310" s="27">
        <v>0.6</v>
      </c>
      <c r="N310" s="27">
        <v>0.97083333333333333</v>
      </c>
      <c r="P310" s="15">
        <f t="shared" si="35"/>
        <v>22003333.333333332</v>
      </c>
      <c r="R310">
        <f>Parameters_Alternate!$F$5</f>
        <v>13880</v>
      </c>
      <c r="S310">
        <f>R310*(1+VLOOKUP(K310,Parameters_Alternate!$H$3:$I$7,2,FALSE))</f>
        <v>13880</v>
      </c>
      <c r="T310" s="14">
        <f>S310*Parameters_Alternate!$F$2</f>
        <v>18044000</v>
      </c>
      <c r="U310" s="14">
        <f>Parameters_Alternate!$N$6</f>
        <v>433333.33333333337</v>
      </c>
      <c r="V310" s="14">
        <f t="shared" si="32"/>
        <v>2500000</v>
      </c>
      <c r="W310" s="14">
        <f>Parameters_Alternate!$Q$10</f>
        <v>3754098.2698005121</v>
      </c>
      <c r="X310" s="14">
        <f>Parameters_Alternate!$F$7*'Alternate Scenario '!P310</f>
        <v>5500833.333333333</v>
      </c>
      <c r="Y310" s="14">
        <f>Parameters_Base!$G$8</f>
        <v>2000000</v>
      </c>
      <c r="Z310" s="15">
        <f t="shared" si="36"/>
        <v>32232264.936467174</v>
      </c>
      <c r="AB310" s="29">
        <f t="shared" si="37"/>
        <v>-10228931.603133842</v>
      </c>
      <c r="AC310" s="29"/>
      <c r="AD310" s="29" t="str">
        <f t="shared" si="38"/>
        <v>Loss</v>
      </c>
      <c r="AE310" s="29"/>
      <c r="AG310" s="12">
        <f t="shared" si="39"/>
        <v>-106922.62999791473</v>
      </c>
    </row>
    <row r="311" spans="1:33" x14ac:dyDescent="0.25">
      <c r="A311" s="6">
        <v>304</v>
      </c>
      <c r="B311" s="1" t="str">
        <f t="shared" si="33"/>
        <v>Mumbai</v>
      </c>
      <c r="C311" s="1" t="s">
        <v>1</v>
      </c>
      <c r="D311" s="1" t="str">
        <f>IF(C311="Q1","non-peak",IF('Alternate Scenario '!C311="Q4","non-peak","peak"))</f>
        <v>peak</v>
      </c>
      <c r="E311" s="13">
        <f>IF(D311="non-peak",Parameters_Base!$B$4,Parameters_Base!$B$5)</f>
        <v>229999.99999999997</v>
      </c>
      <c r="F311" s="1"/>
      <c r="G311" s="1">
        <v>152</v>
      </c>
      <c r="H311" s="1">
        <v>21</v>
      </c>
      <c r="I311" s="44">
        <f>N311*Parameters_Alternate!$B$8</f>
        <v>65.666666666666657</v>
      </c>
      <c r="J311" s="44">
        <f t="shared" si="34"/>
        <v>86.666666666666657</v>
      </c>
      <c r="K311" s="3">
        <v>2</v>
      </c>
      <c r="M311" s="27">
        <v>0.7</v>
      </c>
      <c r="N311" s="27">
        <v>0.8208333333333333</v>
      </c>
      <c r="P311" s="15">
        <f t="shared" si="35"/>
        <v>19933333.333333328</v>
      </c>
      <c r="R311">
        <f>Parameters_Alternate!$F$5</f>
        <v>13880</v>
      </c>
      <c r="S311">
        <f>R311*(1+VLOOKUP(K311,Parameters_Alternate!$H$3:$I$7,2,FALSE))</f>
        <v>18044</v>
      </c>
      <c r="T311" s="14">
        <f>S311*Parameters_Alternate!$F$2</f>
        <v>23457200</v>
      </c>
      <c r="U311" s="14">
        <f>Parameters_Alternate!$N$6</f>
        <v>433333.33333333337</v>
      </c>
      <c r="V311" s="14">
        <f t="shared" si="32"/>
        <v>1500000</v>
      </c>
      <c r="W311" s="14">
        <f>Parameters_Alternate!$Q$10</f>
        <v>3754098.2698005121</v>
      </c>
      <c r="X311" s="14">
        <f>Parameters_Alternate!$F$7*'Alternate Scenario '!P311</f>
        <v>4983333.3333333321</v>
      </c>
      <c r="Y311" s="14">
        <f>Parameters_Base!$G$8</f>
        <v>2000000</v>
      </c>
      <c r="Z311" s="15">
        <f t="shared" si="36"/>
        <v>36127964.936467171</v>
      </c>
      <c r="AB311" s="29">
        <f t="shared" si="37"/>
        <v>-16194631.603133842</v>
      </c>
      <c r="AC311" s="29"/>
      <c r="AD311" s="29" t="str">
        <f t="shared" si="38"/>
        <v>Loss</v>
      </c>
      <c r="AE311" s="29"/>
      <c r="AG311" s="12">
        <f t="shared" si="39"/>
        <v>-186861.13388231359</v>
      </c>
    </row>
    <row r="312" spans="1:33" x14ac:dyDescent="0.25">
      <c r="A312" s="6">
        <v>305</v>
      </c>
      <c r="B312" s="1" t="str">
        <f t="shared" si="33"/>
        <v>New York</v>
      </c>
      <c r="C312" s="1" t="s">
        <v>1</v>
      </c>
      <c r="D312" s="1" t="str">
        <f>IF(C312="Q1","non-peak",IF('Alternate Scenario '!C312="Q4","non-peak","peak"))</f>
        <v>peak</v>
      </c>
      <c r="E312" s="13">
        <f>IF(D312="non-peak",Parameters_Base!$B$4,Parameters_Base!$B$5)</f>
        <v>229999.99999999997</v>
      </c>
      <c r="F312" s="1"/>
      <c r="G312" s="1">
        <v>153</v>
      </c>
      <c r="H312" s="1">
        <v>29</v>
      </c>
      <c r="I312" s="44">
        <f>N312*Parameters_Alternate!$B$8</f>
        <v>68.333333333333329</v>
      </c>
      <c r="J312" s="44">
        <f t="shared" si="34"/>
        <v>97.333333333333329</v>
      </c>
      <c r="K312" s="3">
        <v>-1</v>
      </c>
      <c r="M312" s="27">
        <v>0.96666666666666667</v>
      </c>
      <c r="N312" s="27">
        <v>0.85416666666666663</v>
      </c>
      <c r="P312" s="15">
        <f t="shared" si="35"/>
        <v>22386666.666666664</v>
      </c>
      <c r="R312">
        <f>Parameters_Alternate!$F$5</f>
        <v>13880</v>
      </c>
      <c r="S312">
        <f>R312*(1+VLOOKUP(K312,Parameters_Alternate!$H$3:$I$7,2,FALSE))</f>
        <v>11798</v>
      </c>
      <c r="T312" s="14">
        <f>S312*Parameters_Alternate!$F$2</f>
        <v>15337400</v>
      </c>
      <c r="U312" s="14">
        <f>Parameters_Alternate!$N$6</f>
        <v>433333.33333333337</v>
      </c>
      <c r="V312" s="14">
        <f t="shared" si="32"/>
        <v>2500000</v>
      </c>
      <c r="W312" s="14">
        <f>Parameters_Alternate!$Q$10</f>
        <v>3754098.2698005121</v>
      </c>
      <c r="X312" s="14">
        <f>Parameters_Alternate!$F$7*'Alternate Scenario '!P312</f>
        <v>5596666.666666666</v>
      </c>
      <c r="Y312" s="14">
        <f>Parameters_Base!$G$8</f>
        <v>2000000</v>
      </c>
      <c r="Z312" s="15">
        <f t="shared" si="36"/>
        <v>29621498.269800514</v>
      </c>
      <c r="AB312" s="29">
        <f t="shared" si="37"/>
        <v>-7234831.6031338498</v>
      </c>
      <c r="AC312" s="29"/>
      <c r="AD312" s="29" t="str">
        <f t="shared" si="38"/>
        <v>Loss</v>
      </c>
      <c r="AE312" s="29"/>
      <c r="AG312" s="12">
        <f t="shared" si="39"/>
        <v>-74330.461676032704</v>
      </c>
    </row>
    <row r="313" spans="1:33" x14ac:dyDescent="0.25">
      <c r="A313" s="6">
        <v>306</v>
      </c>
      <c r="B313" s="1" t="str">
        <f t="shared" si="33"/>
        <v>Mumbai</v>
      </c>
      <c r="C313" s="1" t="s">
        <v>1</v>
      </c>
      <c r="D313" s="1" t="str">
        <f>IF(C313="Q1","non-peak",IF('Alternate Scenario '!C313="Q4","non-peak","peak"))</f>
        <v>peak</v>
      </c>
      <c r="E313" s="13">
        <f>IF(D313="non-peak",Parameters_Base!$B$4,Parameters_Base!$B$5)</f>
        <v>229999.99999999997</v>
      </c>
      <c r="F313" s="1"/>
      <c r="G313" s="1">
        <v>153</v>
      </c>
      <c r="H313" s="1">
        <v>28</v>
      </c>
      <c r="I313" s="44">
        <f>N313*Parameters_Alternate!$B$8</f>
        <v>65</v>
      </c>
      <c r="J313" s="44">
        <f t="shared" si="34"/>
        <v>93</v>
      </c>
      <c r="K313" s="3">
        <v>0</v>
      </c>
      <c r="M313" s="27">
        <v>0.93333333333333335</v>
      </c>
      <c r="N313" s="27">
        <v>0.8125</v>
      </c>
      <c r="P313" s="15">
        <f t="shared" si="35"/>
        <v>21389999.999999996</v>
      </c>
      <c r="R313">
        <f>Parameters_Alternate!$F$5</f>
        <v>13880</v>
      </c>
      <c r="S313">
        <f>R313*(1+VLOOKUP(K313,Parameters_Alternate!$H$3:$I$7,2,FALSE))</f>
        <v>13880</v>
      </c>
      <c r="T313" s="14">
        <f>S313*Parameters_Alternate!$F$2</f>
        <v>18044000</v>
      </c>
      <c r="U313" s="14">
        <f>Parameters_Alternate!$N$6</f>
        <v>433333.33333333337</v>
      </c>
      <c r="V313" s="14">
        <f t="shared" si="32"/>
        <v>1500000</v>
      </c>
      <c r="W313" s="14">
        <f>Parameters_Alternate!$Q$10</f>
        <v>3754098.2698005121</v>
      </c>
      <c r="X313" s="14">
        <f>Parameters_Alternate!$F$7*'Alternate Scenario '!P313</f>
        <v>5347499.9999999991</v>
      </c>
      <c r="Y313" s="14">
        <f>Parameters_Base!$G$8</f>
        <v>2000000</v>
      </c>
      <c r="Z313" s="15">
        <f t="shared" si="36"/>
        <v>31078931.603133842</v>
      </c>
      <c r="AB313" s="29">
        <f t="shared" si="37"/>
        <v>-9688931.6031338461</v>
      </c>
      <c r="AC313" s="29"/>
      <c r="AD313" s="29" t="str">
        <f t="shared" si="38"/>
        <v>Loss</v>
      </c>
      <c r="AE313" s="29"/>
      <c r="AG313" s="12">
        <f t="shared" si="39"/>
        <v>-104182.06024875103</v>
      </c>
    </row>
    <row r="314" spans="1:33" x14ac:dyDescent="0.25">
      <c r="A314" s="6">
        <v>307</v>
      </c>
      <c r="B314" s="1" t="str">
        <f t="shared" si="33"/>
        <v>New York</v>
      </c>
      <c r="C314" s="1" t="s">
        <v>1</v>
      </c>
      <c r="D314" s="1" t="str">
        <f>IF(C314="Q1","non-peak",IF('Alternate Scenario '!C314="Q4","non-peak","peak"))</f>
        <v>peak</v>
      </c>
      <c r="E314" s="13">
        <f>IF(D314="non-peak",Parameters_Base!$B$4,Parameters_Base!$B$5)</f>
        <v>229999.99999999997</v>
      </c>
      <c r="F314" s="1"/>
      <c r="G314" s="1">
        <v>154</v>
      </c>
      <c r="H314" s="1">
        <v>18</v>
      </c>
      <c r="I314" s="44">
        <f>N314*Parameters_Alternate!$B$8</f>
        <v>71.333333333333343</v>
      </c>
      <c r="J314" s="44">
        <f t="shared" si="34"/>
        <v>89.333333333333343</v>
      </c>
      <c r="K314" s="3">
        <v>-2</v>
      </c>
      <c r="M314" s="27">
        <v>0.6</v>
      </c>
      <c r="N314" s="27">
        <v>0.89166666666666672</v>
      </c>
      <c r="P314" s="15">
        <f t="shared" si="35"/>
        <v>20546666.666666668</v>
      </c>
      <c r="R314">
        <f>Parameters_Alternate!$F$5</f>
        <v>13880</v>
      </c>
      <c r="S314">
        <f>R314*(1+VLOOKUP(K314,Parameters_Alternate!$H$3:$I$7,2,FALSE))</f>
        <v>9716</v>
      </c>
      <c r="T314" s="14">
        <f>S314*Parameters_Alternate!$F$2</f>
        <v>12630800</v>
      </c>
      <c r="U314" s="14">
        <f>Parameters_Alternate!$N$6</f>
        <v>433333.33333333337</v>
      </c>
      <c r="V314" s="14">
        <f t="shared" si="32"/>
        <v>2500000</v>
      </c>
      <c r="W314" s="14">
        <f>Parameters_Alternate!$Q$10</f>
        <v>3754098.2698005121</v>
      </c>
      <c r="X314" s="14">
        <f>Parameters_Alternate!$F$7*'Alternate Scenario '!P314</f>
        <v>5136666.666666667</v>
      </c>
      <c r="Y314" s="14">
        <f>Parameters_Base!$G$8</f>
        <v>2000000</v>
      </c>
      <c r="Z314" s="15">
        <f t="shared" si="36"/>
        <v>26454898.269800514</v>
      </c>
      <c r="AB314" s="29">
        <f t="shared" si="37"/>
        <v>-5908231.6031338461</v>
      </c>
      <c r="AC314" s="29"/>
      <c r="AD314" s="29" t="str">
        <f t="shared" si="38"/>
        <v>Loss</v>
      </c>
      <c r="AE314" s="29"/>
      <c r="AG314" s="12">
        <f t="shared" si="39"/>
        <v>-66136.920930602748</v>
      </c>
    </row>
    <row r="315" spans="1:33" x14ac:dyDescent="0.25">
      <c r="A315" s="6">
        <v>308</v>
      </c>
      <c r="B315" s="1" t="str">
        <f t="shared" si="33"/>
        <v>Mumbai</v>
      </c>
      <c r="C315" s="1" t="s">
        <v>1</v>
      </c>
      <c r="D315" s="1" t="str">
        <f>IF(C315="Q1","non-peak",IF('Alternate Scenario '!C315="Q4","non-peak","peak"))</f>
        <v>peak</v>
      </c>
      <c r="E315" s="13">
        <f>IF(D315="non-peak",Parameters_Base!$B$4,Parameters_Base!$B$5)</f>
        <v>229999.99999999997</v>
      </c>
      <c r="F315" s="1"/>
      <c r="G315" s="1">
        <v>154</v>
      </c>
      <c r="H315" s="1">
        <v>16</v>
      </c>
      <c r="I315" s="44">
        <f>N315*Parameters_Alternate!$B$8</f>
        <v>65.666666666666657</v>
      </c>
      <c r="J315" s="44">
        <f t="shared" si="34"/>
        <v>81.666666666666657</v>
      </c>
      <c r="K315" s="3">
        <v>1</v>
      </c>
      <c r="M315" s="27">
        <v>0.53333333333333333</v>
      </c>
      <c r="N315" s="27">
        <v>0.8208333333333333</v>
      </c>
      <c r="P315" s="15">
        <f t="shared" si="35"/>
        <v>18783333.333333328</v>
      </c>
      <c r="R315">
        <f>Parameters_Alternate!$F$5</f>
        <v>13880</v>
      </c>
      <c r="S315">
        <f>R315*(1+VLOOKUP(K315,Parameters_Alternate!$H$3:$I$7,2,FALSE))</f>
        <v>15961.999999999998</v>
      </c>
      <c r="T315" s="14">
        <f>S315*Parameters_Alternate!$F$2</f>
        <v>20750599.999999996</v>
      </c>
      <c r="U315" s="14">
        <f>Parameters_Alternate!$N$6</f>
        <v>433333.33333333337</v>
      </c>
      <c r="V315" s="14">
        <f t="shared" si="32"/>
        <v>1500000</v>
      </c>
      <c r="W315" s="14">
        <f>Parameters_Alternate!$Q$10</f>
        <v>3754098.2698005121</v>
      </c>
      <c r="X315" s="14">
        <f>Parameters_Alternate!$F$7*'Alternate Scenario '!P315</f>
        <v>4695833.3333333321</v>
      </c>
      <c r="Y315" s="14">
        <f>Parameters_Base!$G$8</f>
        <v>2000000</v>
      </c>
      <c r="Z315" s="15">
        <f t="shared" si="36"/>
        <v>33133864.936467174</v>
      </c>
      <c r="AB315" s="29">
        <f t="shared" si="37"/>
        <v>-14350531.603133846</v>
      </c>
      <c r="AC315" s="29"/>
      <c r="AD315" s="29" t="str">
        <f t="shared" si="38"/>
        <v>Loss</v>
      </c>
      <c r="AE315" s="29"/>
      <c r="AG315" s="12">
        <f t="shared" si="39"/>
        <v>-175720.79514041447</v>
      </c>
    </row>
    <row r="316" spans="1:33" x14ac:dyDescent="0.25">
      <c r="A316" s="6">
        <v>309</v>
      </c>
      <c r="B316" s="1" t="str">
        <f t="shared" si="33"/>
        <v>New York</v>
      </c>
      <c r="C316" s="1" t="s">
        <v>1</v>
      </c>
      <c r="D316" s="1" t="str">
        <f>IF(C316="Q1","non-peak",IF('Alternate Scenario '!C316="Q4","non-peak","peak"))</f>
        <v>peak</v>
      </c>
      <c r="E316" s="13">
        <f>IF(D316="non-peak",Parameters_Base!$B$4,Parameters_Base!$B$5)</f>
        <v>229999.99999999997</v>
      </c>
      <c r="F316" s="1"/>
      <c r="G316" s="1">
        <v>155</v>
      </c>
      <c r="H316" s="1">
        <v>19</v>
      </c>
      <c r="I316" s="44">
        <f>N316*Parameters_Alternate!$B$8</f>
        <v>56</v>
      </c>
      <c r="J316" s="44">
        <f t="shared" si="34"/>
        <v>75</v>
      </c>
      <c r="K316" s="3">
        <v>-1</v>
      </c>
      <c r="M316" s="27">
        <v>0.6333333333333333</v>
      </c>
      <c r="N316" s="27">
        <v>0.7</v>
      </c>
      <c r="P316" s="15">
        <f t="shared" si="35"/>
        <v>17249999.999999996</v>
      </c>
      <c r="R316">
        <f>Parameters_Alternate!$F$5</f>
        <v>13880</v>
      </c>
      <c r="S316">
        <f>R316*(1+VLOOKUP(K316,Parameters_Alternate!$H$3:$I$7,2,FALSE))</f>
        <v>11798</v>
      </c>
      <c r="T316" s="14">
        <f>S316*Parameters_Alternate!$F$2</f>
        <v>15337400</v>
      </c>
      <c r="U316" s="14">
        <f>Parameters_Alternate!$N$6</f>
        <v>433333.33333333337</v>
      </c>
      <c r="V316" s="14">
        <f t="shared" si="32"/>
        <v>2500000</v>
      </c>
      <c r="W316" s="14">
        <f>Parameters_Alternate!$Q$10</f>
        <v>3754098.2698005121</v>
      </c>
      <c r="X316" s="14">
        <f>Parameters_Alternate!$F$7*'Alternate Scenario '!P316</f>
        <v>4312499.9999999991</v>
      </c>
      <c r="Y316" s="14">
        <f>Parameters_Base!$G$8</f>
        <v>2000000</v>
      </c>
      <c r="Z316" s="15">
        <f t="shared" si="36"/>
        <v>28337331.60313385</v>
      </c>
      <c r="AB316" s="29">
        <f t="shared" si="37"/>
        <v>-11087331.603133854</v>
      </c>
      <c r="AC316" s="29"/>
      <c r="AD316" s="29" t="str">
        <f t="shared" si="38"/>
        <v>Loss</v>
      </c>
      <c r="AE316" s="29"/>
      <c r="AG316" s="12">
        <f t="shared" si="39"/>
        <v>-147831.08804178471</v>
      </c>
    </row>
    <row r="317" spans="1:33" x14ac:dyDescent="0.25">
      <c r="A317" s="6">
        <v>310</v>
      </c>
      <c r="B317" s="1" t="str">
        <f t="shared" si="33"/>
        <v>Mumbai</v>
      </c>
      <c r="C317" s="1" t="s">
        <v>1</v>
      </c>
      <c r="D317" s="1" t="str">
        <f>IF(C317="Q1","non-peak",IF('Alternate Scenario '!C317="Q4","non-peak","peak"))</f>
        <v>peak</v>
      </c>
      <c r="E317" s="13">
        <f>IF(D317="non-peak",Parameters_Base!$B$4,Parameters_Base!$B$5)</f>
        <v>229999.99999999997</v>
      </c>
      <c r="F317" s="1"/>
      <c r="G317" s="1">
        <v>155</v>
      </c>
      <c r="H317" s="1">
        <v>26</v>
      </c>
      <c r="I317" s="44">
        <f>N317*Parameters_Alternate!$B$8</f>
        <v>78</v>
      </c>
      <c r="J317" s="44">
        <f t="shared" si="34"/>
        <v>104</v>
      </c>
      <c r="K317" s="3">
        <v>2</v>
      </c>
      <c r="M317" s="27">
        <v>0.8666666666666667</v>
      </c>
      <c r="N317" s="27">
        <v>0.97499999999999998</v>
      </c>
      <c r="P317" s="15">
        <f t="shared" si="35"/>
        <v>23919999.999999996</v>
      </c>
      <c r="R317">
        <f>Parameters_Alternate!$F$5</f>
        <v>13880</v>
      </c>
      <c r="S317">
        <f>R317*(1+VLOOKUP(K317,Parameters_Alternate!$H$3:$I$7,2,FALSE))</f>
        <v>18044</v>
      </c>
      <c r="T317" s="14">
        <f>S317*Parameters_Alternate!$F$2</f>
        <v>23457200</v>
      </c>
      <c r="U317" s="14">
        <f>Parameters_Alternate!$N$6</f>
        <v>433333.33333333337</v>
      </c>
      <c r="V317" s="14">
        <f t="shared" si="32"/>
        <v>1500000</v>
      </c>
      <c r="W317" s="14">
        <f>Parameters_Alternate!$Q$10</f>
        <v>3754098.2698005121</v>
      </c>
      <c r="X317" s="14">
        <f>Parameters_Alternate!$F$7*'Alternate Scenario '!P317</f>
        <v>5979999.9999999991</v>
      </c>
      <c r="Y317" s="14">
        <f>Parameters_Base!$G$8</f>
        <v>2000000</v>
      </c>
      <c r="Z317" s="15">
        <f t="shared" si="36"/>
        <v>37124631.603133842</v>
      </c>
      <c r="AB317" s="29">
        <f t="shared" si="37"/>
        <v>-13204631.603133846</v>
      </c>
      <c r="AC317" s="29"/>
      <c r="AD317" s="29" t="str">
        <f t="shared" si="38"/>
        <v>Loss</v>
      </c>
      <c r="AE317" s="29"/>
      <c r="AG317" s="12">
        <f t="shared" si="39"/>
        <v>-126967.61156859467</v>
      </c>
    </row>
    <row r="318" spans="1:33" x14ac:dyDescent="0.25">
      <c r="A318" s="6">
        <v>311</v>
      </c>
      <c r="B318" s="1" t="str">
        <f t="shared" si="33"/>
        <v>New York</v>
      </c>
      <c r="C318" s="1" t="s">
        <v>1</v>
      </c>
      <c r="D318" s="1" t="str">
        <f>IF(C318="Q1","non-peak",IF('Alternate Scenario '!C318="Q4","non-peak","peak"))</f>
        <v>peak</v>
      </c>
      <c r="E318" s="13">
        <f>IF(D318="non-peak",Parameters_Base!$B$4,Parameters_Base!$B$5)</f>
        <v>229999.99999999997</v>
      </c>
      <c r="F318" s="1"/>
      <c r="G318" s="1">
        <v>156</v>
      </c>
      <c r="H318" s="1">
        <v>28</v>
      </c>
      <c r="I318" s="44">
        <f>N318*Parameters_Alternate!$B$8</f>
        <v>73.666666666666657</v>
      </c>
      <c r="J318" s="44">
        <f t="shared" si="34"/>
        <v>101.66666666666666</v>
      </c>
      <c r="K318" s="3">
        <v>-1</v>
      </c>
      <c r="M318" s="27">
        <v>0.93333333333333335</v>
      </c>
      <c r="N318" s="27">
        <v>0.92083333333333328</v>
      </c>
      <c r="P318" s="15">
        <f t="shared" si="35"/>
        <v>23383333.333333328</v>
      </c>
      <c r="R318">
        <f>Parameters_Alternate!$F$5</f>
        <v>13880</v>
      </c>
      <c r="S318">
        <f>R318*(1+VLOOKUP(K318,Parameters_Alternate!$H$3:$I$7,2,FALSE))</f>
        <v>11798</v>
      </c>
      <c r="T318" s="14">
        <f>S318*Parameters_Alternate!$F$2</f>
        <v>15337400</v>
      </c>
      <c r="U318" s="14">
        <f>Parameters_Alternate!$N$6</f>
        <v>433333.33333333337</v>
      </c>
      <c r="V318" s="14">
        <f t="shared" si="32"/>
        <v>2500000</v>
      </c>
      <c r="W318" s="14">
        <f>Parameters_Alternate!$Q$10</f>
        <v>3754098.2698005121</v>
      </c>
      <c r="X318" s="14">
        <f>Parameters_Alternate!$F$7*'Alternate Scenario '!P318</f>
        <v>5845833.3333333321</v>
      </c>
      <c r="Y318" s="14">
        <f>Parameters_Base!$G$8</f>
        <v>2000000</v>
      </c>
      <c r="Z318" s="15">
        <f t="shared" si="36"/>
        <v>29870664.936467182</v>
      </c>
      <c r="AB318" s="29">
        <f t="shared" si="37"/>
        <v>-6487331.6031338535</v>
      </c>
      <c r="AC318" s="29"/>
      <c r="AD318" s="29" t="str">
        <f t="shared" si="38"/>
        <v>Loss</v>
      </c>
      <c r="AE318" s="29"/>
      <c r="AG318" s="12">
        <f t="shared" si="39"/>
        <v>-63809.81904721824</v>
      </c>
    </row>
    <row r="319" spans="1:33" x14ac:dyDescent="0.25">
      <c r="A319" s="6">
        <v>312</v>
      </c>
      <c r="B319" s="1" t="str">
        <f t="shared" si="33"/>
        <v>Mumbai</v>
      </c>
      <c r="C319" s="1" t="s">
        <v>1</v>
      </c>
      <c r="D319" s="1" t="str">
        <f>IF(C319="Q1","non-peak",IF('Alternate Scenario '!C319="Q4","non-peak","peak"))</f>
        <v>peak</v>
      </c>
      <c r="E319" s="13">
        <f>IF(D319="non-peak",Parameters_Base!$B$4,Parameters_Base!$B$5)</f>
        <v>229999.99999999997</v>
      </c>
      <c r="F319" s="1"/>
      <c r="G319" s="1">
        <v>156</v>
      </c>
      <c r="H319" s="1">
        <v>20</v>
      </c>
      <c r="I319" s="44">
        <f>N319*Parameters_Alternate!$B$8</f>
        <v>77.666666666666671</v>
      </c>
      <c r="J319" s="44">
        <f t="shared" si="34"/>
        <v>97.666666666666671</v>
      </c>
      <c r="K319" s="3">
        <v>2</v>
      </c>
      <c r="M319" s="27">
        <v>0.66666666666666663</v>
      </c>
      <c r="N319" s="27">
        <v>0.97083333333333333</v>
      </c>
      <c r="P319" s="15">
        <f t="shared" si="35"/>
        <v>22463333.333333332</v>
      </c>
      <c r="R319">
        <f>Parameters_Alternate!$F$5</f>
        <v>13880</v>
      </c>
      <c r="S319">
        <f>R319*(1+VLOOKUP(K319,Parameters_Alternate!$H$3:$I$7,2,FALSE))</f>
        <v>18044</v>
      </c>
      <c r="T319" s="14">
        <f>S319*Parameters_Alternate!$F$2</f>
        <v>23457200</v>
      </c>
      <c r="U319" s="14">
        <f>Parameters_Alternate!$N$6</f>
        <v>433333.33333333337</v>
      </c>
      <c r="V319" s="14">
        <f t="shared" si="32"/>
        <v>1500000</v>
      </c>
      <c r="W319" s="14">
        <f>Parameters_Alternate!$Q$10</f>
        <v>3754098.2698005121</v>
      </c>
      <c r="X319" s="14">
        <f>Parameters_Alternate!$F$7*'Alternate Scenario '!P319</f>
        <v>5615833.333333333</v>
      </c>
      <c r="Y319" s="14">
        <f>Parameters_Base!$G$8</f>
        <v>2000000</v>
      </c>
      <c r="Z319" s="15">
        <f t="shared" si="36"/>
        <v>36760464.936467178</v>
      </c>
      <c r="AB319" s="29">
        <f t="shared" si="37"/>
        <v>-14297131.603133846</v>
      </c>
      <c r="AC319" s="29"/>
      <c r="AD319" s="29" t="str">
        <f t="shared" si="38"/>
        <v>Loss</v>
      </c>
      <c r="AE319" s="29"/>
      <c r="AG319" s="12">
        <f t="shared" si="39"/>
        <v>-146387.01300137042</v>
      </c>
    </row>
    <row r="320" spans="1:33" x14ac:dyDescent="0.25">
      <c r="A320" s="6">
        <v>313</v>
      </c>
      <c r="B320" s="1" t="str">
        <f t="shared" si="33"/>
        <v>New York</v>
      </c>
      <c r="C320" s="1" t="s">
        <v>1</v>
      </c>
      <c r="D320" s="1" t="str">
        <f>IF(C320="Q1","non-peak",IF('Alternate Scenario '!C320="Q4","non-peak","peak"))</f>
        <v>peak</v>
      </c>
      <c r="E320" s="13">
        <f>IF(D320="non-peak",Parameters_Base!$B$4,Parameters_Base!$B$5)</f>
        <v>229999.99999999997</v>
      </c>
      <c r="F320" s="1"/>
      <c r="G320" s="1">
        <v>157</v>
      </c>
      <c r="H320" s="1">
        <v>19</v>
      </c>
      <c r="I320" s="44">
        <f>N320*Parameters_Alternate!$B$8</f>
        <v>54.666666666666671</v>
      </c>
      <c r="J320" s="44">
        <f t="shared" si="34"/>
        <v>73.666666666666671</v>
      </c>
      <c r="K320" s="3">
        <v>-2</v>
      </c>
      <c r="M320" s="27">
        <v>0.6333333333333333</v>
      </c>
      <c r="N320" s="27">
        <v>0.68333333333333335</v>
      </c>
      <c r="P320" s="15">
        <f t="shared" si="35"/>
        <v>16943333.333333332</v>
      </c>
      <c r="R320">
        <f>Parameters_Alternate!$F$5</f>
        <v>13880</v>
      </c>
      <c r="S320">
        <f>R320*(1+VLOOKUP(K320,Parameters_Alternate!$H$3:$I$7,2,FALSE))</f>
        <v>9716</v>
      </c>
      <c r="T320" s="14">
        <f>S320*Parameters_Alternate!$F$2</f>
        <v>12630800</v>
      </c>
      <c r="U320" s="14">
        <f>Parameters_Alternate!$N$6</f>
        <v>433333.33333333337</v>
      </c>
      <c r="V320" s="14">
        <f t="shared" si="32"/>
        <v>2500000</v>
      </c>
      <c r="W320" s="14">
        <f>Parameters_Alternate!$Q$10</f>
        <v>3754098.2698005121</v>
      </c>
      <c r="X320" s="14">
        <f>Parameters_Alternate!$F$7*'Alternate Scenario '!P320</f>
        <v>4235833.333333333</v>
      </c>
      <c r="Y320" s="14">
        <f>Parameters_Base!$G$8</f>
        <v>2000000</v>
      </c>
      <c r="Z320" s="15">
        <f t="shared" si="36"/>
        <v>25554064.936467178</v>
      </c>
      <c r="AB320" s="29">
        <f t="shared" si="37"/>
        <v>-8610731.6031338461</v>
      </c>
      <c r="AC320" s="29"/>
      <c r="AD320" s="29" t="str">
        <f t="shared" si="38"/>
        <v>Loss</v>
      </c>
      <c r="AE320" s="29"/>
      <c r="AG320" s="12">
        <f t="shared" si="39"/>
        <v>-116887.75931855899</v>
      </c>
    </row>
    <row r="321" spans="1:33" x14ac:dyDescent="0.25">
      <c r="A321" s="6">
        <v>314</v>
      </c>
      <c r="B321" s="1" t="str">
        <f t="shared" si="33"/>
        <v>Mumbai</v>
      </c>
      <c r="C321" s="1" t="s">
        <v>1</v>
      </c>
      <c r="D321" s="1" t="str">
        <f>IF(C321="Q1","non-peak",IF('Alternate Scenario '!C321="Q4","non-peak","peak"))</f>
        <v>peak</v>
      </c>
      <c r="E321" s="13">
        <f>IF(D321="non-peak",Parameters_Base!$B$4,Parameters_Base!$B$5)</f>
        <v>229999.99999999997</v>
      </c>
      <c r="F321" s="1"/>
      <c r="G321" s="1">
        <v>157</v>
      </c>
      <c r="H321" s="1">
        <v>30</v>
      </c>
      <c r="I321" s="44">
        <f>N321*Parameters_Alternate!$B$8</f>
        <v>74.666666666666671</v>
      </c>
      <c r="J321" s="44">
        <f t="shared" si="34"/>
        <v>104.66666666666667</v>
      </c>
      <c r="K321" s="3">
        <v>2</v>
      </c>
      <c r="M321" s="27">
        <v>1</v>
      </c>
      <c r="N321" s="27">
        <v>0.93333333333333335</v>
      </c>
      <c r="P321" s="15">
        <f t="shared" si="35"/>
        <v>24073333.333333332</v>
      </c>
      <c r="R321">
        <f>Parameters_Alternate!$F$5</f>
        <v>13880</v>
      </c>
      <c r="S321">
        <f>R321*(1+VLOOKUP(K321,Parameters_Alternate!$H$3:$I$7,2,FALSE))</f>
        <v>18044</v>
      </c>
      <c r="T321" s="14">
        <f>S321*Parameters_Alternate!$F$2</f>
        <v>23457200</v>
      </c>
      <c r="U321" s="14">
        <f>Parameters_Alternate!$N$6</f>
        <v>433333.33333333337</v>
      </c>
      <c r="V321" s="14">
        <f t="shared" si="32"/>
        <v>1500000</v>
      </c>
      <c r="W321" s="14">
        <f>Parameters_Alternate!$Q$10</f>
        <v>3754098.2698005121</v>
      </c>
      <c r="X321" s="14">
        <f>Parameters_Alternate!$F$7*'Alternate Scenario '!P321</f>
        <v>6018333.333333333</v>
      </c>
      <c r="Y321" s="14">
        <f>Parameters_Base!$G$8</f>
        <v>2000000</v>
      </c>
      <c r="Z321" s="15">
        <f t="shared" si="36"/>
        <v>37162964.936467178</v>
      </c>
      <c r="AB321" s="29">
        <f t="shared" si="37"/>
        <v>-13089631.603133846</v>
      </c>
      <c r="AC321" s="29"/>
      <c r="AD321" s="29" t="str">
        <f t="shared" si="38"/>
        <v>Loss</v>
      </c>
      <c r="AE321" s="29"/>
      <c r="AG321" s="12">
        <f t="shared" si="39"/>
        <v>-125060.1745522342</v>
      </c>
    </row>
    <row r="322" spans="1:33" x14ac:dyDescent="0.25">
      <c r="A322" s="6">
        <v>315</v>
      </c>
      <c r="B322" s="1" t="str">
        <f t="shared" si="33"/>
        <v>New York</v>
      </c>
      <c r="C322" s="1" t="s">
        <v>1</v>
      </c>
      <c r="D322" s="1" t="str">
        <f>IF(C322="Q1","non-peak",IF('Alternate Scenario '!C322="Q4","non-peak","peak"))</f>
        <v>peak</v>
      </c>
      <c r="E322" s="13">
        <f>IF(D322="non-peak",Parameters_Base!$B$4,Parameters_Base!$B$5)</f>
        <v>229999.99999999997</v>
      </c>
      <c r="F322" s="1"/>
      <c r="G322" s="1">
        <v>158</v>
      </c>
      <c r="H322" s="1">
        <v>20</v>
      </c>
      <c r="I322" s="44">
        <f>N322*Parameters_Alternate!$B$8</f>
        <v>73</v>
      </c>
      <c r="J322" s="44">
        <f t="shared" si="34"/>
        <v>93</v>
      </c>
      <c r="K322" s="3">
        <v>-1</v>
      </c>
      <c r="M322" s="27">
        <v>0.66666666666666663</v>
      </c>
      <c r="N322" s="27">
        <v>0.91249999999999998</v>
      </c>
      <c r="P322" s="15">
        <f t="shared" si="35"/>
        <v>21389999.999999996</v>
      </c>
      <c r="R322">
        <f>Parameters_Alternate!$F$5</f>
        <v>13880</v>
      </c>
      <c r="S322">
        <f>R322*(1+VLOOKUP(K322,Parameters_Alternate!$H$3:$I$7,2,FALSE))</f>
        <v>11798</v>
      </c>
      <c r="T322" s="14">
        <f>S322*Parameters_Alternate!$F$2</f>
        <v>15337400</v>
      </c>
      <c r="U322" s="14">
        <f>Parameters_Alternate!$N$6</f>
        <v>433333.33333333337</v>
      </c>
      <c r="V322" s="14">
        <f t="shared" si="32"/>
        <v>2500000</v>
      </c>
      <c r="W322" s="14">
        <f>Parameters_Alternate!$Q$10</f>
        <v>3754098.2698005121</v>
      </c>
      <c r="X322" s="14">
        <f>Parameters_Alternate!$F$7*'Alternate Scenario '!P322</f>
        <v>5347499.9999999991</v>
      </c>
      <c r="Y322" s="14">
        <f>Parameters_Base!$G$8</f>
        <v>2000000</v>
      </c>
      <c r="Z322" s="15">
        <f t="shared" si="36"/>
        <v>29372331.60313385</v>
      </c>
      <c r="AB322" s="29">
        <f t="shared" si="37"/>
        <v>-7982331.6031338535</v>
      </c>
      <c r="AC322" s="29"/>
      <c r="AD322" s="29" t="str">
        <f t="shared" si="38"/>
        <v>Loss</v>
      </c>
      <c r="AE322" s="29"/>
      <c r="AG322" s="12">
        <f t="shared" si="39"/>
        <v>-85831.52261434251</v>
      </c>
    </row>
    <row r="323" spans="1:33" x14ac:dyDescent="0.25">
      <c r="A323" s="6">
        <v>316</v>
      </c>
      <c r="B323" s="1" t="str">
        <f t="shared" si="33"/>
        <v>Mumbai</v>
      </c>
      <c r="C323" s="1" t="s">
        <v>1</v>
      </c>
      <c r="D323" s="1" t="str">
        <f>IF(C323="Q1","non-peak",IF('Alternate Scenario '!C323="Q4","non-peak","peak"))</f>
        <v>peak</v>
      </c>
      <c r="E323" s="13">
        <f>IF(D323="non-peak",Parameters_Base!$B$4,Parameters_Base!$B$5)</f>
        <v>229999.99999999997</v>
      </c>
      <c r="F323" s="1"/>
      <c r="G323" s="1">
        <v>158</v>
      </c>
      <c r="H323" s="1">
        <v>26</v>
      </c>
      <c r="I323" s="44">
        <f>N323*Parameters_Alternate!$B$8</f>
        <v>72.333333333333329</v>
      </c>
      <c r="J323" s="44">
        <f t="shared" si="34"/>
        <v>98.333333333333329</v>
      </c>
      <c r="K323" s="3">
        <v>2</v>
      </c>
      <c r="M323" s="27">
        <v>0.8666666666666667</v>
      </c>
      <c r="N323" s="27">
        <v>0.90416666666666667</v>
      </c>
      <c r="P323" s="15">
        <f t="shared" si="35"/>
        <v>22616666.666666664</v>
      </c>
      <c r="R323">
        <f>Parameters_Alternate!$F$5</f>
        <v>13880</v>
      </c>
      <c r="S323">
        <f>R323*(1+VLOOKUP(K323,Parameters_Alternate!$H$3:$I$7,2,FALSE))</f>
        <v>18044</v>
      </c>
      <c r="T323" s="14">
        <f>S323*Parameters_Alternate!$F$2</f>
        <v>23457200</v>
      </c>
      <c r="U323" s="14">
        <f>Parameters_Alternate!$N$6</f>
        <v>433333.33333333337</v>
      </c>
      <c r="V323" s="14">
        <f t="shared" si="32"/>
        <v>1500000</v>
      </c>
      <c r="W323" s="14">
        <f>Parameters_Alternate!$Q$10</f>
        <v>3754098.2698005121</v>
      </c>
      <c r="X323" s="14">
        <f>Parameters_Alternate!$F$7*'Alternate Scenario '!P323</f>
        <v>5654166.666666666</v>
      </c>
      <c r="Y323" s="14">
        <f>Parameters_Base!$G$8</f>
        <v>2000000</v>
      </c>
      <c r="Z323" s="15">
        <f t="shared" si="36"/>
        <v>36798798.269800507</v>
      </c>
      <c r="AB323" s="29">
        <f t="shared" si="37"/>
        <v>-14182131.603133842</v>
      </c>
      <c r="AC323" s="29"/>
      <c r="AD323" s="29" t="str">
        <f t="shared" si="38"/>
        <v>Loss</v>
      </c>
      <c r="AE323" s="29"/>
      <c r="AG323" s="12">
        <f t="shared" si="39"/>
        <v>-144225.06715051367</v>
      </c>
    </row>
    <row r="324" spans="1:33" x14ac:dyDescent="0.25">
      <c r="A324" s="6">
        <v>317</v>
      </c>
      <c r="B324" s="1" t="str">
        <f t="shared" si="33"/>
        <v>New York</v>
      </c>
      <c r="C324" s="1" t="s">
        <v>1</v>
      </c>
      <c r="D324" s="1" t="str">
        <f>IF(C324="Q1","non-peak",IF('Alternate Scenario '!C324="Q4","non-peak","peak"))</f>
        <v>peak</v>
      </c>
      <c r="E324" s="13">
        <f>IF(D324="non-peak",Parameters_Base!$B$4,Parameters_Base!$B$5)</f>
        <v>229999.99999999997</v>
      </c>
      <c r="F324" s="1"/>
      <c r="G324" s="1">
        <v>159</v>
      </c>
      <c r="H324" s="1">
        <v>18</v>
      </c>
      <c r="I324" s="44">
        <f>N324*Parameters_Alternate!$B$8</f>
        <v>69</v>
      </c>
      <c r="J324" s="44">
        <f t="shared" si="34"/>
        <v>87</v>
      </c>
      <c r="K324" s="3">
        <v>-2</v>
      </c>
      <c r="M324" s="27">
        <v>0.6</v>
      </c>
      <c r="N324" s="27">
        <v>0.86250000000000004</v>
      </c>
      <c r="P324" s="15">
        <f t="shared" si="35"/>
        <v>20009999.999999996</v>
      </c>
      <c r="R324">
        <f>Parameters_Alternate!$F$5</f>
        <v>13880</v>
      </c>
      <c r="S324">
        <f>R324*(1+VLOOKUP(K324,Parameters_Alternate!$H$3:$I$7,2,FALSE))</f>
        <v>9716</v>
      </c>
      <c r="T324" s="14">
        <f>S324*Parameters_Alternate!$F$2</f>
        <v>12630800</v>
      </c>
      <c r="U324" s="14">
        <f>Parameters_Alternate!$N$6</f>
        <v>433333.33333333337</v>
      </c>
      <c r="V324" s="14">
        <f t="shared" si="32"/>
        <v>2500000</v>
      </c>
      <c r="W324" s="14">
        <f>Parameters_Alternate!$Q$10</f>
        <v>3754098.2698005121</v>
      </c>
      <c r="X324" s="14">
        <f>Parameters_Alternate!$F$7*'Alternate Scenario '!P324</f>
        <v>5002499.9999999991</v>
      </c>
      <c r="Y324" s="14">
        <f>Parameters_Base!$G$8</f>
        <v>2000000</v>
      </c>
      <c r="Z324" s="15">
        <f t="shared" si="36"/>
        <v>26320731.603133846</v>
      </c>
      <c r="AB324" s="29">
        <f t="shared" si="37"/>
        <v>-6310731.6031338498</v>
      </c>
      <c r="AC324" s="29"/>
      <c r="AD324" s="29" t="str">
        <f t="shared" si="38"/>
        <v>Loss</v>
      </c>
      <c r="AE324" s="29"/>
      <c r="AG324" s="12">
        <f t="shared" si="39"/>
        <v>-72537.144863607464</v>
      </c>
    </row>
    <row r="325" spans="1:33" x14ac:dyDescent="0.25">
      <c r="A325" s="6">
        <v>318</v>
      </c>
      <c r="B325" s="1" t="str">
        <f t="shared" si="33"/>
        <v>Mumbai</v>
      </c>
      <c r="C325" s="1" t="s">
        <v>1</v>
      </c>
      <c r="D325" s="1" t="str">
        <f>IF(C325="Q1","non-peak",IF('Alternate Scenario '!C325="Q4","non-peak","peak"))</f>
        <v>peak</v>
      </c>
      <c r="E325" s="13">
        <f>IF(D325="non-peak",Parameters_Base!$B$4,Parameters_Base!$B$5)</f>
        <v>229999.99999999997</v>
      </c>
      <c r="F325" s="1"/>
      <c r="G325" s="1">
        <v>159</v>
      </c>
      <c r="H325" s="1">
        <v>27</v>
      </c>
      <c r="I325" s="44">
        <f>N325*Parameters_Alternate!$B$8</f>
        <v>76</v>
      </c>
      <c r="J325" s="44">
        <f t="shared" si="34"/>
        <v>103</v>
      </c>
      <c r="K325" s="3">
        <v>1</v>
      </c>
      <c r="M325" s="27">
        <v>0.9</v>
      </c>
      <c r="N325" s="27">
        <v>0.95</v>
      </c>
      <c r="P325" s="15">
        <f t="shared" si="35"/>
        <v>23689999.999999996</v>
      </c>
      <c r="R325">
        <f>Parameters_Alternate!$F$5</f>
        <v>13880</v>
      </c>
      <c r="S325">
        <f>R325*(1+VLOOKUP(K325,Parameters_Alternate!$H$3:$I$7,2,FALSE))</f>
        <v>15961.999999999998</v>
      </c>
      <c r="T325" s="14">
        <f>S325*Parameters_Alternate!$F$2</f>
        <v>20750599.999999996</v>
      </c>
      <c r="U325" s="14">
        <f>Parameters_Alternate!$N$6</f>
        <v>433333.33333333337</v>
      </c>
      <c r="V325" s="14">
        <f t="shared" si="32"/>
        <v>1500000</v>
      </c>
      <c r="W325" s="14">
        <f>Parameters_Alternate!$Q$10</f>
        <v>3754098.2698005121</v>
      </c>
      <c r="X325" s="14">
        <f>Parameters_Alternate!$F$7*'Alternate Scenario '!P325</f>
        <v>5922499.9999999991</v>
      </c>
      <c r="Y325" s="14">
        <f>Parameters_Base!$G$8</f>
        <v>2000000</v>
      </c>
      <c r="Z325" s="15">
        <f t="shared" si="36"/>
        <v>34360531.603133842</v>
      </c>
      <c r="AB325" s="29">
        <f t="shared" si="37"/>
        <v>-10670531.603133846</v>
      </c>
      <c r="AC325" s="29"/>
      <c r="AD325" s="29" t="str">
        <f t="shared" si="38"/>
        <v>Loss</v>
      </c>
      <c r="AE325" s="29"/>
      <c r="AG325" s="12">
        <f t="shared" si="39"/>
        <v>-103597.39420518297</v>
      </c>
    </row>
    <row r="326" spans="1:33" x14ac:dyDescent="0.25">
      <c r="A326" s="6">
        <v>319</v>
      </c>
      <c r="B326" s="1" t="str">
        <f t="shared" si="33"/>
        <v>New York</v>
      </c>
      <c r="C326" s="1" t="s">
        <v>1</v>
      </c>
      <c r="D326" s="1" t="str">
        <f>IF(C326="Q1","non-peak",IF('Alternate Scenario '!C326="Q4","non-peak","peak"))</f>
        <v>peak</v>
      </c>
      <c r="E326" s="13">
        <f>IF(D326="non-peak",Parameters_Base!$B$4,Parameters_Base!$B$5)</f>
        <v>229999.99999999997</v>
      </c>
      <c r="F326" s="1"/>
      <c r="G326" s="1">
        <v>160</v>
      </c>
      <c r="H326" s="1">
        <v>29</v>
      </c>
      <c r="I326" s="44">
        <f>N326*Parameters_Alternate!$B$8</f>
        <v>57.333333333333336</v>
      </c>
      <c r="J326" s="44">
        <f t="shared" si="34"/>
        <v>86.333333333333343</v>
      </c>
      <c r="K326" s="3">
        <v>-2</v>
      </c>
      <c r="M326" s="27">
        <v>0.96666666666666667</v>
      </c>
      <c r="N326" s="27">
        <v>0.71666666666666667</v>
      </c>
      <c r="P326" s="15">
        <f t="shared" si="35"/>
        <v>19856666.666666668</v>
      </c>
      <c r="R326">
        <f>Parameters_Alternate!$F$5</f>
        <v>13880</v>
      </c>
      <c r="S326">
        <f>R326*(1+VLOOKUP(K326,Parameters_Alternate!$H$3:$I$7,2,FALSE))</f>
        <v>9716</v>
      </c>
      <c r="T326" s="14">
        <f>S326*Parameters_Alternate!$F$2</f>
        <v>12630800</v>
      </c>
      <c r="U326" s="14">
        <f>Parameters_Alternate!$N$6</f>
        <v>433333.33333333337</v>
      </c>
      <c r="V326" s="14">
        <f t="shared" si="32"/>
        <v>2500000</v>
      </c>
      <c r="W326" s="14">
        <f>Parameters_Alternate!$Q$10</f>
        <v>3754098.2698005121</v>
      </c>
      <c r="X326" s="14">
        <f>Parameters_Alternate!$F$7*'Alternate Scenario '!P326</f>
        <v>4964166.666666667</v>
      </c>
      <c r="Y326" s="14">
        <f>Parameters_Base!$G$8</f>
        <v>2000000</v>
      </c>
      <c r="Z326" s="15">
        <f t="shared" si="36"/>
        <v>26282398.269800514</v>
      </c>
      <c r="AB326" s="29">
        <f t="shared" si="37"/>
        <v>-6425731.6031338461</v>
      </c>
      <c r="AC326" s="29"/>
      <c r="AD326" s="29" t="str">
        <f t="shared" si="38"/>
        <v>Loss</v>
      </c>
      <c r="AE326" s="29"/>
      <c r="AG326" s="12">
        <f t="shared" si="39"/>
        <v>-74429.323588422922</v>
      </c>
    </row>
    <row r="327" spans="1:33" x14ac:dyDescent="0.25">
      <c r="A327" s="6">
        <v>320</v>
      </c>
      <c r="B327" s="1" t="str">
        <f t="shared" si="33"/>
        <v>Mumbai</v>
      </c>
      <c r="C327" s="1" t="s">
        <v>1</v>
      </c>
      <c r="D327" s="1" t="str">
        <f>IF(C327="Q1","non-peak",IF('Alternate Scenario '!C327="Q4","non-peak","peak"))</f>
        <v>peak</v>
      </c>
      <c r="E327" s="13">
        <f>IF(D327="non-peak",Parameters_Base!$B$4,Parameters_Base!$B$5)</f>
        <v>229999.99999999997</v>
      </c>
      <c r="F327" s="1"/>
      <c r="G327" s="1">
        <v>160</v>
      </c>
      <c r="H327" s="1">
        <v>20</v>
      </c>
      <c r="I327" s="44">
        <f>N327*Parameters_Alternate!$B$8</f>
        <v>68.666666666666657</v>
      </c>
      <c r="J327" s="44">
        <f t="shared" si="34"/>
        <v>88.666666666666657</v>
      </c>
      <c r="K327" s="3">
        <v>0</v>
      </c>
      <c r="M327" s="27">
        <v>0.66666666666666663</v>
      </c>
      <c r="N327" s="27">
        <v>0.85833333333333328</v>
      </c>
      <c r="P327" s="15">
        <f t="shared" si="35"/>
        <v>20393333.333333328</v>
      </c>
      <c r="R327">
        <f>Parameters_Alternate!$F$5</f>
        <v>13880</v>
      </c>
      <c r="S327">
        <f>R327*(1+VLOOKUP(K327,Parameters_Alternate!$H$3:$I$7,2,FALSE))</f>
        <v>13880</v>
      </c>
      <c r="T327" s="14">
        <f>S327*Parameters_Alternate!$F$2</f>
        <v>18044000</v>
      </c>
      <c r="U327" s="14">
        <f>Parameters_Alternate!$N$6</f>
        <v>433333.33333333337</v>
      </c>
      <c r="V327" s="14">
        <f t="shared" si="32"/>
        <v>1500000</v>
      </c>
      <c r="W327" s="14">
        <f>Parameters_Alternate!$Q$10</f>
        <v>3754098.2698005121</v>
      </c>
      <c r="X327" s="14">
        <f>Parameters_Alternate!$F$7*'Alternate Scenario '!P327</f>
        <v>5098333.3333333321</v>
      </c>
      <c r="Y327" s="14">
        <f>Parameters_Base!$G$8</f>
        <v>2000000</v>
      </c>
      <c r="Z327" s="15">
        <f t="shared" si="36"/>
        <v>30829764.936467174</v>
      </c>
      <c r="AB327" s="29">
        <f t="shared" si="37"/>
        <v>-10436431.603133846</v>
      </c>
      <c r="AC327" s="29"/>
      <c r="AD327" s="29" t="str">
        <f t="shared" si="38"/>
        <v>Loss</v>
      </c>
      <c r="AE327" s="29"/>
      <c r="AG327" s="12">
        <f t="shared" si="39"/>
        <v>-117704.11582481783</v>
      </c>
    </row>
    <row r="328" spans="1:33" x14ac:dyDescent="0.25">
      <c r="A328" s="6">
        <v>321</v>
      </c>
      <c r="B328" s="1" t="str">
        <f t="shared" si="33"/>
        <v>New York</v>
      </c>
      <c r="C328" s="1" t="s">
        <v>1</v>
      </c>
      <c r="D328" s="1" t="str">
        <f>IF(C328="Q1","non-peak",IF('Alternate Scenario '!C328="Q4","non-peak","peak"))</f>
        <v>peak</v>
      </c>
      <c r="E328" s="13">
        <f>IF(D328="non-peak",Parameters_Base!$B$4,Parameters_Base!$B$5)</f>
        <v>229999.99999999997</v>
      </c>
      <c r="F328" s="1"/>
      <c r="G328" s="1">
        <v>161</v>
      </c>
      <c r="H328" s="1">
        <v>28</v>
      </c>
      <c r="I328" s="44">
        <f>N328*Parameters_Alternate!$B$8</f>
        <v>53.333333333333329</v>
      </c>
      <c r="J328" s="44">
        <f t="shared" si="34"/>
        <v>81.333333333333329</v>
      </c>
      <c r="K328" s="3">
        <v>-2</v>
      </c>
      <c r="M328" s="27">
        <v>0.93333333333333335</v>
      </c>
      <c r="N328" s="27">
        <v>0.66666666666666663</v>
      </c>
      <c r="P328" s="15">
        <f t="shared" si="35"/>
        <v>18706666.666666664</v>
      </c>
      <c r="R328">
        <f>Parameters_Alternate!$F$5</f>
        <v>13880</v>
      </c>
      <c r="S328">
        <f>R328*(1+VLOOKUP(K328,Parameters_Alternate!$H$3:$I$7,2,FALSE))</f>
        <v>9716</v>
      </c>
      <c r="T328" s="14">
        <f>S328*Parameters_Alternate!$F$2</f>
        <v>12630800</v>
      </c>
      <c r="U328" s="14">
        <f>Parameters_Alternate!$N$6</f>
        <v>433333.33333333337</v>
      </c>
      <c r="V328" s="14">
        <f t="shared" ref="V328:V391" si="40">IF(B328="Mumbai",1500000,2500000)</f>
        <v>2500000</v>
      </c>
      <c r="W328" s="14">
        <f>Parameters_Alternate!$Q$10</f>
        <v>3754098.2698005121</v>
      </c>
      <c r="X328" s="14">
        <f>Parameters_Alternate!$F$7*'Alternate Scenario '!P328</f>
        <v>4676666.666666666</v>
      </c>
      <c r="Y328" s="14">
        <f>Parameters_Base!$G$8</f>
        <v>2000000</v>
      </c>
      <c r="Z328" s="15">
        <f t="shared" si="36"/>
        <v>25994898.269800514</v>
      </c>
      <c r="AB328" s="29">
        <f t="shared" si="37"/>
        <v>-7288231.6031338498</v>
      </c>
      <c r="AC328" s="29"/>
      <c r="AD328" s="29" t="str">
        <f t="shared" si="38"/>
        <v>Loss</v>
      </c>
      <c r="AE328" s="29"/>
      <c r="AG328" s="12">
        <f t="shared" si="39"/>
        <v>-89609.404956563725</v>
      </c>
    </row>
    <row r="329" spans="1:33" x14ac:dyDescent="0.25">
      <c r="A329" s="6">
        <v>322</v>
      </c>
      <c r="B329" s="1" t="str">
        <f t="shared" ref="B329:B392" si="41">IF(ISODD(A329),"New York","Mumbai")</f>
        <v>Mumbai</v>
      </c>
      <c r="C329" s="1" t="s">
        <v>1</v>
      </c>
      <c r="D329" s="1" t="str">
        <f>IF(C329="Q1","non-peak",IF('Alternate Scenario '!C329="Q4","non-peak","peak"))</f>
        <v>peak</v>
      </c>
      <c r="E329" s="13">
        <f>IF(D329="non-peak",Parameters_Base!$B$4,Parameters_Base!$B$5)</f>
        <v>229999.99999999997</v>
      </c>
      <c r="F329" s="1"/>
      <c r="G329" s="1">
        <v>161</v>
      </c>
      <c r="H329" s="1">
        <v>19</v>
      </c>
      <c r="I329" s="44">
        <f>N329*Parameters_Alternate!$B$8</f>
        <v>60.333333333333329</v>
      </c>
      <c r="J329" s="44">
        <f t="shared" ref="J329:J392" si="42">H329+I329</f>
        <v>79.333333333333329</v>
      </c>
      <c r="K329" s="3">
        <v>1</v>
      </c>
      <c r="M329" s="27">
        <v>0.6333333333333333</v>
      </c>
      <c r="N329" s="27">
        <v>0.75416666666666665</v>
      </c>
      <c r="P329" s="15">
        <f t="shared" ref="P329:P392" si="43">E329*J329</f>
        <v>18246666.666666664</v>
      </c>
      <c r="R329">
        <f>Parameters_Alternate!$F$5</f>
        <v>13880</v>
      </c>
      <c r="S329">
        <f>R329*(1+VLOOKUP(K329,Parameters_Alternate!$H$3:$I$7,2,FALSE))</f>
        <v>15961.999999999998</v>
      </c>
      <c r="T329" s="14">
        <f>S329*Parameters_Alternate!$F$2</f>
        <v>20750599.999999996</v>
      </c>
      <c r="U329" s="14">
        <f>Parameters_Alternate!$N$6</f>
        <v>433333.33333333337</v>
      </c>
      <c r="V329" s="14">
        <f t="shared" si="40"/>
        <v>1500000</v>
      </c>
      <c r="W329" s="14">
        <f>Parameters_Alternate!$Q$10</f>
        <v>3754098.2698005121</v>
      </c>
      <c r="X329" s="14">
        <f>Parameters_Alternate!$F$7*'Alternate Scenario '!P329</f>
        <v>4561666.666666666</v>
      </c>
      <c r="Y329" s="14">
        <f>Parameters_Base!$G$8</f>
        <v>2000000</v>
      </c>
      <c r="Z329" s="15">
        <f t="shared" ref="Z329:Z392" si="44">SUM(T329:Y329)</f>
        <v>32999698.269800507</v>
      </c>
      <c r="AB329" s="29">
        <f t="shared" ref="AB329:AB392" si="45">P329-Z329</f>
        <v>-14753031.603133842</v>
      </c>
      <c r="AC329" s="29"/>
      <c r="AD329" s="29" t="str">
        <f t="shared" ref="AD329:AD392" si="46">IF(AB329&gt;0,"Profit","Loss")</f>
        <v>Loss</v>
      </c>
      <c r="AE329" s="29"/>
      <c r="AG329" s="12">
        <f t="shared" ref="AG329:AG392" si="47">AB329/J329</f>
        <v>-185962.58323277955</v>
      </c>
    </row>
    <row r="330" spans="1:33" x14ac:dyDescent="0.25">
      <c r="A330" s="6">
        <v>323</v>
      </c>
      <c r="B330" s="1" t="str">
        <f t="shared" si="41"/>
        <v>New York</v>
      </c>
      <c r="C330" s="1" t="s">
        <v>1</v>
      </c>
      <c r="D330" s="1" t="str">
        <f>IF(C330="Q1","non-peak",IF('Alternate Scenario '!C330="Q4","non-peak","peak"))</f>
        <v>peak</v>
      </c>
      <c r="E330" s="13">
        <f>IF(D330="non-peak",Parameters_Base!$B$4,Parameters_Base!$B$5)</f>
        <v>229999.99999999997</v>
      </c>
      <c r="F330" s="1"/>
      <c r="G330" s="1">
        <v>162</v>
      </c>
      <c r="H330" s="1">
        <v>30</v>
      </c>
      <c r="I330" s="44">
        <f>N330*Parameters_Alternate!$B$8</f>
        <v>77.333333333333329</v>
      </c>
      <c r="J330" s="44">
        <f t="shared" si="42"/>
        <v>107.33333333333333</v>
      </c>
      <c r="K330" s="3">
        <v>-1</v>
      </c>
      <c r="M330" s="27">
        <v>1</v>
      </c>
      <c r="N330" s="27">
        <v>0.96666666666666667</v>
      </c>
      <c r="P330" s="15">
        <f t="shared" si="43"/>
        <v>24686666.666666664</v>
      </c>
      <c r="R330">
        <f>Parameters_Alternate!$F$5</f>
        <v>13880</v>
      </c>
      <c r="S330">
        <f>R330*(1+VLOOKUP(K330,Parameters_Alternate!$H$3:$I$7,2,FALSE))</f>
        <v>11798</v>
      </c>
      <c r="T330" s="14">
        <f>S330*Parameters_Alternate!$F$2</f>
        <v>15337400</v>
      </c>
      <c r="U330" s="14">
        <f>Parameters_Alternate!$N$6</f>
        <v>433333.33333333337</v>
      </c>
      <c r="V330" s="14">
        <f t="shared" si="40"/>
        <v>2500000</v>
      </c>
      <c r="W330" s="14">
        <f>Parameters_Alternate!$Q$10</f>
        <v>3754098.2698005121</v>
      </c>
      <c r="X330" s="14">
        <f>Parameters_Alternate!$F$7*'Alternate Scenario '!P330</f>
        <v>6171666.666666666</v>
      </c>
      <c r="Y330" s="14">
        <f>Parameters_Base!$G$8</f>
        <v>2000000</v>
      </c>
      <c r="Z330" s="15">
        <f t="shared" si="44"/>
        <v>30196498.269800514</v>
      </c>
      <c r="AB330" s="29">
        <f t="shared" si="45"/>
        <v>-5509831.6031338498</v>
      </c>
      <c r="AC330" s="29"/>
      <c r="AD330" s="29" t="str">
        <f t="shared" si="46"/>
        <v>Loss</v>
      </c>
      <c r="AE330" s="29"/>
      <c r="AG330" s="12">
        <f t="shared" si="47"/>
        <v>-51333.834811806053</v>
      </c>
    </row>
    <row r="331" spans="1:33" x14ac:dyDescent="0.25">
      <c r="A331" s="6">
        <v>324</v>
      </c>
      <c r="B331" s="1" t="str">
        <f t="shared" si="41"/>
        <v>Mumbai</v>
      </c>
      <c r="C331" s="1" t="s">
        <v>1</v>
      </c>
      <c r="D331" s="1" t="str">
        <f>IF(C331="Q1","non-peak",IF('Alternate Scenario '!C331="Q4","non-peak","peak"))</f>
        <v>peak</v>
      </c>
      <c r="E331" s="13">
        <f>IF(D331="non-peak",Parameters_Base!$B$4,Parameters_Base!$B$5)</f>
        <v>229999.99999999997</v>
      </c>
      <c r="F331" s="1"/>
      <c r="G331" s="1">
        <v>162</v>
      </c>
      <c r="H331" s="1">
        <v>26</v>
      </c>
      <c r="I331" s="44">
        <f>N331*Parameters_Alternate!$B$8</f>
        <v>75.333333333333329</v>
      </c>
      <c r="J331" s="44">
        <f t="shared" si="42"/>
        <v>101.33333333333333</v>
      </c>
      <c r="K331" s="3">
        <v>1</v>
      </c>
      <c r="M331" s="27">
        <v>0.8666666666666667</v>
      </c>
      <c r="N331" s="27">
        <v>0.94166666666666665</v>
      </c>
      <c r="P331" s="15">
        <f t="shared" si="43"/>
        <v>23306666.666666664</v>
      </c>
      <c r="R331">
        <f>Parameters_Alternate!$F$5</f>
        <v>13880</v>
      </c>
      <c r="S331">
        <f>R331*(1+VLOOKUP(K331,Parameters_Alternate!$H$3:$I$7,2,FALSE))</f>
        <v>15961.999999999998</v>
      </c>
      <c r="T331" s="14">
        <f>S331*Parameters_Alternate!$F$2</f>
        <v>20750599.999999996</v>
      </c>
      <c r="U331" s="14">
        <f>Parameters_Alternate!$N$6</f>
        <v>433333.33333333337</v>
      </c>
      <c r="V331" s="14">
        <f t="shared" si="40"/>
        <v>1500000</v>
      </c>
      <c r="W331" s="14">
        <f>Parameters_Alternate!$Q$10</f>
        <v>3754098.2698005121</v>
      </c>
      <c r="X331" s="14">
        <f>Parameters_Alternate!$F$7*'Alternate Scenario '!P331</f>
        <v>5826666.666666666</v>
      </c>
      <c r="Y331" s="14">
        <f>Parameters_Base!$G$8</f>
        <v>2000000</v>
      </c>
      <c r="Z331" s="15">
        <f t="shared" si="44"/>
        <v>34264698.269800507</v>
      </c>
      <c r="AB331" s="29">
        <f t="shared" si="45"/>
        <v>-10958031.603133842</v>
      </c>
      <c r="AC331" s="29"/>
      <c r="AD331" s="29" t="str">
        <f t="shared" si="46"/>
        <v>Loss</v>
      </c>
      <c r="AE331" s="29"/>
      <c r="AG331" s="12">
        <f t="shared" si="47"/>
        <v>-108138.46976776818</v>
      </c>
    </row>
    <row r="332" spans="1:33" x14ac:dyDescent="0.25">
      <c r="A332" s="6">
        <v>325</v>
      </c>
      <c r="B332" s="1" t="str">
        <f t="shared" si="41"/>
        <v>New York</v>
      </c>
      <c r="C332" s="1" t="s">
        <v>1</v>
      </c>
      <c r="D332" s="1" t="str">
        <f>IF(C332="Q1","non-peak",IF('Alternate Scenario '!C332="Q4","non-peak","peak"))</f>
        <v>peak</v>
      </c>
      <c r="E332" s="13">
        <f>IF(D332="non-peak",Parameters_Base!$B$4,Parameters_Base!$B$5)</f>
        <v>229999.99999999997</v>
      </c>
      <c r="F332" s="1"/>
      <c r="G332" s="1">
        <v>163</v>
      </c>
      <c r="H332" s="1">
        <v>26</v>
      </c>
      <c r="I332" s="44">
        <f>N332*Parameters_Alternate!$B$8</f>
        <v>62.333333333333336</v>
      </c>
      <c r="J332" s="44">
        <f t="shared" si="42"/>
        <v>88.333333333333343</v>
      </c>
      <c r="K332" s="3">
        <v>-2</v>
      </c>
      <c r="M332" s="27">
        <v>0.8666666666666667</v>
      </c>
      <c r="N332" s="27">
        <v>0.77916666666666667</v>
      </c>
      <c r="P332" s="15">
        <f t="shared" si="43"/>
        <v>20316666.666666668</v>
      </c>
      <c r="R332">
        <f>Parameters_Alternate!$F$5</f>
        <v>13880</v>
      </c>
      <c r="S332">
        <f>R332*(1+VLOOKUP(K332,Parameters_Alternate!$H$3:$I$7,2,FALSE))</f>
        <v>9716</v>
      </c>
      <c r="T332" s="14">
        <f>S332*Parameters_Alternate!$F$2</f>
        <v>12630800</v>
      </c>
      <c r="U332" s="14">
        <f>Parameters_Alternate!$N$6</f>
        <v>433333.33333333337</v>
      </c>
      <c r="V332" s="14">
        <f t="shared" si="40"/>
        <v>2500000</v>
      </c>
      <c r="W332" s="14">
        <f>Parameters_Alternate!$Q$10</f>
        <v>3754098.2698005121</v>
      </c>
      <c r="X332" s="14">
        <f>Parameters_Alternate!$F$7*'Alternate Scenario '!P332</f>
        <v>5079166.666666667</v>
      </c>
      <c r="Y332" s="14">
        <f>Parameters_Base!$G$8</f>
        <v>2000000</v>
      </c>
      <c r="Z332" s="15">
        <f t="shared" si="44"/>
        <v>26397398.269800514</v>
      </c>
      <c r="AB332" s="29">
        <f t="shared" si="45"/>
        <v>-6080731.6031338461</v>
      </c>
      <c r="AC332" s="29"/>
      <c r="AD332" s="29" t="str">
        <f t="shared" si="46"/>
        <v>Loss</v>
      </c>
      <c r="AE332" s="29"/>
      <c r="AG332" s="12">
        <f t="shared" si="47"/>
        <v>-68838.470978873724</v>
      </c>
    </row>
    <row r="333" spans="1:33" x14ac:dyDescent="0.25">
      <c r="A333" s="6">
        <v>326</v>
      </c>
      <c r="B333" s="1" t="str">
        <f t="shared" si="41"/>
        <v>Mumbai</v>
      </c>
      <c r="C333" s="1" t="s">
        <v>1</v>
      </c>
      <c r="D333" s="1" t="str">
        <f>IF(C333="Q1","non-peak",IF('Alternate Scenario '!C333="Q4","non-peak","peak"))</f>
        <v>peak</v>
      </c>
      <c r="E333" s="13">
        <f>IF(D333="non-peak",Parameters_Base!$B$4,Parameters_Base!$B$5)</f>
        <v>229999.99999999997</v>
      </c>
      <c r="F333" s="1"/>
      <c r="G333" s="1">
        <v>163</v>
      </c>
      <c r="H333" s="1">
        <v>20</v>
      </c>
      <c r="I333" s="44">
        <f>N333*Parameters_Alternate!$B$8</f>
        <v>76</v>
      </c>
      <c r="J333" s="44">
        <f t="shared" si="42"/>
        <v>96</v>
      </c>
      <c r="K333" s="3">
        <v>0</v>
      </c>
      <c r="M333" s="27">
        <v>0.66666666666666663</v>
      </c>
      <c r="N333" s="27">
        <v>0.95</v>
      </c>
      <c r="P333" s="15">
        <f t="shared" si="43"/>
        <v>22079999.999999996</v>
      </c>
      <c r="R333">
        <f>Parameters_Alternate!$F$5</f>
        <v>13880</v>
      </c>
      <c r="S333">
        <f>R333*(1+VLOOKUP(K333,Parameters_Alternate!$H$3:$I$7,2,FALSE))</f>
        <v>13880</v>
      </c>
      <c r="T333" s="14">
        <f>S333*Parameters_Alternate!$F$2</f>
        <v>18044000</v>
      </c>
      <c r="U333" s="14">
        <f>Parameters_Alternate!$N$6</f>
        <v>433333.33333333337</v>
      </c>
      <c r="V333" s="14">
        <f t="shared" si="40"/>
        <v>1500000</v>
      </c>
      <c r="W333" s="14">
        <f>Parameters_Alternate!$Q$10</f>
        <v>3754098.2698005121</v>
      </c>
      <c r="X333" s="14">
        <f>Parameters_Alternate!$F$7*'Alternate Scenario '!P333</f>
        <v>5519999.9999999991</v>
      </c>
      <c r="Y333" s="14">
        <f>Parameters_Base!$G$8</f>
        <v>2000000</v>
      </c>
      <c r="Z333" s="15">
        <f t="shared" si="44"/>
        <v>31251431.603133842</v>
      </c>
      <c r="AB333" s="29">
        <f t="shared" si="45"/>
        <v>-9171431.6031338461</v>
      </c>
      <c r="AC333" s="29"/>
      <c r="AD333" s="29" t="str">
        <f t="shared" si="46"/>
        <v>Loss</v>
      </c>
      <c r="AE333" s="29"/>
      <c r="AG333" s="12">
        <f t="shared" si="47"/>
        <v>-95535.745865977558</v>
      </c>
    </row>
    <row r="334" spans="1:33" x14ac:dyDescent="0.25">
      <c r="A334" s="6">
        <v>327</v>
      </c>
      <c r="B334" s="1" t="str">
        <f t="shared" si="41"/>
        <v>New York</v>
      </c>
      <c r="C334" s="1" t="s">
        <v>1</v>
      </c>
      <c r="D334" s="1" t="str">
        <f>IF(C334="Q1","non-peak",IF('Alternate Scenario '!C334="Q4","non-peak","peak"))</f>
        <v>peak</v>
      </c>
      <c r="E334" s="13">
        <f>IF(D334="non-peak",Parameters_Base!$B$4,Parameters_Base!$B$5)</f>
        <v>229999.99999999997</v>
      </c>
      <c r="F334" s="1"/>
      <c r="G334" s="1">
        <v>164</v>
      </c>
      <c r="H334" s="1">
        <v>28</v>
      </c>
      <c r="I334" s="44">
        <f>N334*Parameters_Alternate!$B$8</f>
        <v>70.666666666666657</v>
      </c>
      <c r="J334" s="44">
        <f t="shared" si="42"/>
        <v>98.666666666666657</v>
      </c>
      <c r="K334" s="3">
        <v>0</v>
      </c>
      <c r="M334" s="27">
        <v>0.93333333333333335</v>
      </c>
      <c r="N334" s="27">
        <v>0.8833333333333333</v>
      </c>
      <c r="P334" s="15">
        <f t="shared" si="43"/>
        <v>22693333.333333328</v>
      </c>
      <c r="R334">
        <f>Parameters_Alternate!$F$5</f>
        <v>13880</v>
      </c>
      <c r="S334">
        <f>R334*(1+VLOOKUP(K334,Parameters_Alternate!$H$3:$I$7,2,FALSE))</f>
        <v>13880</v>
      </c>
      <c r="T334" s="14">
        <f>S334*Parameters_Alternate!$F$2</f>
        <v>18044000</v>
      </c>
      <c r="U334" s="14">
        <f>Parameters_Alternate!$N$6</f>
        <v>433333.33333333337</v>
      </c>
      <c r="V334" s="14">
        <f t="shared" si="40"/>
        <v>2500000</v>
      </c>
      <c r="W334" s="14">
        <f>Parameters_Alternate!$Q$10</f>
        <v>3754098.2698005121</v>
      </c>
      <c r="X334" s="14">
        <f>Parameters_Alternate!$F$7*'Alternate Scenario '!P334</f>
        <v>5673333.3333333321</v>
      </c>
      <c r="Y334" s="14">
        <f>Parameters_Base!$G$8</f>
        <v>2000000</v>
      </c>
      <c r="Z334" s="15">
        <f t="shared" si="44"/>
        <v>32404764.936467174</v>
      </c>
      <c r="AB334" s="29">
        <f t="shared" si="45"/>
        <v>-9711431.6031338461</v>
      </c>
      <c r="AC334" s="29"/>
      <c r="AD334" s="29" t="str">
        <f t="shared" si="46"/>
        <v>Loss</v>
      </c>
      <c r="AE334" s="29"/>
      <c r="AG334" s="12">
        <f t="shared" si="47"/>
        <v>-98426.671653383586</v>
      </c>
    </row>
    <row r="335" spans="1:33" x14ac:dyDescent="0.25">
      <c r="A335" s="6">
        <v>328</v>
      </c>
      <c r="B335" s="1" t="str">
        <f t="shared" si="41"/>
        <v>Mumbai</v>
      </c>
      <c r="C335" s="1" t="s">
        <v>1</v>
      </c>
      <c r="D335" s="1" t="str">
        <f>IF(C335="Q1","non-peak",IF('Alternate Scenario '!C335="Q4","non-peak","peak"))</f>
        <v>peak</v>
      </c>
      <c r="E335" s="13">
        <f>IF(D335="non-peak",Parameters_Base!$B$4,Parameters_Base!$B$5)</f>
        <v>229999.99999999997</v>
      </c>
      <c r="F335" s="1"/>
      <c r="G335" s="1">
        <v>164</v>
      </c>
      <c r="H335" s="1">
        <v>16</v>
      </c>
      <c r="I335" s="44">
        <f>N335*Parameters_Alternate!$B$8</f>
        <v>58.666666666666664</v>
      </c>
      <c r="J335" s="44">
        <f t="shared" si="42"/>
        <v>74.666666666666657</v>
      </c>
      <c r="K335" s="3">
        <v>2</v>
      </c>
      <c r="M335" s="27">
        <v>0.53333333333333333</v>
      </c>
      <c r="N335" s="27">
        <v>0.73333333333333328</v>
      </c>
      <c r="P335" s="15">
        <f t="shared" si="43"/>
        <v>17173333.333333328</v>
      </c>
      <c r="R335">
        <f>Parameters_Alternate!$F$5</f>
        <v>13880</v>
      </c>
      <c r="S335">
        <f>R335*(1+VLOOKUP(K335,Parameters_Alternate!$H$3:$I$7,2,FALSE))</f>
        <v>18044</v>
      </c>
      <c r="T335" s="14">
        <f>S335*Parameters_Alternate!$F$2</f>
        <v>23457200</v>
      </c>
      <c r="U335" s="14">
        <f>Parameters_Alternate!$N$6</f>
        <v>433333.33333333337</v>
      </c>
      <c r="V335" s="14">
        <f t="shared" si="40"/>
        <v>1500000</v>
      </c>
      <c r="W335" s="14">
        <f>Parameters_Alternate!$Q$10</f>
        <v>3754098.2698005121</v>
      </c>
      <c r="X335" s="14">
        <f>Parameters_Alternate!$F$7*'Alternate Scenario '!P335</f>
        <v>4293333.3333333321</v>
      </c>
      <c r="Y335" s="14">
        <f>Parameters_Base!$G$8</f>
        <v>2000000</v>
      </c>
      <c r="Z335" s="15">
        <f t="shared" si="44"/>
        <v>35437964.936467171</v>
      </c>
      <c r="AB335" s="29">
        <f t="shared" si="45"/>
        <v>-18264631.603133842</v>
      </c>
      <c r="AC335" s="29"/>
      <c r="AD335" s="29" t="str">
        <f t="shared" si="46"/>
        <v>Loss</v>
      </c>
      <c r="AE335" s="29"/>
      <c r="AG335" s="12">
        <f t="shared" si="47"/>
        <v>-244615.60182768543</v>
      </c>
    </row>
    <row r="336" spans="1:33" x14ac:dyDescent="0.25">
      <c r="A336" s="6">
        <v>329</v>
      </c>
      <c r="B336" s="1" t="str">
        <f t="shared" si="41"/>
        <v>New York</v>
      </c>
      <c r="C336" s="1" t="s">
        <v>1</v>
      </c>
      <c r="D336" s="1" t="str">
        <f>IF(C336="Q1","non-peak",IF('Alternate Scenario '!C336="Q4","non-peak","peak"))</f>
        <v>peak</v>
      </c>
      <c r="E336" s="13">
        <f>IF(D336="non-peak",Parameters_Base!$B$4,Parameters_Base!$B$5)</f>
        <v>229999.99999999997</v>
      </c>
      <c r="F336" s="1"/>
      <c r="G336" s="1">
        <v>165</v>
      </c>
      <c r="H336" s="1">
        <v>17</v>
      </c>
      <c r="I336" s="44">
        <f>N336*Parameters_Alternate!$B$8</f>
        <v>55.666666666666664</v>
      </c>
      <c r="J336" s="44">
        <f t="shared" si="42"/>
        <v>72.666666666666657</v>
      </c>
      <c r="K336" s="3">
        <v>-1</v>
      </c>
      <c r="M336" s="27">
        <v>0.56666666666666665</v>
      </c>
      <c r="N336" s="27">
        <v>0.6958333333333333</v>
      </c>
      <c r="P336" s="15">
        <f t="shared" si="43"/>
        <v>16713333.333333328</v>
      </c>
      <c r="R336">
        <f>Parameters_Alternate!$F$5</f>
        <v>13880</v>
      </c>
      <c r="S336">
        <f>R336*(1+VLOOKUP(K336,Parameters_Alternate!$H$3:$I$7,2,FALSE))</f>
        <v>11798</v>
      </c>
      <c r="T336" s="14">
        <f>S336*Parameters_Alternate!$F$2</f>
        <v>15337400</v>
      </c>
      <c r="U336" s="14">
        <f>Parameters_Alternate!$N$6</f>
        <v>433333.33333333337</v>
      </c>
      <c r="V336" s="14">
        <f t="shared" si="40"/>
        <v>2500000</v>
      </c>
      <c r="W336" s="14">
        <f>Parameters_Alternate!$Q$10</f>
        <v>3754098.2698005121</v>
      </c>
      <c r="X336" s="14">
        <f>Parameters_Alternate!$F$7*'Alternate Scenario '!P336</f>
        <v>4178333.3333333321</v>
      </c>
      <c r="Y336" s="14">
        <f>Parameters_Base!$G$8</f>
        <v>2000000</v>
      </c>
      <c r="Z336" s="15">
        <f t="shared" si="44"/>
        <v>28203164.936467182</v>
      </c>
      <c r="AB336" s="29">
        <f t="shared" si="45"/>
        <v>-11489831.603133854</v>
      </c>
      <c r="AC336" s="29"/>
      <c r="AD336" s="29" t="str">
        <f t="shared" si="46"/>
        <v>Loss</v>
      </c>
      <c r="AE336" s="29"/>
      <c r="AG336" s="12">
        <f t="shared" si="47"/>
        <v>-158116.94866697965</v>
      </c>
    </row>
    <row r="337" spans="1:33" x14ac:dyDescent="0.25">
      <c r="A337" s="6">
        <v>330</v>
      </c>
      <c r="B337" s="1" t="str">
        <f t="shared" si="41"/>
        <v>Mumbai</v>
      </c>
      <c r="C337" s="1" t="s">
        <v>1</v>
      </c>
      <c r="D337" s="1" t="str">
        <f>IF(C337="Q1","non-peak",IF('Alternate Scenario '!C337="Q4","non-peak","peak"))</f>
        <v>peak</v>
      </c>
      <c r="E337" s="13">
        <f>IF(D337="non-peak",Parameters_Base!$B$4,Parameters_Base!$B$5)</f>
        <v>229999.99999999997</v>
      </c>
      <c r="F337" s="1"/>
      <c r="G337" s="1">
        <v>165</v>
      </c>
      <c r="H337" s="1">
        <v>22</v>
      </c>
      <c r="I337" s="44">
        <f>N337*Parameters_Alternate!$B$8</f>
        <v>68.666666666666657</v>
      </c>
      <c r="J337" s="44">
        <f t="shared" si="42"/>
        <v>90.666666666666657</v>
      </c>
      <c r="K337" s="3">
        <v>1</v>
      </c>
      <c r="M337" s="27">
        <v>0.73333333333333328</v>
      </c>
      <c r="N337" s="27">
        <v>0.85833333333333328</v>
      </c>
      <c r="P337" s="15">
        <f t="shared" si="43"/>
        <v>20853333.333333328</v>
      </c>
      <c r="R337">
        <f>Parameters_Alternate!$F$5</f>
        <v>13880</v>
      </c>
      <c r="S337">
        <f>R337*(1+VLOOKUP(K337,Parameters_Alternate!$H$3:$I$7,2,FALSE))</f>
        <v>15961.999999999998</v>
      </c>
      <c r="T337" s="14">
        <f>S337*Parameters_Alternate!$F$2</f>
        <v>20750599.999999996</v>
      </c>
      <c r="U337" s="14">
        <f>Parameters_Alternate!$N$6</f>
        <v>433333.33333333337</v>
      </c>
      <c r="V337" s="14">
        <f t="shared" si="40"/>
        <v>1500000</v>
      </c>
      <c r="W337" s="14">
        <f>Parameters_Alternate!$Q$10</f>
        <v>3754098.2698005121</v>
      </c>
      <c r="X337" s="14">
        <f>Parameters_Alternate!$F$7*'Alternate Scenario '!P337</f>
        <v>5213333.3333333321</v>
      </c>
      <c r="Y337" s="14">
        <f>Parameters_Base!$G$8</f>
        <v>2000000</v>
      </c>
      <c r="Z337" s="15">
        <f t="shared" si="44"/>
        <v>33651364.936467171</v>
      </c>
      <c r="AB337" s="29">
        <f t="shared" si="45"/>
        <v>-12798031.603133842</v>
      </c>
      <c r="AC337" s="29"/>
      <c r="AD337" s="29" t="str">
        <f t="shared" si="46"/>
        <v>Loss</v>
      </c>
      <c r="AE337" s="29"/>
      <c r="AG337" s="12">
        <f t="shared" si="47"/>
        <v>-141154.76032868211</v>
      </c>
    </row>
    <row r="338" spans="1:33" x14ac:dyDescent="0.25">
      <c r="A338" s="6">
        <v>331</v>
      </c>
      <c r="B338" s="1" t="str">
        <f t="shared" si="41"/>
        <v>New York</v>
      </c>
      <c r="C338" s="1" t="s">
        <v>1</v>
      </c>
      <c r="D338" s="1" t="str">
        <f>IF(C338="Q1","non-peak",IF('Alternate Scenario '!C338="Q4","non-peak","peak"))</f>
        <v>peak</v>
      </c>
      <c r="E338" s="13">
        <f>IF(D338="non-peak",Parameters_Base!$B$4,Parameters_Base!$B$5)</f>
        <v>229999.99999999997</v>
      </c>
      <c r="F338" s="1"/>
      <c r="G338" s="1">
        <v>166</v>
      </c>
      <c r="H338" s="1">
        <v>29</v>
      </c>
      <c r="I338" s="44">
        <f>N338*Parameters_Alternate!$B$8</f>
        <v>52.333333333333336</v>
      </c>
      <c r="J338" s="44">
        <f t="shared" si="42"/>
        <v>81.333333333333343</v>
      </c>
      <c r="K338" s="3">
        <v>-1</v>
      </c>
      <c r="M338" s="27">
        <v>0.96666666666666667</v>
      </c>
      <c r="N338" s="27">
        <v>0.65416666666666667</v>
      </c>
      <c r="P338" s="15">
        <f t="shared" si="43"/>
        <v>18706666.666666668</v>
      </c>
      <c r="R338">
        <f>Parameters_Alternate!$F$5</f>
        <v>13880</v>
      </c>
      <c r="S338">
        <f>R338*(1+VLOOKUP(K338,Parameters_Alternate!$H$3:$I$7,2,FALSE))</f>
        <v>11798</v>
      </c>
      <c r="T338" s="14">
        <f>S338*Parameters_Alternate!$F$2</f>
        <v>15337400</v>
      </c>
      <c r="U338" s="14">
        <f>Parameters_Alternate!$N$6</f>
        <v>433333.33333333337</v>
      </c>
      <c r="V338" s="14">
        <f t="shared" si="40"/>
        <v>2500000</v>
      </c>
      <c r="W338" s="14">
        <f>Parameters_Alternate!$Q$10</f>
        <v>3754098.2698005121</v>
      </c>
      <c r="X338" s="14">
        <f>Parameters_Alternate!$F$7*'Alternate Scenario '!P338</f>
        <v>4676666.666666667</v>
      </c>
      <c r="Y338" s="14">
        <f>Parameters_Base!$G$8</f>
        <v>2000000</v>
      </c>
      <c r="Z338" s="15">
        <f t="shared" si="44"/>
        <v>28701498.269800518</v>
      </c>
      <c r="AB338" s="29">
        <f t="shared" si="45"/>
        <v>-9994831.6031338498</v>
      </c>
      <c r="AC338" s="29"/>
      <c r="AD338" s="29" t="str">
        <f t="shared" si="46"/>
        <v>Loss</v>
      </c>
      <c r="AE338" s="29"/>
      <c r="AG338" s="12">
        <f t="shared" si="47"/>
        <v>-122887.27380902274</v>
      </c>
    </row>
    <row r="339" spans="1:33" x14ac:dyDescent="0.25">
      <c r="A339" s="6">
        <v>332</v>
      </c>
      <c r="B339" s="1" t="str">
        <f t="shared" si="41"/>
        <v>Mumbai</v>
      </c>
      <c r="C339" s="1" t="s">
        <v>1</v>
      </c>
      <c r="D339" s="1" t="str">
        <f>IF(C339="Q1","non-peak",IF('Alternate Scenario '!C339="Q4","non-peak","peak"))</f>
        <v>peak</v>
      </c>
      <c r="E339" s="13">
        <f>IF(D339="non-peak",Parameters_Base!$B$4,Parameters_Base!$B$5)</f>
        <v>229999.99999999997</v>
      </c>
      <c r="F339" s="1"/>
      <c r="G339" s="1">
        <v>166</v>
      </c>
      <c r="H339" s="1">
        <v>19</v>
      </c>
      <c r="I339" s="44">
        <f>N339*Parameters_Alternate!$B$8</f>
        <v>68.333333333333329</v>
      </c>
      <c r="J339" s="44">
        <f t="shared" si="42"/>
        <v>87.333333333333329</v>
      </c>
      <c r="K339" s="3">
        <v>1</v>
      </c>
      <c r="M339" s="27">
        <v>0.6333333333333333</v>
      </c>
      <c r="N339" s="27">
        <v>0.85416666666666663</v>
      </c>
      <c r="P339" s="15">
        <f t="shared" si="43"/>
        <v>20086666.666666664</v>
      </c>
      <c r="R339">
        <f>Parameters_Alternate!$F$5</f>
        <v>13880</v>
      </c>
      <c r="S339">
        <f>R339*(1+VLOOKUP(K339,Parameters_Alternate!$H$3:$I$7,2,FALSE))</f>
        <v>15961.999999999998</v>
      </c>
      <c r="T339" s="14">
        <f>S339*Parameters_Alternate!$F$2</f>
        <v>20750599.999999996</v>
      </c>
      <c r="U339" s="14">
        <f>Parameters_Alternate!$N$6</f>
        <v>433333.33333333337</v>
      </c>
      <c r="V339" s="14">
        <f t="shared" si="40"/>
        <v>1500000</v>
      </c>
      <c r="W339" s="14">
        <f>Parameters_Alternate!$Q$10</f>
        <v>3754098.2698005121</v>
      </c>
      <c r="X339" s="14">
        <f>Parameters_Alternate!$F$7*'Alternate Scenario '!P339</f>
        <v>5021666.666666666</v>
      </c>
      <c r="Y339" s="14">
        <f>Parameters_Base!$G$8</f>
        <v>2000000</v>
      </c>
      <c r="Z339" s="15">
        <f t="shared" si="44"/>
        <v>33459698.269800507</v>
      </c>
      <c r="AB339" s="29">
        <f t="shared" si="45"/>
        <v>-13373031.603133842</v>
      </c>
      <c r="AC339" s="29"/>
      <c r="AD339" s="29" t="str">
        <f t="shared" si="46"/>
        <v>Loss</v>
      </c>
      <c r="AE339" s="29"/>
      <c r="AG339" s="12">
        <f t="shared" si="47"/>
        <v>-153126.31606641805</v>
      </c>
    </row>
    <row r="340" spans="1:33" x14ac:dyDescent="0.25">
      <c r="A340" s="6">
        <v>333</v>
      </c>
      <c r="B340" s="1" t="str">
        <f t="shared" si="41"/>
        <v>New York</v>
      </c>
      <c r="C340" s="1" t="s">
        <v>1</v>
      </c>
      <c r="D340" s="1" t="str">
        <f>IF(C340="Q1","non-peak",IF('Alternate Scenario '!C340="Q4","non-peak","peak"))</f>
        <v>peak</v>
      </c>
      <c r="E340" s="13">
        <f>IF(D340="non-peak",Parameters_Base!$B$4,Parameters_Base!$B$5)</f>
        <v>229999.99999999997</v>
      </c>
      <c r="F340" s="1"/>
      <c r="G340" s="1">
        <v>167</v>
      </c>
      <c r="H340" s="1">
        <v>16</v>
      </c>
      <c r="I340" s="44">
        <f>N340*Parameters_Alternate!$B$8</f>
        <v>65</v>
      </c>
      <c r="J340" s="44">
        <f t="shared" si="42"/>
        <v>81</v>
      </c>
      <c r="K340" s="3">
        <v>0</v>
      </c>
      <c r="M340" s="27">
        <v>0.53333333333333333</v>
      </c>
      <c r="N340" s="27">
        <v>0.8125</v>
      </c>
      <c r="P340" s="15">
        <f t="shared" si="43"/>
        <v>18629999.999999996</v>
      </c>
      <c r="R340">
        <f>Parameters_Alternate!$F$5</f>
        <v>13880</v>
      </c>
      <c r="S340">
        <f>R340*(1+VLOOKUP(K340,Parameters_Alternate!$H$3:$I$7,2,FALSE))</f>
        <v>13880</v>
      </c>
      <c r="T340" s="14">
        <f>S340*Parameters_Alternate!$F$2</f>
        <v>18044000</v>
      </c>
      <c r="U340" s="14">
        <f>Parameters_Alternate!$N$6</f>
        <v>433333.33333333337</v>
      </c>
      <c r="V340" s="14">
        <f t="shared" si="40"/>
        <v>2500000</v>
      </c>
      <c r="W340" s="14">
        <f>Parameters_Alternate!$Q$10</f>
        <v>3754098.2698005121</v>
      </c>
      <c r="X340" s="14">
        <f>Parameters_Alternate!$F$7*'Alternate Scenario '!P340</f>
        <v>4657499.9999999991</v>
      </c>
      <c r="Y340" s="14">
        <f>Parameters_Base!$G$8</f>
        <v>2000000</v>
      </c>
      <c r="Z340" s="15">
        <f t="shared" si="44"/>
        <v>31388931.603133842</v>
      </c>
      <c r="AB340" s="29">
        <f t="shared" si="45"/>
        <v>-12758931.603133846</v>
      </c>
      <c r="AC340" s="29"/>
      <c r="AD340" s="29" t="str">
        <f t="shared" si="46"/>
        <v>Loss</v>
      </c>
      <c r="AE340" s="29"/>
      <c r="AG340" s="12">
        <f t="shared" si="47"/>
        <v>-157517.67411276352</v>
      </c>
    </row>
    <row r="341" spans="1:33" x14ac:dyDescent="0.25">
      <c r="A341" s="6">
        <v>334</v>
      </c>
      <c r="B341" s="1" t="str">
        <f t="shared" si="41"/>
        <v>Mumbai</v>
      </c>
      <c r="C341" s="1" t="s">
        <v>1</v>
      </c>
      <c r="D341" s="1" t="str">
        <f>IF(C341="Q1","non-peak",IF('Alternate Scenario '!C341="Q4","non-peak","peak"))</f>
        <v>peak</v>
      </c>
      <c r="E341" s="13">
        <f>IF(D341="non-peak",Parameters_Base!$B$4,Parameters_Base!$B$5)</f>
        <v>229999.99999999997</v>
      </c>
      <c r="F341" s="1"/>
      <c r="G341" s="1">
        <v>167</v>
      </c>
      <c r="H341" s="1">
        <v>19</v>
      </c>
      <c r="I341" s="44">
        <f>N341*Parameters_Alternate!$B$8</f>
        <v>74.333333333333343</v>
      </c>
      <c r="J341" s="44">
        <f t="shared" si="42"/>
        <v>93.333333333333343</v>
      </c>
      <c r="K341" s="3">
        <v>1</v>
      </c>
      <c r="M341" s="27">
        <v>0.6333333333333333</v>
      </c>
      <c r="N341" s="27">
        <v>0.9291666666666667</v>
      </c>
      <c r="P341" s="15">
        <f t="shared" si="43"/>
        <v>21466666.666666668</v>
      </c>
      <c r="R341">
        <f>Parameters_Alternate!$F$5</f>
        <v>13880</v>
      </c>
      <c r="S341">
        <f>R341*(1+VLOOKUP(K341,Parameters_Alternate!$H$3:$I$7,2,FALSE))</f>
        <v>15961.999999999998</v>
      </c>
      <c r="T341" s="14">
        <f>S341*Parameters_Alternate!$F$2</f>
        <v>20750599.999999996</v>
      </c>
      <c r="U341" s="14">
        <f>Parameters_Alternate!$N$6</f>
        <v>433333.33333333337</v>
      </c>
      <c r="V341" s="14">
        <f t="shared" si="40"/>
        <v>1500000</v>
      </c>
      <c r="W341" s="14">
        <f>Parameters_Alternate!$Q$10</f>
        <v>3754098.2698005121</v>
      </c>
      <c r="X341" s="14">
        <f>Parameters_Alternate!$F$7*'Alternate Scenario '!P341</f>
        <v>5366666.666666667</v>
      </c>
      <c r="Y341" s="14">
        <f>Parameters_Base!$G$8</f>
        <v>2000000</v>
      </c>
      <c r="Z341" s="15">
        <f t="shared" si="44"/>
        <v>33804698.269800514</v>
      </c>
      <c r="AB341" s="29">
        <f t="shared" si="45"/>
        <v>-12338031.603133846</v>
      </c>
      <c r="AC341" s="29"/>
      <c r="AD341" s="29" t="str">
        <f t="shared" si="46"/>
        <v>Loss</v>
      </c>
      <c r="AE341" s="29"/>
      <c r="AG341" s="12">
        <f t="shared" si="47"/>
        <v>-132193.19574786263</v>
      </c>
    </row>
    <row r="342" spans="1:33" x14ac:dyDescent="0.25">
      <c r="A342" s="6">
        <v>335</v>
      </c>
      <c r="B342" s="1" t="str">
        <f t="shared" si="41"/>
        <v>New York</v>
      </c>
      <c r="C342" s="1" t="s">
        <v>1</v>
      </c>
      <c r="D342" s="1" t="str">
        <f>IF(C342="Q1","non-peak",IF('Alternate Scenario '!C342="Q4","non-peak","peak"))</f>
        <v>peak</v>
      </c>
      <c r="E342" s="13">
        <f>IF(D342="non-peak",Parameters_Base!$B$4,Parameters_Base!$B$5)</f>
        <v>229999.99999999997</v>
      </c>
      <c r="F342" s="1"/>
      <c r="G342" s="1">
        <v>168</v>
      </c>
      <c r="H342" s="1">
        <v>23</v>
      </c>
      <c r="I342" s="44">
        <f>N342*Parameters_Alternate!$B$8</f>
        <v>61.666666666666671</v>
      </c>
      <c r="J342" s="44">
        <f t="shared" si="42"/>
        <v>84.666666666666671</v>
      </c>
      <c r="K342" s="3">
        <v>-1</v>
      </c>
      <c r="M342" s="27">
        <v>0.76666666666666672</v>
      </c>
      <c r="N342" s="27">
        <v>0.77083333333333337</v>
      </c>
      <c r="P342" s="15">
        <f t="shared" si="43"/>
        <v>19473333.333333332</v>
      </c>
      <c r="R342">
        <f>Parameters_Alternate!$F$5</f>
        <v>13880</v>
      </c>
      <c r="S342">
        <f>R342*(1+VLOOKUP(K342,Parameters_Alternate!$H$3:$I$7,2,FALSE))</f>
        <v>11798</v>
      </c>
      <c r="T342" s="14">
        <f>S342*Parameters_Alternate!$F$2</f>
        <v>15337400</v>
      </c>
      <c r="U342" s="14">
        <f>Parameters_Alternate!$N$6</f>
        <v>433333.33333333337</v>
      </c>
      <c r="V342" s="14">
        <f t="shared" si="40"/>
        <v>2500000</v>
      </c>
      <c r="W342" s="14">
        <f>Parameters_Alternate!$Q$10</f>
        <v>3754098.2698005121</v>
      </c>
      <c r="X342" s="14">
        <f>Parameters_Alternate!$F$7*'Alternate Scenario '!P342</f>
        <v>4868333.333333333</v>
      </c>
      <c r="Y342" s="14">
        <f>Parameters_Base!$G$8</f>
        <v>2000000</v>
      </c>
      <c r="Z342" s="15">
        <f t="shared" si="44"/>
        <v>28893164.936467182</v>
      </c>
      <c r="AB342" s="29">
        <f t="shared" si="45"/>
        <v>-9419831.6031338498</v>
      </c>
      <c r="AC342" s="29"/>
      <c r="AD342" s="29" t="str">
        <f t="shared" si="46"/>
        <v>Loss</v>
      </c>
      <c r="AE342" s="29"/>
      <c r="AG342" s="12">
        <f t="shared" si="47"/>
        <v>-111257.85358032105</v>
      </c>
    </row>
    <row r="343" spans="1:33" x14ac:dyDescent="0.25">
      <c r="A343" s="6">
        <v>336</v>
      </c>
      <c r="B343" s="1" t="str">
        <f t="shared" si="41"/>
        <v>Mumbai</v>
      </c>
      <c r="C343" s="1" t="s">
        <v>1</v>
      </c>
      <c r="D343" s="1" t="str">
        <f>IF(C343="Q1","non-peak",IF('Alternate Scenario '!C343="Q4","non-peak","peak"))</f>
        <v>peak</v>
      </c>
      <c r="E343" s="13">
        <f>IF(D343="non-peak",Parameters_Base!$B$4,Parameters_Base!$B$5)</f>
        <v>229999.99999999997</v>
      </c>
      <c r="F343" s="1"/>
      <c r="G343" s="1">
        <v>168</v>
      </c>
      <c r="H343" s="1">
        <v>23</v>
      </c>
      <c r="I343" s="44">
        <f>N343*Parameters_Alternate!$B$8</f>
        <v>59.333333333333336</v>
      </c>
      <c r="J343" s="44">
        <f t="shared" si="42"/>
        <v>82.333333333333343</v>
      </c>
      <c r="K343" s="3">
        <v>2</v>
      </c>
      <c r="M343" s="27">
        <v>0.76666666666666672</v>
      </c>
      <c r="N343" s="27">
        <v>0.7416666666666667</v>
      </c>
      <c r="P343" s="15">
        <f t="shared" si="43"/>
        <v>18936666.666666668</v>
      </c>
      <c r="R343">
        <f>Parameters_Alternate!$F$5</f>
        <v>13880</v>
      </c>
      <c r="S343">
        <f>R343*(1+VLOOKUP(K343,Parameters_Alternate!$H$3:$I$7,2,FALSE))</f>
        <v>18044</v>
      </c>
      <c r="T343" s="14">
        <f>S343*Parameters_Alternate!$F$2</f>
        <v>23457200</v>
      </c>
      <c r="U343" s="14">
        <f>Parameters_Alternate!$N$6</f>
        <v>433333.33333333337</v>
      </c>
      <c r="V343" s="14">
        <f t="shared" si="40"/>
        <v>1500000</v>
      </c>
      <c r="W343" s="14">
        <f>Parameters_Alternate!$Q$10</f>
        <v>3754098.2698005121</v>
      </c>
      <c r="X343" s="14">
        <f>Parameters_Alternate!$F$7*'Alternate Scenario '!P343</f>
        <v>4734166.666666667</v>
      </c>
      <c r="Y343" s="14">
        <f>Parameters_Base!$G$8</f>
        <v>2000000</v>
      </c>
      <c r="Z343" s="15">
        <f t="shared" si="44"/>
        <v>35878798.269800507</v>
      </c>
      <c r="AB343" s="29">
        <f t="shared" si="45"/>
        <v>-16942131.603133839</v>
      </c>
      <c r="AC343" s="29"/>
      <c r="AD343" s="29" t="str">
        <f t="shared" si="46"/>
        <v>Loss</v>
      </c>
      <c r="AE343" s="29"/>
      <c r="AG343" s="12">
        <f t="shared" si="47"/>
        <v>-205774.87777085631</v>
      </c>
    </row>
    <row r="344" spans="1:33" x14ac:dyDescent="0.25">
      <c r="A344" s="6">
        <v>337</v>
      </c>
      <c r="B344" s="1" t="str">
        <f t="shared" si="41"/>
        <v>New York</v>
      </c>
      <c r="C344" s="1" t="s">
        <v>1</v>
      </c>
      <c r="D344" s="1" t="str">
        <f>IF(C344="Q1","non-peak",IF('Alternate Scenario '!C344="Q4","non-peak","peak"))</f>
        <v>peak</v>
      </c>
      <c r="E344" s="13">
        <f>IF(D344="non-peak",Parameters_Base!$B$4,Parameters_Base!$B$5)</f>
        <v>229999.99999999997</v>
      </c>
      <c r="F344" s="1"/>
      <c r="G344" s="1">
        <v>169</v>
      </c>
      <c r="H344" s="1">
        <v>22</v>
      </c>
      <c r="I344" s="44">
        <f>N344*Parameters_Alternate!$B$8</f>
        <v>56.333333333333336</v>
      </c>
      <c r="J344" s="44">
        <f t="shared" si="42"/>
        <v>78.333333333333343</v>
      </c>
      <c r="K344" s="3">
        <v>-2</v>
      </c>
      <c r="M344" s="27">
        <v>0.73333333333333328</v>
      </c>
      <c r="N344" s="27">
        <v>0.70416666666666672</v>
      </c>
      <c r="P344" s="15">
        <f t="shared" si="43"/>
        <v>18016666.666666668</v>
      </c>
      <c r="R344">
        <f>Parameters_Alternate!$F$5</f>
        <v>13880</v>
      </c>
      <c r="S344">
        <f>R344*(1+VLOOKUP(K344,Parameters_Alternate!$H$3:$I$7,2,FALSE))</f>
        <v>9716</v>
      </c>
      <c r="T344" s="14">
        <f>S344*Parameters_Alternate!$F$2</f>
        <v>12630800</v>
      </c>
      <c r="U344" s="14">
        <f>Parameters_Alternate!$N$6</f>
        <v>433333.33333333337</v>
      </c>
      <c r="V344" s="14">
        <f t="shared" si="40"/>
        <v>2500000</v>
      </c>
      <c r="W344" s="14">
        <f>Parameters_Alternate!$Q$10</f>
        <v>3754098.2698005121</v>
      </c>
      <c r="X344" s="14">
        <f>Parameters_Alternate!$F$7*'Alternate Scenario '!P344</f>
        <v>4504166.666666667</v>
      </c>
      <c r="Y344" s="14">
        <f>Parameters_Base!$G$8</f>
        <v>2000000</v>
      </c>
      <c r="Z344" s="15">
        <f t="shared" si="44"/>
        <v>25822398.269800514</v>
      </c>
      <c r="AB344" s="29">
        <f t="shared" si="45"/>
        <v>-7805731.6031338461</v>
      </c>
      <c r="AC344" s="29"/>
      <c r="AD344" s="29" t="str">
        <f t="shared" si="46"/>
        <v>Loss</v>
      </c>
      <c r="AE344" s="29"/>
      <c r="AG344" s="12">
        <f t="shared" si="47"/>
        <v>-99647.637486815045</v>
      </c>
    </row>
    <row r="345" spans="1:33" x14ac:dyDescent="0.25">
      <c r="A345" s="6">
        <v>338</v>
      </c>
      <c r="B345" s="1" t="str">
        <f t="shared" si="41"/>
        <v>Mumbai</v>
      </c>
      <c r="C345" s="1" t="s">
        <v>1</v>
      </c>
      <c r="D345" s="1" t="str">
        <f>IF(C345="Q1","non-peak",IF('Alternate Scenario '!C345="Q4","non-peak","peak"))</f>
        <v>peak</v>
      </c>
      <c r="E345" s="13">
        <f>IF(D345="non-peak",Parameters_Base!$B$4,Parameters_Base!$B$5)</f>
        <v>229999.99999999997</v>
      </c>
      <c r="F345" s="1"/>
      <c r="G345" s="1">
        <v>169</v>
      </c>
      <c r="H345" s="1">
        <v>29</v>
      </c>
      <c r="I345" s="44">
        <f>N345*Parameters_Alternate!$B$8</f>
        <v>67.666666666666671</v>
      </c>
      <c r="J345" s="44">
        <f t="shared" si="42"/>
        <v>96.666666666666671</v>
      </c>
      <c r="K345" s="3">
        <v>2</v>
      </c>
      <c r="M345" s="27">
        <v>0.96666666666666667</v>
      </c>
      <c r="N345" s="27">
        <v>0.84583333333333333</v>
      </c>
      <c r="P345" s="15">
        <f t="shared" si="43"/>
        <v>22233333.333333332</v>
      </c>
      <c r="R345">
        <f>Parameters_Alternate!$F$5</f>
        <v>13880</v>
      </c>
      <c r="S345">
        <f>R345*(1+VLOOKUP(K345,Parameters_Alternate!$H$3:$I$7,2,FALSE))</f>
        <v>18044</v>
      </c>
      <c r="T345" s="14">
        <f>S345*Parameters_Alternate!$F$2</f>
        <v>23457200</v>
      </c>
      <c r="U345" s="14">
        <f>Parameters_Alternate!$N$6</f>
        <v>433333.33333333337</v>
      </c>
      <c r="V345" s="14">
        <f t="shared" si="40"/>
        <v>1500000</v>
      </c>
      <c r="W345" s="14">
        <f>Parameters_Alternate!$Q$10</f>
        <v>3754098.2698005121</v>
      </c>
      <c r="X345" s="14">
        <f>Parameters_Alternate!$F$7*'Alternate Scenario '!P345</f>
        <v>5558333.333333333</v>
      </c>
      <c r="Y345" s="14">
        <f>Parameters_Base!$G$8</f>
        <v>2000000</v>
      </c>
      <c r="Z345" s="15">
        <f t="shared" si="44"/>
        <v>36702964.936467178</v>
      </c>
      <c r="AB345" s="29">
        <f t="shared" si="45"/>
        <v>-14469631.603133846</v>
      </c>
      <c r="AC345" s="29"/>
      <c r="AD345" s="29" t="str">
        <f t="shared" si="46"/>
        <v>Loss</v>
      </c>
      <c r="AE345" s="29"/>
      <c r="AG345" s="12">
        <f t="shared" si="47"/>
        <v>-149685.84417035012</v>
      </c>
    </row>
    <row r="346" spans="1:33" x14ac:dyDescent="0.25">
      <c r="A346" s="6">
        <v>339</v>
      </c>
      <c r="B346" s="1" t="str">
        <f t="shared" si="41"/>
        <v>New York</v>
      </c>
      <c r="C346" s="1" t="s">
        <v>1</v>
      </c>
      <c r="D346" s="1" t="str">
        <f>IF(C346="Q1","non-peak",IF('Alternate Scenario '!C346="Q4","non-peak","peak"))</f>
        <v>peak</v>
      </c>
      <c r="E346" s="13">
        <f>IF(D346="non-peak",Parameters_Base!$B$4,Parameters_Base!$B$5)</f>
        <v>229999.99999999997</v>
      </c>
      <c r="F346" s="1"/>
      <c r="G346" s="1">
        <v>170</v>
      </c>
      <c r="H346" s="1">
        <v>30</v>
      </c>
      <c r="I346" s="44">
        <f>N346*Parameters_Alternate!$B$8</f>
        <v>61.666666666666671</v>
      </c>
      <c r="J346" s="44">
        <f t="shared" si="42"/>
        <v>91.666666666666671</v>
      </c>
      <c r="K346" s="3">
        <v>-1</v>
      </c>
      <c r="M346" s="27">
        <v>1</v>
      </c>
      <c r="N346" s="27">
        <v>0.77083333333333337</v>
      </c>
      <c r="P346" s="15">
        <f t="shared" si="43"/>
        <v>21083333.333333332</v>
      </c>
      <c r="R346">
        <f>Parameters_Alternate!$F$5</f>
        <v>13880</v>
      </c>
      <c r="S346">
        <f>R346*(1+VLOOKUP(K346,Parameters_Alternate!$H$3:$I$7,2,FALSE))</f>
        <v>11798</v>
      </c>
      <c r="T346" s="14">
        <f>S346*Parameters_Alternate!$F$2</f>
        <v>15337400</v>
      </c>
      <c r="U346" s="14">
        <f>Parameters_Alternate!$N$6</f>
        <v>433333.33333333337</v>
      </c>
      <c r="V346" s="14">
        <f t="shared" si="40"/>
        <v>2500000</v>
      </c>
      <c r="W346" s="14">
        <f>Parameters_Alternate!$Q$10</f>
        <v>3754098.2698005121</v>
      </c>
      <c r="X346" s="14">
        <f>Parameters_Alternate!$F$7*'Alternate Scenario '!P346</f>
        <v>5270833.333333333</v>
      </c>
      <c r="Y346" s="14">
        <f>Parameters_Base!$G$8</f>
        <v>2000000</v>
      </c>
      <c r="Z346" s="15">
        <f t="shared" si="44"/>
        <v>29295664.936467182</v>
      </c>
      <c r="AB346" s="29">
        <f t="shared" si="45"/>
        <v>-8212331.6031338498</v>
      </c>
      <c r="AC346" s="29"/>
      <c r="AD346" s="29" t="str">
        <f t="shared" si="46"/>
        <v>Loss</v>
      </c>
      <c r="AE346" s="29"/>
      <c r="AG346" s="12">
        <f t="shared" si="47"/>
        <v>-89589.072034187455</v>
      </c>
    </row>
    <row r="347" spans="1:33" x14ac:dyDescent="0.25">
      <c r="A347" s="6">
        <v>340</v>
      </c>
      <c r="B347" s="1" t="str">
        <f t="shared" si="41"/>
        <v>Mumbai</v>
      </c>
      <c r="C347" s="1" t="s">
        <v>1</v>
      </c>
      <c r="D347" s="1" t="str">
        <f>IF(C347="Q1","non-peak",IF('Alternate Scenario '!C347="Q4","non-peak","peak"))</f>
        <v>peak</v>
      </c>
      <c r="E347" s="13">
        <f>IF(D347="non-peak",Parameters_Base!$B$4,Parameters_Base!$B$5)</f>
        <v>229999.99999999997</v>
      </c>
      <c r="F347" s="1"/>
      <c r="G347" s="1">
        <v>170</v>
      </c>
      <c r="H347" s="1">
        <v>15</v>
      </c>
      <c r="I347" s="44">
        <f>N347*Parameters_Alternate!$B$8</f>
        <v>65.333333333333329</v>
      </c>
      <c r="J347" s="44">
        <f t="shared" si="42"/>
        <v>80.333333333333329</v>
      </c>
      <c r="K347" s="3">
        <v>2</v>
      </c>
      <c r="M347" s="27">
        <v>0.5</v>
      </c>
      <c r="N347" s="27">
        <v>0.81666666666666665</v>
      </c>
      <c r="P347" s="15">
        <f t="shared" si="43"/>
        <v>18476666.666666664</v>
      </c>
      <c r="R347">
        <f>Parameters_Alternate!$F$5</f>
        <v>13880</v>
      </c>
      <c r="S347">
        <f>R347*(1+VLOOKUP(K347,Parameters_Alternate!$H$3:$I$7,2,FALSE))</f>
        <v>18044</v>
      </c>
      <c r="T347" s="14">
        <f>S347*Parameters_Alternate!$F$2</f>
        <v>23457200</v>
      </c>
      <c r="U347" s="14">
        <f>Parameters_Alternate!$N$6</f>
        <v>433333.33333333337</v>
      </c>
      <c r="V347" s="14">
        <f t="shared" si="40"/>
        <v>1500000</v>
      </c>
      <c r="W347" s="14">
        <f>Parameters_Alternate!$Q$10</f>
        <v>3754098.2698005121</v>
      </c>
      <c r="X347" s="14">
        <f>Parameters_Alternate!$F$7*'Alternate Scenario '!P347</f>
        <v>4619166.666666666</v>
      </c>
      <c r="Y347" s="14">
        <f>Parameters_Base!$G$8</f>
        <v>2000000</v>
      </c>
      <c r="Z347" s="15">
        <f t="shared" si="44"/>
        <v>35763798.269800507</v>
      </c>
      <c r="AB347" s="29">
        <f t="shared" si="45"/>
        <v>-17287131.603133842</v>
      </c>
      <c r="AC347" s="29"/>
      <c r="AD347" s="29" t="str">
        <f t="shared" si="46"/>
        <v>Loss</v>
      </c>
      <c r="AE347" s="29"/>
      <c r="AG347" s="12">
        <f t="shared" si="47"/>
        <v>-215192.50958257896</v>
      </c>
    </row>
    <row r="348" spans="1:33" x14ac:dyDescent="0.25">
      <c r="A348" s="6">
        <v>341</v>
      </c>
      <c r="B348" s="1" t="str">
        <f t="shared" si="41"/>
        <v>New York</v>
      </c>
      <c r="C348" s="1" t="s">
        <v>1</v>
      </c>
      <c r="D348" s="1" t="str">
        <f>IF(C348="Q1","non-peak",IF('Alternate Scenario '!C348="Q4","non-peak","peak"))</f>
        <v>peak</v>
      </c>
      <c r="E348" s="13">
        <f>IF(D348="non-peak",Parameters_Base!$B$4,Parameters_Base!$B$5)</f>
        <v>229999.99999999997</v>
      </c>
      <c r="F348" s="1"/>
      <c r="G348" s="1">
        <v>171</v>
      </c>
      <c r="H348" s="1">
        <v>28</v>
      </c>
      <c r="I348" s="44">
        <f>N348*Parameters_Alternate!$B$8</f>
        <v>68.666666666666657</v>
      </c>
      <c r="J348" s="44">
        <f t="shared" si="42"/>
        <v>96.666666666666657</v>
      </c>
      <c r="K348" s="3">
        <v>-2</v>
      </c>
      <c r="M348" s="27">
        <v>0.93333333333333335</v>
      </c>
      <c r="N348" s="27">
        <v>0.85833333333333328</v>
      </c>
      <c r="P348" s="15">
        <f t="shared" si="43"/>
        <v>22233333.333333328</v>
      </c>
      <c r="R348">
        <f>Parameters_Alternate!$F$5</f>
        <v>13880</v>
      </c>
      <c r="S348">
        <f>R348*(1+VLOOKUP(K348,Parameters_Alternate!$H$3:$I$7,2,FALSE))</f>
        <v>9716</v>
      </c>
      <c r="T348" s="14">
        <f>S348*Parameters_Alternate!$F$2</f>
        <v>12630800</v>
      </c>
      <c r="U348" s="14">
        <f>Parameters_Alternate!$N$6</f>
        <v>433333.33333333337</v>
      </c>
      <c r="V348" s="14">
        <f t="shared" si="40"/>
        <v>2500000</v>
      </c>
      <c r="W348" s="14">
        <f>Parameters_Alternate!$Q$10</f>
        <v>3754098.2698005121</v>
      </c>
      <c r="X348" s="14">
        <f>Parameters_Alternate!$F$7*'Alternate Scenario '!P348</f>
        <v>5558333.3333333321</v>
      </c>
      <c r="Y348" s="14">
        <f>Parameters_Base!$G$8</f>
        <v>2000000</v>
      </c>
      <c r="Z348" s="15">
        <f t="shared" si="44"/>
        <v>26876564.936467178</v>
      </c>
      <c r="AB348" s="29">
        <f t="shared" si="45"/>
        <v>-4643231.6031338498</v>
      </c>
      <c r="AC348" s="29"/>
      <c r="AD348" s="29" t="str">
        <f t="shared" si="46"/>
        <v>Loss</v>
      </c>
      <c r="AE348" s="29"/>
      <c r="AG348" s="12">
        <f t="shared" si="47"/>
        <v>-48033.430377246725</v>
      </c>
    </row>
    <row r="349" spans="1:33" x14ac:dyDescent="0.25">
      <c r="A349" s="6">
        <v>342</v>
      </c>
      <c r="B349" s="1" t="str">
        <f t="shared" si="41"/>
        <v>Mumbai</v>
      </c>
      <c r="C349" s="1" t="s">
        <v>1</v>
      </c>
      <c r="D349" s="1" t="str">
        <f>IF(C349="Q1","non-peak",IF('Alternate Scenario '!C349="Q4","non-peak","peak"))</f>
        <v>peak</v>
      </c>
      <c r="E349" s="13">
        <f>IF(D349="non-peak",Parameters_Base!$B$4,Parameters_Base!$B$5)</f>
        <v>229999.99999999997</v>
      </c>
      <c r="F349" s="1"/>
      <c r="G349" s="1">
        <v>171</v>
      </c>
      <c r="H349" s="1">
        <v>20</v>
      </c>
      <c r="I349" s="44">
        <f>N349*Parameters_Alternate!$B$8</f>
        <v>74.333333333333343</v>
      </c>
      <c r="J349" s="44">
        <f t="shared" si="42"/>
        <v>94.333333333333343</v>
      </c>
      <c r="K349" s="3">
        <v>2</v>
      </c>
      <c r="M349" s="27">
        <v>0.66666666666666663</v>
      </c>
      <c r="N349" s="27">
        <v>0.9291666666666667</v>
      </c>
      <c r="P349" s="15">
        <f t="shared" si="43"/>
        <v>21696666.666666668</v>
      </c>
      <c r="R349">
        <f>Parameters_Alternate!$F$5</f>
        <v>13880</v>
      </c>
      <c r="S349">
        <f>R349*(1+VLOOKUP(K349,Parameters_Alternate!$H$3:$I$7,2,FALSE))</f>
        <v>18044</v>
      </c>
      <c r="T349" s="14">
        <f>S349*Parameters_Alternate!$F$2</f>
        <v>23457200</v>
      </c>
      <c r="U349" s="14">
        <f>Parameters_Alternate!$N$6</f>
        <v>433333.33333333337</v>
      </c>
      <c r="V349" s="14">
        <f t="shared" si="40"/>
        <v>1500000</v>
      </c>
      <c r="W349" s="14">
        <f>Parameters_Alternate!$Q$10</f>
        <v>3754098.2698005121</v>
      </c>
      <c r="X349" s="14">
        <f>Parameters_Alternate!$F$7*'Alternate Scenario '!P349</f>
        <v>5424166.666666667</v>
      </c>
      <c r="Y349" s="14">
        <f>Parameters_Base!$G$8</f>
        <v>2000000</v>
      </c>
      <c r="Z349" s="15">
        <f t="shared" si="44"/>
        <v>36568798.269800507</v>
      </c>
      <c r="AB349" s="29">
        <f t="shared" si="45"/>
        <v>-14872131.603133839</v>
      </c>
      <c r="AC349" s="29"/>
      <c r="AD349" s="29" t="str">
        <f t="shared" si="46"/>
        <v>Loss</v>
      </c>
      <c r="AE349" s="29"/>
      <c r="AG349" s="12">
        <f t="shared" si="47"/>
        <v>-157655.10533357423</v>
      </c>
    </row>
    <row r="350" spans="1:33" x14ac:dyDescent="0.25">
      <c r="A350" s="6">
        <v>343</v>
      </c>
      <c r="B350" s="1" t="str">
        <f t="shared" si="41"/>
        <v>New York</v>
      </c>
      <c r="C350" s="1" t="s">
        <v>1</v>
      </c>
      <c r="D350" s="1" t="str">
        <f>IF(C350="Q1","non-peak",IF('Alternate Scenario '!C350="Q4","non-peak","peak"))</f>
        <v>peak</v>
      </c>
      <c r="E350" s="13">
        <f>IF(D350="non-peak",Parameters_Base!$B$4,Parameters_Base!$B$5)</f>
        <v>229999.99999999997</v>
      </c>
      <c r="F350" s="1"/>
      <c r="G350" s="1">
        <v>172</v>
      </c>
      <c r="H350" s="1">
        <v>23</v>
      </c>
      <c r="I350" s="44">
        <f>N350*Parameters_Alternate!$B$8</f>
        <v>53</v>
      </c>
      <c r="J350" s="44">
        <f t="shared" si="42"/>
        <v>76</v>
      </c>
      <c r="K350" s="3">
        <v>0</v>
      </c>
      <c r="M350" s="27">
        <v>0.76666666666666672</v>
      </c>
      <c r="N350" s="27">
        <v>0.66249999999999998</v>
      </c>
      <c r="P350" s="15">
        <f t="shared" si="43"/>
        <v>17479999.999999996</v>
      </c>
      <c r="R350">
        <f>Parameters_Alternate!$F$5</f>
        <v>13880</v>
      </c>
      <c r="S350">
        <f>R350*(1+VLOOKUP(K350,Parameters_Alternate!$H$3:$I$7,2,FALSE))</f>
        <v>13880</v>
      </c>
      <c r="T350" s="14">
        <f>S350*Parameters_Alternate!$F$2</f>
        <v>18044000</v>
      </c>
      <c r="U350" s="14">
        <f>Parameters_Alternate!$N$6</f>
        <v>433333.33333333337</v>
      </c>
      <c r="V350" s="14">
        <f t="shared" si="40"/>
        <v>2500000</v>
      </c>
      <c r="W350" s="14">
        <f>Parameters_Alternate!$Q$10</f>
        <v>3754098.2698005121</v>
      </c>
      <c r="X350" s="14">
        <f>Parameters_Alternate!$F$7*'Alternate Scenario '!P350</f>
        <v>4369999.9999999991</v>
      </c>
      <c r="Y350" s="14">
        <f>Parameters_Base!$G$8</f>
        <v>2000000</v>
      </c>
      <c r="Z350" s="15">
        <f t="shared" si="44"/>
        <v>31101431.603133842</v>
      </c>
      <c r="AB350" s="29">
        <f t="shared" si="45"/>
        <v>-13621431.603133846</v>
      </c>
      <c r="AC350" s="29"/>
      <c r="AD350" s="29" t="str">
        <f t="shared" si="46"/>
        <v>Loss</v>
      </c>
      <c r="AE350" s="29"/>
      <c r="AG350" s="12">
        <f t="shared" si="47"/>
        <v>-179229.36319912956</v>
      </c>
    </row>
    <row r="351" spans="1:33" x14ac:dyDescent="0.25">
      <c r="A351" s="6">
        <v>344</v>
      </c>
      <c r="B351" s="1" t="str">
        <f t="shared" si="41"/>
        <v>Mumbai</v>
      </c>
      <c r="C351" s="1" t="s">
        <v>1</v>
      </c>
      <c r="D351" s="1" t="str">
        <f>IF(C351="Q1","non-peak",IF('Alternate Scenario '!C351="Q4","non-peak","peak"))</f>
        <v>peak</v>
      </c>
      <c r="E351" s="13">
        <f>IF(D351="non-peak",Parameters_Base!$B$4,Parameters_Base!$B$5)</f>
        <v>229999.99999999997</v>
      </c>
      <c r="F351" s="1"/>
      <c r="G351" s="1">
        <v>172</v>
      </c>
      <c r="H351" s="1">
        <v>21</v>
      </c>
      <c r="I351" s="44">
        <f>N351*Parameters_Alternate!$B$8</f>
        <v>65.333333333333329</v>
      </c>
      <c r="J351" s="44">
        <f t="shared" si="42"/>
        <v>86.333333333333329</v>
      </c>
      <c r="K351" s="3">
        <v>2</v>
      </c>
      <c r="M351" s="27">
        <v>0.7</v>
      </c>
      <c r="N351" s="27">
        <v>0.81666666666666665</v>
      </c>
      <c r="P351" s="15">
        <f t="shared" si="43"/>
        <v>19856666.666666664</v>
      </c>
      <c r="R351">
        <f>Parameters_Alternate!$F$5</f>
        <v>13880</v>
      </c>
      <c r="S351">
        <f>R351*(1+VLOOKUP(K351,Parameters_Alternate!$H$3:$I$7,2,FALSE))</f>
        <v>18044</v>
      </c>
      <c r="T351" s="14">
        <f>S351*Parameters_Alternate!$F$2</f>
        <v>23457200</v>
      </c>
      <c r="U351" s="14">
        <f>Parameters_Alternate!$N$6</f>
        <v>433333.33333333337</v>
      </c>
      <c r="V351" s="14">
        <f t="shared" si="40"/>
        <v>1500000</v>
      </c>
      <c r="W351" s="14">
        <f>Parameters_Alternate!$Q$10</f>
        <v>3754098.2698005121</v>
      </c>
      <c r="X351" s="14">
        <f>Parameters_Alternate!$F$7*'Alternate Scenario '!P351</f>
        <v>4964166.666666666</v>
      </c>
      <c r="Y351" s="14">
        <f>Parameters_Base!$G$8</f>
        <v>2000000</v>
      </c>
      <c r="Z351" s="15">
        <f t="shared" si="44"/>
        <v>36108798.269800507</v>
      </c>
      <c r="AB351" s="29">
        <f t="shared" si="45"/>
        <v>-16252131.603133842</v>
      </c>
      <c r="AC351" s="29"/>
      <c r="AD351" s="29" t="str">
        <f t="shared" si="46"/>
        <v>Loss</v>
      </c>
      <c r="AE351" s="29"/>
      <c r="AG351" s="12">
        <f t="shared" si="47"/>
        <v>-188248.62860772791</v>
      </c>
    </row>
    <row r="352" spans="1:33" x14ac:dyDescent="0.25">
      <c r="A352" s="6">
        <v>345</v>
      </c>
      <c r="B352" s="1" t="str">
        <f t="shared" si="41"/>
        <v>New York</v>
      </c>
      <c r="C352" s="1" t="s">
        <v>1</v>
      </c>
      <c r="D352" s="1" t="str">
        <f>IF(C352="Q1","non-peak",IF('Alternate Scenario '!C352="Q4","non-peak","peak"))</f>
        <v>peak</v>
      </c>
      <c r="E352" s="13">
        <f>IF(D352="non-peak",Parameters_Base!$B$4,Parameters_Base!$B$5)</f>
        <v>229999.99999999997</v>
      </c>
      <c r="F352" s="1"/>
      <c r="G352" s="1">
        <v>173</v>
      </c>
      <c r="H352" s="1">
        <v>29</v>
      </c>
      <c r="I352" s="44">
        <f>N352*Parameters_Alternate!$B$8</f>
        <v>66.333333333333343</v>
      </c>
      <c r="J352" s="44">
        <f t="shared" si="42"/>
        <v>95.333333333333343</v>
      </c>
      <c r="K352" s="3">
        <v>0</v>
      </c>
      <c r="M352" s="27">
        <v>0.96666666666666667</v>
      </c>
      <c r="N352" s="27">
        <v>0.82916666666666672</v>
      </c>
      <c r="P352" s="15">
        <f t="shared" si="43"/>
        <v>21926666.666666668</v>
      </c>
      <c r="R352">
        <f>Parameters_Alternate!$F$5</f>
        <v>13880</v>
      </c>
      <c r="S352">
        <f>R352*(1+VLOOKUP(K352,Parameters_Alternate!$H$3:$I$7,2,FALSE))</f>
        <v>13880</v>
      </c>
      <c r="T352" s="14">
        <f>S352*Parameters_Alternate!$F$2</f>
        <v>18044000</v>
      </c>
      <c r="U352" s="14">
        <f>Parameters_Alternate!$N$6</f>
        <v>433333.33333333337</v>
      </c>
      <c r="V352" s="14">
        <f t="shared" si="40"/>
        <v>2500000</v>
      </c>
      <c r="W352" s="14">
        <f>Parameters_Alternate!$Q$10</f>
        <v>3754098.2698005121</v>
      </c>
      <c r="X352" s="14">
        <f>Parameters_Alternate!$F$7*'Alternate Scenario '!P352</f>
        <v>5481666.666666667</v>
      </c>
      <c r="Y352" s="14">
        <f>Parameters_Base!$G$8</f>
        <v>2000000</v>
      </c>
      <c r="Z352" s="15">
        <f t="shared" si="44"/>
        <v>32213098.26980051</v>
      </c>
      <c r="AB352" s="29">
        <f t="shared" si="45"/>
        <v>-10286431.603133842</v>
      </c>
      <c r="AC352" s="29"/>
      <c r="AD352" s="29" t="str">
        <f t="shared" si="46"/>
        <v>Loss</v>
      </c>
      <c r="AE352" s="29"/>
      <c r="AG352" s="12">
        <f t="shared" si="47"/>
        <v>-107899.63220070463</v>
      </c>
    </row>
    <row r="353" spans="1:33" x14ac:dyDescent="0.25">
      <c r="A353" s="6">
        <v>346</v>
      </c>
      <c r="B353" s="1" t="str">
        <f t="shared" si="41"/>
        <v>Mumbai</v>
      </c>
      <c r="C353" s="1" t="s">
        <v>1</v>
      </c>
      <c r="D353" s="1" t="str">
        <f>IF(C353="Q1","non-peak",IF('Alternate Scenario '!C353="Q4","non-peak","peak"))</f>
        <v>peak</v>
      </c>
      <c r="E353" s="13">
        <f>IF(D353="non-peak",Parameters_Base!$B$4,Parameters_Base!$B$5)</f>
        <v>229999.99999999997</v>
      </c>
      <c r="F353" s="1"/>
      <c r="G353" s="1">
        <v>173</v>
      </c>
      <c r="H353" s="1">
        <v>18</v>
      </c>
      <c r="I353" s="44">
        <f>N353*Parameters_Alternate!$B$8</f>
        <v>69.333333333333343</v>
      </c>
      <c r="J353" s="44">
        <f t="shared" si="42"/>
        <v>87.333333333333343</v>
      </c>
      <c r="K353" s="3">
        <v>2</v>
      </c>
      <c r="M353" s="27">
        <v>0.6</v>
      </c>
      <c r="N353" s="27">
        <v>0.8666666666666667</v>
      </c>
      <c r="P353" s="15">
        <f t="shared" si="43"/>
        <v>20086666.666666668</v>
      </c>
      <c r="R353">
        <f>Parameters_Alternate!$F$5</f>
        <v>13880</v>
      </c>
      <c r="S353">
        <f>R353*(1+VLOOKUP(K353,Parameters_Alternate!$H$3:$I$7,2,FALSE))</f>
        <v>18044</v>
      </c>
      <c r="T353" s="14">
        <f>S353*Parameters_Alternate!$F$2</f>
        <v>23457200</v>
      </c>
      <c r="U353" s="14">
        <f>Parameters_Alternate!$N$6</f>
        <v>433333.33333333337</v>
      </c>
      <c r="V353" s="14">
        <f t="shared" si="40"/>
        <v>1500000</v>
      </c>
      <c r="W353" s="14">
        <f>Parameters_Alternate!$Q$10</f>
        <v>3754098.2698005121</v>
      </c>
      <c r="X353" s="14">
        <f>Parameters_Alternate!$F$7*'Alternate Scenario '!P353</f>
        <v>5021666.666666667</v>
      </c>
      <c r="Y353" s="14">
        <f>Parameters_Base!$G$8</f>
        <v>2000000</v>
      </c>
      <c r="Z353" s="15">
        <f t="shared" si="44"/>
        <v>36166298.269800507</v>
      </c>
      <c r="AB353" s="29">
        <f t="shared" si="45"/>
        <v>-16079631.603133839</v>
      </c>
      <c r="AC353" s="29"/>
      <c r="AD353" s="29" t="str">
        <f t="shared" si="46"/>
        <v>Loss</v>
      </c>
      <c r="AE353" s="29"/>
      <c r="AG353" s="12">
        <f t="shared" si="47"/>
        <v>-184117.91911985309</v>
      </c>
    </row>
    <row r="354" spans="1:33" x14ac:dyDescent="0.25">
      <c r="A354" s="6">
        <v>347</v>
      </c>
      <c r="B354" s="1" t="str">
        <f t="shared" si="41"/>
        <v>New York</v>
      </c>
      <c r="C354" s="1" t="s">
        <v>1</v>
      </c>
      <c r="D354" s="1" t="str">
        <f>IF(C354="Q1","non-peak",IF('Alternate Scenario '!C354="Q4","non-peak","peak"))</f>
        <v>peak</v>
      </c>
      <c r="E354" s="13">
        <f>IF(D354="non-peak",Parameters_Base!$B$4,Parameters_Base!$B$5)</f>
        <v>229999.99999999997</v>
      </c>
      <c r="F354" s="1"/>
      <c r="G354" s="1">
        <v>174</v>
      </c>
      <c r="H354" s="1">
        <v>21</v>
      </c>
      <c r="I354" s="44">
        <f>N354*Parameters_Alternate!$B$8</f>
        <v>55</v>
      </c>
      <c r="J354" s="44">
        <f t="shared" si="42"/>
        <v>76</v>
      </c>
      <c r="K354" s="3">
        <v>-1</v>
      </c>
      <c r="M354" s="27">
        <v>0.7</v>
      </c>
      <c r="N354" s="27">
        <v>0.6875</v>
      </c>
      <c r="P354" s="15">
        <f t="shared" si="43"/>
        <v>17479999.999999996</v>
      </c>
      <c r="R354">
        <f>Parameters_Alternate!$F$5</f>
        <v>13880</v>
      </c>
      <c r="S354">
        <f>R354*(1+VLOOKUP(K354,Parameters_Alternate!$H$3:$I$7,2,FALSE))</f>
        <v>11798</v>
      </c>
      <c r="T354" s="14">
        <f>S354*Parameters_Alternate!$F$2</f>
        <v>15337400</v>
      </c>
      <c r="U354" s="14">
        <f>Parameters_Alternate!$N$6</f>
        <v>433333.33333333337</v>
      </c>
      <c r="V354" s="14">
        <f t="shared" si="40"/>
        <v>2500000</v>
      </c>
      <c r="W354" s="14">
        <f>Parameters_Alternate!$Q$10</f>
        <v>3754098.2698005121</v>
      </c>
      <c r="X354" s="14">
        <f>Parameters_Alternate!$F$7*'Alternate Scenario '!P354</f>
        <v>4369999.9999999991</v>
      </c>
      <c r="Y354" s="14">
        <f>Parameters_Base!$G$8</f>
        <v>2000000</v>
      </c>
      <c r="Z354" s="15">
        <f t="shared" si="44"/>
        <v>28394831.60313385</v>
      </c>
      <c r="AB354" s="29">
        <f t="shared" si="45"/>
        <v>-10914831.603133854</v>
      </c>
      <c r="AC354" s="29"/>
      <c r="AD354" s="29" t="str">
        <f t="shared" si="46"/>
        <v>Loss</v>
      </c>
      <c r="AE354" s="29"/>
      <c r="AG354" s="12">
        <f t="shared" si="47"/>
        <v>-143616.20530439282</v>
      </c>
    </row>
    <row r="355" spans="1:33" x14ac:dyDescent="0.25">
      <c r="A355" s="6">
        <v>348</v>
      </c>
      <c r="B355" s="1" t="str">
        <f t="shared" si="41"/>
        <v>Mumbai</v>
      </c>
      <c r="C355" s="1" t="s">
        <v>1</v>
      </c>
      <c r="D355" s="1" t="str">
        <f>IF(C355="Q1","non-peak",IF('Alternate Scenario '!C355="Q4","non-peak","peak"))</f>
        <v>peak</v>
      </c>
      <c r="E355" s="13">
        <f>IF(D355="non-peak",Parameters_Base!$B$4,Parameters_Base!$B$5)</f>
        <v>229999.99999999997</v>
      </c>
      <c r="F355" s="1"/>
      <c r="G355" s="1">
        <v>174</v>
      </c>
      <c r="H355" s="1">
        <v>19</v>
      </c>
      <c r="I355" s="44">
        <f>N355*Parameters_Alternate!$B$8</f>
        <v>74.333333333333343</v>
      </c>
      <c r="J355" s="44">
        <f t="shared" si="42"/>
        <v>93.333333333333343</v>
      </c>
      <c r="K355" s="3">
        <v>0</v>
      </c>
      <c r="M355" s="27">
        <v>0.6333333333333333</v>
      </c>
      <c r="N355" s="27">
        <v>0.9291666666666667</v>
      </c>
      <c r="P355" s="15">
        <f t="shared" si="43"/>
        <v>21466666.666666668</v>
      </c>
      <c r="R355">
        <f>Parameters_Alternate!$F$5</f>
        <v>13880</v>
      </c>
      <c r="S355">
        <f>R355*(1+VLOOKUP(K355,Parameters_Alternate!$H$3:$I$7,2,FALSE))</f>
        <v>13880</v>
      </c>
      <c r="T355" s="14">
        <f>S355*Parameters_Alternate!$F$2</f>
        <v>18044000</v>
      </c>
      <c r="U355" s="14">
        <f>Parameters_Alternate!$N$6</f>
        <v>433333.33333333337</v>
      </c>
      <c r="V355" s="14">
        <f t="shared" si="40"/>
        <v>1500000</v>
      </c>
      <c r="W355" s="14">
        <f>Parameters_Alternate!$Q$10</f>
        <v>3754098.2698005121</v>
      </c>
      <c r="X355" s="14">
        <f>Parameters_Alternate!$F$7*'Alternate Scenario '!P355</f>
        <v>5366666.666666667</v>
      </c>
      <c r="Y355" s="14">
        <f>Parameters_Base!$G$8</f>
        <v>2000000</v>
      </c>
      <c r="Z355" s="15">
        <f t="shared" si="44"/>
        <v>31098098.26980051</v>
      </c>
      <c r="AB355" s="29">
        <f t="shared" si="45"/>
        <v>-9631431.6031338423</v>
      </c>
      <c r="AC355" s="29"/>
      <c r="AD355" s="29" t="str">
        <f t="shared" si="46"/>
        <v>Loss</v>
      </c>
      <c r="AE355" s="29"/>
      <c r="AG355" s="12">
        <f t="shared" si="47"/>
        <v>-103193.91003357687</v>
      </c>
    </row>
    <row r="356" spans="1:33" x14ac:dyDescent="0.25">
      <c r="A356" s="6">
        <v>349</v>
      </c>
      <c r="B356" s="1" t="str">
        <f t="shared" si="41"/>
        <v>New York</v>
      </c>
      <c r="C356" s="1" t="s">
        <v>1</v>
      </c>
      <c r="D356" s="1" t="str">
        <f>IF(C356="Q1","non-peak",IF('Alternate Scenario '!C356="Q4","non-peak","peak"))</f>
        <v>peak</v>
      </c>
      <c r="E356" s="13">
        <f>IF(D356="non-peak",Parameters_Base!$B$4,Parameters_Base!$B$5)</f>
        <v>229999.99999999997</v>
      </c>
      <c r="F356" s="1"/>
      <c r="G356" s="1">
        <v>175</v>
      </c>
      <c r="H356" s="1">
        <v>16</v>
      </c>
      <c r="I356" s="44">
        <f>N356*Parameters_Alternate!$B$8</f>
        <v>60.666666666666664</v>
      </c>
      <c r="J356" s="44">
        <f t="shared" si="42"/>
        <v>76.666666666666657</v>
      </c>
      <c r="K356" s="3">
        <v>-1</v>
      </c>
      <c r="M356" s="27">
        <v>0.53333333333333333</v>
      </c>
      <c r="N356" s="27">
        <v>0.7583333333333333</v>
      </c>
      <c r="P356" s="15">
        <f t="shared" si="43"/>
        <v>17633333.333333328</v>
      </c>
      <c r="R356">
        <f>Parameters_Alternate!$F$5</f>
        <v>13880</v>
      </c>
      <c r="S356">
        <f>R356*(1+VLOOKUP(K356,Parameters_Alternate!$H$3:$I$7,2,FALSE))</f>
        <v>11798</v>
      </c>
      <c r="T356" s="14">
        <f>S356*Parameters_Alternate!$F$2</f>
        <v>15337400</v>
      </c>
      <c r="U356" s="14">
        <f>Parameters_Alternate!$N$6</f>
        <v>433333.33333333337</v>
      </c>
      <c r="V356" s="14">
        <f t="shared" si="40"/>
        <v>2500000</v>
      </c>
      <c r="W356" s="14">
        <f>Parameters_Alternate!$Q$10</f>
        <v>3754098.2698005121</v>
      </c>
      <c r="X356" s="14">
        <f>Parameters_Alternate!$F$7*'Alternate Scenario '!P356</f>
        <v>4408333.3333333321</v>
      </c>
      <c r="Y356" s="14">
        <f>Parameters_Base!$G$8</f>
        <v>2000000</v>
      </c>
      <c r="Z356" s="15">
        <f t="shared" si="44"/>
        <v>28433164.936467182</v>
      </c>
      <c r="AB356" s="29">
        <f t="shared" si="45"/>
        <v>-10799831.603133854</v>
      </c>
      <c r="AC356" s="29"/>
      <c r="AD356" s="29" t="str">
        <f t="shared" si="46"/>
        <v>Loss</v>
      </c>
      <c r="AE356" s="29"/>
      <c r="AG356" s="12">
        <f t="shared" si="47"/>
        <v>-140867.36873652853</v>
      </c>
    </row>
    <row r="357" spans="1:33" x14ac:dyDescent="0.25">
      <c r="A357" s="6">
        <v>350</v>
      </c>
      <c r="B357" s="1" t="str">
        <f t="shared" si="41"/>
        <v>Mumbai</v>
      </c>
      <c r="C357" s="1" t="s">
        <v>1</v>
      </c>
      <c r="D357" s="1" t="str">
        <f>IF(C357="Q1","non-peak",IF('Alternate Scenario '!C357="Q4","non-peak","peak"))</f>
        <v>peak</v>
      </c>
      <c r="E357" s="13">
        <f>IF(D357="non-peak",Parameters_Base!$B$4,Parameters_Base!$B$5)</f>
        <v>229999.99999999997</v>
      </c>
      <c r="F357" s="1"/>
      <c r="G357" s="1">
        <v>175</v>
      </c>
      <c r="H357" s="1">
        <v>16</v>
      </c>
      <c r="I357" s="44">
        <f>N357*Parameters_Alternate!$B$8</f>
        <v>55.666666666666664</v>
      </c>
      <c r="J357" s="44">
        <f t="shared" si="42"/>
        <v>71.666666666666657</v>
      </c>
      <c r="K357" s="3">
        <v>1</v>
      </c>
      <c r="M357" s="27">
        <v>0.53333333333333333</v>
      </c>
      <c r="N357" s="27">
        <v>0.6958333333333333</v>
      </c>
      <c r="P357" s="15">
        <f t="shared" si="43"/>
        <v>16483333.333333328</v>
      </c>
      <c r="R357">
        <f>Parameters_Alternate!$F$5</f>
        <v>13880</v>
      </c>
      <c r="S357">
        <f>R357*(1+VLOOKUP(K357,Parameters_Alternate!$H$3:$I$7,2,FALSE))</f>
        <v>15961.999999999998</v>
      </c>
      <c r="T357" s="14">
        <f>S357*Parameters_Alternate!$F$2</f>
        <v>20750599.999999996</v>
      </c>
      <c r="U357" s="14">
        <f>Parameters_Alternate!$N$6</f>
        <v>433333.33333333337</v>
      </c>
      <c r="V357" s="14">
        <f t="shared" si="40"/>
        <v>1500000</v>
      </c>
      <c r="W357" s="14">
        <f>Parameters_Alternate!$Q$10</f>
        <v>3754098.2698005121</v>
      </c>
      <c r="X357" s="14">
        <f>Parameters_Alternate!$F$7*'Alternate Scenario '!P357</f>
        <v>4120833.3333333321</v>
      </c>
      <c r="Y357" s="14">
        <f>Parameters_Base!$G$8</f>
        <v>2000000</v>
      </c>
      <c r="Z357" s="15">
        <f t="shared" si="44"/>
        <v>32558864.936467174</v>
      </c>
      <c r="AB357" s="29">
        <f t="shared" si="45"/>
        <v>-16075531.603133846</v>
      </c>
      <c r="AC357" s="29"/>
      <c r="AD357" s="29" t="str">
        <f t="shared" si="46"/>
        <v>Loss</v>
      </c>
      <c r="AE357" s="29"/>
      <c r="AG357" s="12">
        <f t="shared" si="47"/>
        <v>-224309.74329954208</v>
      </c>
    </row>
    <row r="358" spans="1:33" x14ac:dyDescent="0.25">
      <c r="A358" s="6">
        <v>351</v>
      </c>
      <c r="B358" s="1" t="str">
        <f t="shared" si="41"/>
        <v>New York</v>
      </c>
      <c r="C358" s="1" t="s">
        <v>1</v>
      </c>
      <c r="D358" s="1" t="str">
        <f>IF(C358="Q1","non-peak",IF('Alternate Scenario '!C358="Q4","non-peak","peak"))</f>
        <v>peak</v>
      </c>
      <c r="E358" s="13">
        <f>IF(D358="non-peak",Parameters_Base!$B$4,Parameters_Base!$B$5)</f>
        <v>229999.99999999997</v>
      </c>
      <c r="F358" s="1"/>
      <c r="G358" s="1">
        <v>176</v>
      </c>
      <c r="H358" s="1">
        <v>26</v>
      </c>
      <c r="I358" s="44">
        <f>N358*Parameters_Alternate!$B$8</f>
        <v>61.666666666666671</v>
      </c>
      <c r="J358" s="44">
        <f t="shared" si="42"/>
        <v>87.666666666666671</v>
      </c>
      <c r="K358" s="3">
        <v>-2</v>
      </c>
      <c r="M358" s="27">
        <v>0.8666666666666667</v>
      </c>
      <c r="N358" s="27">
        <v>0.77083333333333337</v>
      </c>
      <c r="P358" s="15">
        <f t="shared" si="43"/>
        <v>20163333.333333332</v>
      </c>
      <c r="R358">
        <f>Parameters_Alternate!$F$5</f>
        <v>13880</v>
      </c>
      <c r="S358">
        <f>R358*(1+VLOOKUP(K358,Parameters_Alternate!$H$3:$I$7,2,FALSE))</f>
        <v>9716</v>
      </c>
      <c r="T358" s="14">
        <f>S358*Parameters_Alternate!$F$2</f>
        <v>12630800</v>
      </c>
      <c r="U358" s="14">
        <f>Parameters_Alternate!$N$6</f>
        <v>433333.33333333337</v>
      </c>
      <c r="V358" s="14">
        <f t="shared" si="40"/>
        <v>2500000</v>
      </c>
      <c r="W358" s="14">
        <f>Parameters_Alternate!$Q$10</f>
        <v>3754098.2698005121</v>
      </c>
      <c r="X358" s="14">
        <f>Parameters_Alternate!$F$7*'Alternate Scenario '!P358</f>
        <v>5040833.333333333</v>
      </c>
      <c r="Y358" s="14">
        <f>Parameters_Base!$G$8</f>
        <v>2000000</v>
      </c>
      <c r="Z358" s="15">
        <f t="shared" si="44"/>
        <v>26359064.936467178</v>
      </c>
      <c r="AB358" s="29">
        <f t="shared" si="45"/>
        <v>-6195731.6031338461</v>
      </c>
      <c r="AC358" s="29"/>
      <c r="AD358" s="29" t="str">
        <f t="shared" si="46"/>
        <v>Loss</v>
      </c>
      <c r="AE358" s="29"/>
      <c r="AG358" s="12">
        <f t="shared" si="47"/>
        <v>-70673.744522439301</v>
      </c>
    </row>
    <row r="359" spans="1:33" x14ac:dyDescent="0.25">
      <c r="A359" s="6">
        <v>352</v>
      </c>
      <c r="B359" s="1" t="str">
        <f t="shared" si="41"/>
        <v>Mumbai</v>
      </c>
      <c r="C359" s="1" t="s">
        <v>1</v>
      </c>
      <c r="D359" s="1" t="str">
        <f>IF(C359="Q1","non-peak",IF('Alternate Scenario '!C359="Q4","non-peak","peak"))</f>
        <v>peak</v>
      </c>
      <c r="E359" s="13">
        <f>IF(D359="non-peak",Parameters_Base!$B$4,Parameters_Base!$B$5)</f>
        <v>229999.99999999997</v>
      </c>
      <c r="F359" s="1"/>
      <c r="G359" s="1">
        <v>176</v>
      </c>
      <c r="H359" s="1">
        <v>15</v>
      </c>
      <c r="I359" s="44">
        <f>N359*Parameters_Alternate!$B$8</f>
        <v>65</v>
      </c>
      <c r="J359" s="44">
        <f t="shared" si="42"/>
        <v>80</v>
      </c>
      <c r="K359" s="3">
        <v>2</v>
      </c>
      <c r="M359" s="27">
        <v>0.5</v>
      </c>
      <c r="N359" s="27">
        <v>0.8125</v>
      </c>
      <c r="P359" s="15">
        <f t="shared" si="43"/>
        <v>18399999.999999996</v>
      </c>
      <c r="R359">
        <f>Parameters_Alternate!$F$5</f>
        <v>13880</v>
      </c>
      <c r="S359">
        <f>R359*(1+VLOOKUP(K359,Parameters_Alternate!$H$3:$I$7,2,FALSE))</f>
        <v>18044</v>
      </c>
      <c r="T359" s="14">
        <f>S359*Parameters_Alternate!$F$2</f>
        <v>23457200</v>
      </c>
      <c r="U359" s="14">
        <f>Parameters_Alternate!$N$6</f>
        <v>433333.33333333337</v>
      </c>
      <c r="V359" s="14">
        <f t="shared" si="40"/>
        <v>1500000</v>
      </c>
      <c r="W359" s="14">
        <f>Parameters_Alternate!$Q$10</f>
        <v>3754098.2698005121</v>
      </c>
      <c r="X359" s="14">
        <f>Parameters_Alternate!$F$7*'Alternate Scenario '!P359</f>
        <v>4599999.9999999991</v>
      </c>
      <c r="Y359" s="14">
        <f>Parameters_Base!$G$8</f>
        <v>2000000</v>
      </c>
      <c r="Z359" s="15">
        <f t="shared" si="44"/>
        <v>35744631.603133842</v>
      </c>
      <c r="AB359" s="29">
        <f t="shared" si="45"/>
        <v>-17344631.603133846</v>
      </c>
      <c r="AC359" s="29"/>
      <c r="AD359" s="29" t="str">
        <f t="shared" si="46"/>
        <v>Loss</v>
      </c>
      <c r="AE359" s="29"/>
      <c r="AG359" s="12">
        <f t="shared" si="47"/>
        <v>-216807.89503917308</v>
      </c>
    </row>
    <row r="360" spans="1:33" x14ac:dyDescent="0.25">
      <c r="A360" s="6">
        <v>353</v>
      </c>
      <c r="B360" s="1" t="str">
        <f t="shared" si="41"/>
        <v>New York</v>
      </c>
      <c r="C360" s="1" t="s">
        <v>1</v>
      </c>
      <c r="D360" s="1" t="str">
        <f>IF(C360="Q1","non-peak",IF('Alternate Scenario '!C360="Q4","non-peak","peak"))</f>
        <v>peak</v>
      </c>
      <c r="E360" s="13">
        <f>IF(D360="non-peak",Parameters_Base!$B$4,Parameters_Base!$B$5)</f>
        <v>229999.99999999997</v>
      </c>
      <c r="F360" s="1"/>
      <c r="G360" s="1">
        <v>177</v>
      </c>
      <c r="H360" s="1">
        <v>19</v>
      </c>
      <c r="I360" s="44">
        <f>N360*Parameters_Alternate!$B$8</f>
        <v>70.333333333333329</v>
      </c>
      <c r="J360" s="44">
        <f t="shared" si="42"/>
        <v>89.333333333333329</v>
      </c>
      <c r="K360" s="3">
        <v>0</v>
      </c>
      <c r="M360" s="27">
        <v>0.6333333333333333</v>
      </c>
      <c r="N360" s="27">
        <v>0.87916666666666665</v>
      </c>
      <c r="P360" s="15">
        <f t="shared" si="43"/>
        <v>20546666.666666664</v>
      </c>
      <c r="R360">
        <f>Parameters_Alternate!$F$5</f>
        <v>13880</v>
      </c>
      <c r="S360">
        <f>R360*(1+VLOOKUP(K360,Parameters_Alternate!$H$3:$I$7,2,FALSE))</f>
        <v>13880</v>
      </c>
      <c r="T360" s="14">
        <f>S360*Parameters_Alternate!$F$2</f>
        <v>18044000</v>
      </c>
      <c r="U360" s="14">
        <f>Parameters_Alternate!$N$6</f>
        <v>433333.33333333337</v>
      </c>
      <c r="V360" s="14">
        <f t="shared" si="40"/>
        <v>2500000</v>
      </c>
      <c r="W360" s="14">
        <f>Parameters_Alternate!$Q$10</f>
        <v>3754098.2698005121</v>
      </c>
      <c r="X360" s="14">
        <f>Parameters_Alternate!$F$7*'Alternate Scenario '!P360</f>
        <v>5136666.666666666</v>
      </c>
      <c r="Y360" s="14">
        <f>Parameters_Base!$G$8</f>
        <v>2000000</v>
      </c>
      <c r="Z360" s="15">
        <f t="shared" si="44"/>
        <v>31868098.269800507</v>
      </c>
      <c r="AB360" s="29">
        <f t="shared" si="45"/>
        <v>-11321431.603133842</v>
      </c>
      <c r="AC360" s="29"/>
      <c r="AD360" s="29" t="str">
        <f t="shared" si="46"/>
        <v>Loss</v>
      </c>
      <c r="AE360" s="29"/>
      <c r="AG360" s="12">
        <f t="shared" si="47"/>
        <v>-126732.44331866242</v>
      </c>
    </row>
    <row r="361" spans="1:33" x14ac:dyDescent="0.25">
      <c r="A361" s="6">
        <v>354</v>
      </c>
      <c r="B361" s="1" t="str">
        <f t="shared" si="41"/>
        <v>Mumbai</v>
      </c>
      <c r="C361" s="1" t="s">
        <v>1</v>
      </c>
      <c r="D361" s="1" t="str">
        <f>IF(C361="Q1","non-peak",IF('Alternate Scenario '!C361="Q4","non-peak","peak"))</f>
        <v>peak</v>
      </c>
      <c r="E361" s="13">
        <f>IF(D361="non-peak",Parameters_Base!$B$4,Parameters_Base!$B$5)</f>
        <v>229999.99999999997</v>
      </c>
      <c r="F361" s="1"/>
      <c r="G361" s="1">
        <v>177</v>
      </c>
      <c r="H361" s="1">
        <v>24</v>
      </c>
      <c r="I361" s="44">
        <f>N361*Parameters_Alternate!$B$8</f>
        <v>72.333333333333329</v>
      </c>
      <c r="J361" s="44">
        <f t="shared" si="42"/>
        <v>96.333333333333329</v>
      </c>
      <c r="K361" s="3">
        <v>0</v>
      </c>
      <c r="M361" s="27">
        <v>0.8</v>
      </c>
      <c r="N361" s="27">
        <v>0.90416666666666667</v>
      </c>
      <c r="P361" s="15">
        <f t="shared" si="43"/>
        <v>22156666.666666664</v>
      </c>
      <c r="R361">
        <f>Parameters_Alternate!$F$5</f>
        <v>13880</v>
      </c>
      <c r="S361">
        <f>R361*(1+VLOOKUP(K361,Parameters_Alternate!$H$3:$I$7,2,FALSE))</f>
        <v>13880</v>
      </c>
      <c r="T361" s="14">
        <f>S361*Parameters_Alternate!$F$2</f>
        <v>18044000</v>
      </c>
      <c r="U361" s="14">
        <f>Parameters_Alternate!$N$6</f>
        <v>433333.33333333337</v>
      </c>
      <c r="V361" s="14">
        <f t="shared" si="40"/>
        <v>1500000</v>
      </c>
      <c r="W361" s="14">
        <f>Parameters_Alternate!$Q$10</f>
        <v>3754098.2698005121</v>
      </c>
      <c r="X361" s="14">
        <f>Parameters_Alternate!$F$7*'Alternate Scenario '!P361</f>
        <v>5539166.666666666</v>
      </c>
      <c r="Y361" s="14">
        <f>Parameters_Base!$G$8</f>
        <v>2000000</v>
      </c>
      <c r="Z361" s="15">
        <f t="shared" si="44"/>
        <v>31270598.269800507</v>
      </c>
      <c r="AB361" s="29">
        <f t="shared" si="45"/>
        <v>-9113931.6031338423</v>
      </c>
      <c r="AC361" s="29"/>
      <c r="AD361" s="29" t="str">
        <f t="shared" si="46"/>
        <v>Loss</v>
      </c>
      <c r="AE361" s="29"/>
      <c r="AG361" s="12">
        <f t="shared" si="47"/>
        <v>-94608.286537721549</v>
      </c>
    </row>
    <row r="362" spans="1:33" x14ac:dyDescent="0.25">
      <c r="A362" s="6">
        <v>355</v>
      </c>
      <c r="B362" s="1" t="str">
        <f t="shared" si="41"/>
        <v>New York</v>
      </c>
      <c r="C362" s="1" t="s">
        <v>1</v>
      </c>
      <c r="D362" s="1" t="str">
        <f>IF(C362="Q1","non-peak",IF('Alternate Scenario '!C362="Q4","non-peak","peak"))</f>
        <v>peak</v>
      </c>
      <c r="E362" s="13">
        <f>IF(D362="non-peak",Parameters_Base!$B$4,Parameters_Base!$B$5)</f>
        <v>229999.99999999997</v>
      </c>
      <c r="F362" s="1"/>
      <c r="G362" s="1">
        <v>178</v>
      </c>
      <c r="H362" s="1">
        <v>27</v>
      </c>
      <c r="I362" s="44">
        <f>N362*Parameters_Alternate!$B$8</f>
        <v>74</v>
      </c>
      <c r="J362" s="44">
        <f t="shared" si="42"/>
        <v>101</v>
      </c>
      <c r="K362" s="3">
        <v>-2</v>
      </c>
      <c r="M362" s="27">
        <v>0.9</v>
      </c>
      <c r="N362" s="27">
        <v>0.92500000000000004</v>
      </c>
      <c r="P362" s="15">
        <f t="shared" si="43"/>
        <v>23229999.999999996</v>
      </c>
      <c r="R362">
        <f>Parameters_Alternate!$F$5</f>
        <v>13880</v>
      </c>
      <c r="S362">
        <f>R362*(1+VLOOKUP(K362,Parameters_Alternate!$H$3:$I$7,2,FALSE))</f>
        <v>9716</v>
      </c>
      <c r="T362" s="14">
        <f>S362*Parameters_Alternate!$F$2</f>
        <v>12630800</v>
      </c>
      <c r="U362" s="14">
        <f>Parameters_Alternate!$N$6</f>
        <v>433333.33333333337</v>
      </c>
      <c r="V362" s="14">
        <f t="shared" si="40"/>
        <v>2500000</v>
      </c>
      <c r="W362" s="14">
        <f>Parameters_Alternate!$Q$10</f>
        <v>3754098.2698005121</v>
      </c>
      <c r="X362" s="14">
        <f>Parameters_Alternate!$F$7*'Alternate Scenario '!P362</f>
        <v>5807499.9999999991</v>
      </c>
      <c r="Y362" s="14">
        <f>Parameters_Base!$G$8</f>
        <v>2000000</v>
      </c>
      <c r="Z362" s="15">
        <f t="shared" si="44"/>
        <v>27125731.603133846</v>
      </c>
      <c r="AB362" s="29">
        <f t="shared" si="45"/>
        <v>-3895731.6031338498</v>
      </c>
      <c r="AC362" s="29"/>
      <c r="AD362" s="29" t="str">
        <f t="shared" si="46"/>
        <v>Loss</v>
      </c>
      <c r="AE362" s="29"/>
      <c r="AG362" s="12">
        <f t="shared" si="47"/>
        <v>-38571.600031028218</v>
      </c>
    </row>
    <row r="363" spans="1:33" x14ac:dyDescent="0.25">
      <c r="A363" s="6">
        <v>356</v>
      </c>
      <c r="B363" s="1" t="str">
        <f t="shared" si="41"/>
        <v>Mumbai</v>
      </c>
      <c r="C363" s="1" t="s">
        <v>1</v>
      </c>
      <c r="D363" s="1" t="str">
        <f>IF(C363="Q1","non-peak",IF('Alternate Scenario '!C363="Q4","non-peak","peak"))</f>
        <v>peak</v>
      </c>
      <c r="E363" s="13">
        <f>IF(D363="non-peak",Parameters_Base!$B$4,Parameters_Base!$B$5)</f>
        <v>229999.99999999997</v>
      </c>
      <c r="F363" s="1"/>
      <c r="G363" s="1">
        <v>178</v>
      </c>
      <c r="H363" s="1">
        <v>21</v>
      </c>
      <c r="I363" s="44">
        <f>N363*Parameters_Alternate!$B$8</f>
        <v>79.666666666666671</v>
      </c>
      <c r="J363" s="44">
        <f t="shared" si="42"/>
        <v>100.66666666666667</v>
      </c>
      <c r="K363" s="3">
        <v>1</v>
      </c>
      <c r="M363" s="27">
        <v>0.7</v>
      </c>
      <c r="N363" s="27">
        <v>0.99583333333333335</v>
      </c>
      <c r="P363" s="15">
        <f t="shared" si="43"/>
        <v>23153333.333333332</v>
      </c>
      <c r="R363">
        <f>Parameters_Alternate!$F$5</f>
        <v>13880</v>
      </c>
      <c r="S363">
        <f>R363*(1+VLOOKUP(K363,Parameters_Alternate!$H$3:$I$7,2,FALSE))</f>
        <v>15961.999999999998</v>
      </c>
      <c r="T363" s="14">
        <f>S363*Parameters_Alternate!$F$2</f>
        <v>20750599.999999996</v>
      </c>
      <c r="U363" s="14">
        <f>Parameters_Alternate!$N$6</f>
        <v>433333.33333333337</v>
      </c>
      <c r="V363" s="14">
        <f t="shared" si="40"/>
        <v>1500000</v>
      </c>
      <c r="W363" s="14">
        <f>Parameters_Alternate!$Q$10</f>
        <v>3754098.2698005121</v>
      </c>
      <c r="X363" s="14">
        <f>Parameters_Alternate!$F$7*'Alternate Scenario '!P363</f>
        <v>5788333.333333333</v>
      </c>
      <c r="Y363" s="14">
        <f>Parameters_Base!$G$8</f>
        <v>2000000</v>
      </c>
      <c r="Z363" s="15">
        <f t="shared" si="44"/>
        <v>34226364.936467171</v>
      </c>
      <c r="AB363" s="29">
        <f t="shared" si="45"/>
        <v>-11073031.603133839</v>
      </c>
      <c r="AC363" s="29"/>
      <c r="AD363" s="29" t="str">
        <f t="shared" si="46"/>
        <v>Loss</v>
      </c>
      <c r="AE363" s="29"/>
      <c r="AG363" s="12">
        <f t="shared" si="47"/>
        <v>-109997.00268013746</v>
      </c>
    </row>
    <row r="364" spans="1:33" x14ac:dyDescent="0.25">
      <c r="A364" s="6">
        <v>357</v>
      </c>
      <c r="B364" s="1" t="str">
        <f t="shared" si="41"/>
        <v>New York</v>
      </c>
      <c r="C364" s="1" t="s">
        <v>1</v>
      </c>
      <c r="D364" s="1" t="str">
        <f>IF(C364="Q1","non-peak",IF('Alternate Scenario '!C364="Q4","non-peak","peak"))</f>
        <v>peak</v>
      </c>
      <c r="E364" s="13">
        <f>IF(D364="non-peak",Parameters_Base!$B$4,Parameters_Base!$B$5)</f>
        <v>229999.99999999997</v>
      </c>
      <c r="F364" s="1"/>
      <c r="G364" s="1">
        <v>179</v>
      </c>
      <c r="H364" s="1">
        <v>18</v>
      </c>
      <c r="I364" s="44">
        <f>N364*Parameters_Alternate!$B$8</f>
        <v>60</v>
      </c>
      <c r="J364" s="44">
        <f t="shared" si="42"/>
        <v>78</v>
      </c>
      <c r="K364" s="3">
        <v>-1</v>
      </c>
      <c r="M364" s="27">
        <v>0.6</v>
      </c>
      <c r="N364" s="27">
        <v>0.75</v>
      </c>
      <c r="P364" s="15">
        <f t="shared" si="43"/>
        <v>17939999.999999996</v>
      </c>
      <c r="R364">
        <f>Parameters_Alternate!$F$5</f>
        <v>13880</v>
      </c>
      <c r="S364">
        <f>R364*(1+VLOOKUP(K364,Parameters_Alternate!$H$3:$I$7,2,FALSE))</f>
        <v>11798</v>
      </c>
      <c r="T364" s="14">
        <f>S364*Parameters_Alternate!$F$2</f>
        <v>15337400</v>
      </c>
      <c r="U364" s="14">
        <f>Parameters_Alternate!$N$6</f>
        <v>433333.33333333337</v>
      </c>
      <c r="V364" s="14">
        <f t="shared" si="40"/>
        <v>2500000</v>
      </c>
      <c r="W364" s="14">
        <f>Parameters_Alternate!$Q$10</f>
        <v>3754098.2698005121</v>
      </c>
      <c r="X364" s="14">
        <f>Parameters_Alternate!$F$7*'Alternate Scenario '!P364</f>
        <v>4484999.9999999991</v>
      </c>
      <c r="Y364" s="14">
        <f>Parameters_Base!$G$8</f>
        <v>2000000</v>
      </c>
      <c r="Z364" s="15">
        <f t="shared" si="44"/>
        <v>28509831.60313385</v>
      </c>
      <c r="AB364" s="29">
        <f t="shared" si="45"/>
        <v>-10569831.603133854</v>
      </c>
      <c r="AC364" s="29"/>
      <c r="AD364" s="29" t="str">
        <f t="shared" si="46"/>
        <v>Loss</v>
      </c>
      <c r="AE364" s="29"/>
      <c r="AG364" s="12">
        <f t="shared" si="47"/>
        <v>-135510.66157863915</v>
      </c>
    </row>
    <row r="365" spans="1:33" x14ac:dyDescent="0.25">
      <c r="A365" s="6">
        <v>358</v>
      </c>
      <c r="B365" s="1" t="str">
        <f t="shared" si="41"/>
        <v>Mumbai</v>
      </c>
      <c r="C365" s="1" t="s">
        <v>1</v>
      </c>
      <c r="D365" s="1" t="str">
        <f>IF(C365="Q1","non-peak",IF('Alternate Scenario '!C365="Q4","non-peak","peak"))</f>
        <v>peak</v>
      </c>
      <c r="E365" s="13">
        <f>IF(D365="non-peak",Parameters_Base!$B$4,Parameters_Base!$B$5)</f>
        <v>229999.99999999997</v>
      </c>
      <c r="F365" s="1"/>
      <c r="G365" s="1">
        <v>179</v>
      </c>
      <c r="H365" s="1">
        <v>17</v>
      </c>
      <c r="I365" s="44">
        <f>N365*Parameters_Alternate!$B$8</f>
        <v>74.666666666666671</v>
      </c>
      <c r="J365" s="44">
        <f t="shared" si="42"/>
        <v>91.666666666666671</v>
      </c>
      <c r="K365" s="3">
        <v>2</v>
      </c>
      <c r="M365" s="27">
        <v>0.56666666666666665</v>
      </c>
      <c r="N365" s="27">
        <v>0.93333333333333335</v>
      </c>
      <c r="P365" s="15">
        <f t="shared" si="43"/>
        <v>21083333.333333332</v>
      </c>
      <c r="R365">
        <f>Parameters_Alternate!$F$5</f>
        <v>13880</v>
      </c>
      <c r="S365">
        <f>R365*(1+VLOOKUP(K365,Parameters_Alternate!$H$3:$I$7,2,FALSE))</f>
        <v>18044</v>
      </c>
      <c r="T365" s="14">
        <f>S365*Parameters_Alternate!$F$2</f>
        <v>23457200</v>
      </c>
      <c r="U365" s="14">
        <f>Parameters_Alternate!$N$6</f>
        <v>433333.33333333337</v>
      </c>
      <c r="V365" s="14">
        <f t="shared" si="40"/>
        <v>1500000</v>
      </c>
      <c r="W365" s="14">
        <f>Parameters_Alternate!$Q$10</f>
        <v>3754098.2698005121</v>
      </c>
      <c r="X365" s="14">
        <f>Parameters_Alternate!$F$7*'Alternate Scenario '!P365</f>
        <v>5270833.333333333</v>
      </c>
      <c r="Y365" s="14">
        <f>Parameters_Base!$G$8</f>
        <v>2000000</v>
      </c>
      <c r="Z365" s="15">
        <f t="shared" si="44"/>
        <v>36415464.936467178</v>
      </c>
      <c r="AB365" s="29">
        <f t="shared" si="45"/>
        <v>-15332131.603133846</v>
      </c>
      <c r="AC365" s="29"/>
      <c r="AD365" s="29" t="str">
        <f t="shared" si="46"/>
        <v>Loss</v>
      </c>
      <c r="AE365" s="29"/>
      <c r="AG365" s="12">
        <f t="shared" si="47"/>
        <v>-167259.61748873285</v>
      </c>
    </row>
    <row r="366" spans="1:33" x14ac:dyDescent="0.25">
      <c r="A366" s="6">
        <v>359</v>
      </c>
      <c r="B366" s="1" t="str">
        <f t="shared" si="41"/>
        <v>New York</v>
      </c>
      <c r="C366" s="1" t="s">
        <v>1</v>
      </c>
      <c r="D366" s="1" t="str">
        <f>IF(C366="Q1","non-peak",IF('Alternate Scenario '!C366="Q4","non-peak","peak"))</f>
        <v>peak</v>
      </c>
      <c r="E366" s="13">
        <f>IF(D366="non-peak",Parameters_Base!$B$4,Parameters_Base!$B$5)</f>
        <v>229999.99999999997</v>
      </c>
      <c r="F366" s="1"/>
      <c r="G366" s="1">
        <v>180</v>
      </c>
      <c r="H366" s="1">
        <v>18</v>
      </c>
      <c r="I366" s="44">
        <f>N366*Parameters_Alternate!$B$8</f>
        <v>60.666666666666664</v>
      </c>
      <c r="J366" s="44">
        <f t="shared" si="42"/>
        <v>78.666666666666657</v>
      </c>
      <c r="K366" s="3">
        <v>-2</v>
      </c>
      <c r="M366" s="27">
        <v>0.6</v>
      </c>
      <c r="N366" s="27">
        <v>0.7583333333333333</v>
      </c>
      <c r="P366" s="15">
        <f t="shared" si="43"/>
        <v>18093333.333333328</v>
      </c>
      <c r="R366">
        <f>Parameters_Alternate!$F$5</f>
        <v>13880</v>
      </c>
      <c r="S366">
        <f>R366*(1+VLOOKUP(K366,Parameters_Alternate!$H$3:$I$7,2,FALSE))</f>
        <v>9716</v>
      </c>
      <c r="T366" s="14">
        <f>S366*Parameters_Alternate!$F$2</f>
        <v>12630800</v>
      </c>
      <c r="U366" s="14">
        <f>Parameters_Alternate!$N$6</f>
        <v>433333.33333333337</v>
      </c>
      <c r="V366" s="14">
        <f t="shared" si="40"/>
        <v>2500000</v>
      </c>
      <c r="W366" s="14">
        <f>Parameters_Alternate!$Q$10</f>
        <v>3754098.2698005121</v>
      </c>
      <c r="X366" s="14">
        <f>Parameters_Alternate!$F$7*'Alternate Scenario '!P366</f>
        <v>4523333.3333333321</v>
      </c>
      <c r="Y366" s="14">
        <f>Parameters_Base!$G$8</f>
        <v>2000000</v>
      </c>
      <c r="Z366" s="15">
        <f t="shared" si="44"/>
        <v>25841564.936467178</v>
      </c>
      <c r="AB366" s="29">
        <f t="shared" si="45"/>
        <v>-7748231.6031338498</v>
      </c>
      <c r="AC366" s="29"/>
      <c r="AD366" s="29" t="str">
        <f t="shared" si="46"/>
        <v>Loss</v>
      </c>
      <c r="AE366" s="29"/>
      <c r="AG366" s="12">
        <f t="shared" si="47"/>
        <v>-98494.469531362512</v>
      </c>
    </row>
    <row r="367" spans="1:33" x14ac:dyDescent="0.25">
      <c r="A367" s="6">
        <v>360</v>
      </c>
      <c r="B367" s="1" t="str">
        <f t="shared" si="41"/>
        <v>Mumbai</v>
      </c>
      <c r="C367" s="1" t="s">
        <v>1</v>
      </c>
      <c r="D367" s="1" t="str">
        <f>IF(C367="Q1","non-peak",IF('Alternate Scenario '!C367="Q4","non-peak","peak"))</f>
        <v>peak</v>
      </c>
      <c r="E367" s="13">
        <f>IF(D367="non-peak",Parameters_Base!$B$4,Parameters_Base!$B$5)</f>
        <v>229999.99999999997</v>
      </c>
      <c r="F367" s="1"/>
      <c r="G367" s="1">
        <v>180</v>
      </c>
      <c r="H367" s="1">
        <v>25</v>
      </c>
      <c r="I367" s="44">
        <f>N367*Parameters_Alternate!$B$8</f>
        <v>55.333333333333329</v>
      </c>
      <c r="J367" s="44">
        <f t="shared" si="42"/>
        <v>80.333333333333329</v>
      </c>
      <c r="K367" s="3">
        <v>2</v>
      </c>
      <c r="M367" s="27">
        <v>0.83333333333333337</v>
      </c>
      <c r="N367" s="27">
        <v>0.69166666666666665</v>
      </c>
      <c r="P367" s="15">
        <f t="shared" si="43"/>
        <v>18476666.666666664</v>
      </c>
      <c r="R367">
        <f>Parameters_Alternate!$F$5</f>
        <v>13880</v>
      </c>
      <c r="S367">
        <f>R367*(1+VLOOKUP(K367,Parameters_Alternate!$H$3:$I$7,2,FALSE))</f>
        <v>18044</v>
      </c>
      <c r="T367" s="14">
        <f>S367*Parameters_Alternate!$F$2</f>
        <v>23457200</v>
      </c>
      <c r="U367" s="14">
        <f>Parameters_Alternate!$N$6</f>
        <v>433333.33333333337</v>
      </c>
      <c r="V367" s="14">
        <f t="shared" si="40"/>
        <v>1500000</v>
      </c>
      <c r="W367" s="14">
        <f>Parameters_Alternate!$Q$10</f>
        <v>3754098.2698005121</v>
      </c>
      <c r="X367" s="14">
        <f>Parameters_Alternate!$F$7*'Alternate Scenario '!P367</f>
        <v>4619166.666666666</v>
      </c>
      <c r="Y367" s="14">
        <f>Parameters_Base!$G$8</f>
        <v>2000000</v>
      </c>
      <c r="Z367" s="15">
        <f t="shared" si="44"/>
        <v>35763798.269800507</v>
      </c>
      <c r="AB367" s="29">
        <f t="shared" si="45"/>
        <v>-17287131.603133842</v>
      </c>
      <c r="AC367" s="29"/>
      <c r="AD367" s="29" t="str">
        <f t="shared" si="46"/>
        <v>Loss</v>
      </c>
      <c r="AE367" s="29"/>
      <c r="AG367" s="12">
        <f t="shared" si="47"/>
        <v>-215192.50958257896</v>
      </c>
    </row>
    <row r="368" spans="1:33" x14ac:dyDescent="0.25">
      <c r="A368" s="6">
        <v>361</v>
      </c>
      <c r="B368" s="1" t="str">
        <f t="shared" si="41"/>
        <v>New York</v>
      </c>
      <c r="C368" s="1" t="s">
        <v>2</v>
      </c>
      <c r="D368" s="1" t="str">
        <f>IF(C368="Q1","non-peak",IF('Alternate Scenario '!C368="Q4","non-peak","peak"))</f>
        <v>peak</v>
      </c>
      <c r="E368" s="13">
        <f>IF(D368="non-peak",Parameters_Base!$B$4,Parameters_Base!$B$5)</f>
        <v>229999.99999999997</v>
      </c>
      <c r="F368" s="1"/>
      <c r="G368" s="1">
        <v>181</v>
      </c>
      <c r="H368" s="1">
        <v>21</v>
      </c>
      <c r="I368" s="44">
        <f>N368*Parameters_Alternate!$B$8</f>
        <v>65</v>
      </c>
      <c r="J368" s="44">
        <f t="shared" si="42"/>
        <v>86</v>
      </c>
      <c r="K368" s="3">
        <v>-2</v>
      </c>
      <c r="M368" s="27">
        <v>0.7</v>
      </c>
      <c r="N368" s="27">
        <v>0.8125</v>
      </c>
      <c r="P368" s="15">
        <f t="shared" si="43"/>
        <v>19779999.999999996</v>
      </c>
      <c r="R368">
        <f>Parameters_Alternate!$F$5</f>
        <v>13880</v>
      </c>
      <c r="S368">
        <f>R368*(1+VLOOKUP(K368,Parameters_Alternate!$H$3:$I$7,2,FALSE))</f>
        <v>9716</v>
      </c>
      <c r="T368" s="14">
        <f>S368*Parameters_Alternate!$F$2</f>
        <v>12630800</v>
      </c>
      <c r="U368" s="14">
        <f>Parameters_Alternate!$N$6</f>
        <v>433333.33333333337</v>
      </c>
      <c r="V368" s="14">
        <f t="shared" si="40"/>
        <v>2500000</v>
      </c>
      <c r="W368" s="14">
        <f>Parameters_Alternate!$Q$10</f>
        <v>3754098.2698005121</v>
      </c>
      <c r="X368" s="14">
        <f>Parameters_Alternate!$F$7*'Alternate Scenario '!P368</f>
        <v>4944999.9999999991</v>
      </c>
      <c r="Y368" s="14">
        <f>Parameters_Base!$G$8</f>
        <v>2000000</v>
      </c>
      <c r="Z368" s="15">
        <f t="shared" si="44"/>
        <v>26263231.603133846</v>
      </c>
      <c r="AB368" s="29">
        <f t="shared" si="45"/>
        <v>-6483231.6031338498</v>
      </c>
      <c r="AC368" s="29"/>
      <c r="AD368" s="29" t="str">
        <f t="shared" si="46"/>
        <v>Loss</v>
      </c>
      <c r="AE368" s="29"/>
      <c r="AG368" s="12">
        <f t="shared" si="47"/>
        <v>-75386.413989928493</v>
      </c>
    </row>
    <row r="369" spans="1:33" x14ac:dyDescent="0.25">
      <c r="A369" s="6">
        <v>362</v>
      </c>
      <c r="B369" s="1" t="str">
        <f t="shared" si="41"/>
        <v>Mumbai</v>
      </c>
      <c r="C369" s="1" t="s">
        <v>2</v>
      </c>
      <c r="D369" s="1" t="str">
        <f>IF(C369="Q1","non-peak",IF('Alternate Scenario '!C369="Q4","non-peak","peak"))</f>
        <v>peak</v>
      </c>
      <c r="E369" s="13">
        <f>IF(D369="non-peak",Parameters_Base!$B$4,Parameters_Base!$B$5)</f>
        <v>229999.99999999997</v>
      </c>
      <c r="F369" s="1"/>
      <c r="G369" s="1">
        <v>181</v>
      </c>
      <c r="H369" s="1">
        <v>20</v>
      </c>
      <c r="I369" s="44">
        <f>N369*Parameters_Alternate!$B$8</f>
        <v>77.333333333333329</v>
      </c>
      <c r="J369" s="44">
        <f t="shared" si="42"/>
        <v>97.333333333333329</v>
      </c>
      <c r="K369" s="3">
        <v>0</v>
      </c>
      <c r="M369" s="27">
        <v>0.66666666666666663</v>
      </c>
      <c r="N369" s="27">
        <v>0.96666666666666667</v>
      </c>
      <c r="P369" s="15">
        <f t="shared" si="43"/>
        <v>22386666.666666664</v>
      </c>
      <c r="R369">
        <f>Parameters_Alternate!$F$5</f>
        <v>13880</v>
      </c>
      <c r="S369">
        <f>R369*(1+VLOOKUP(K369,Parameters_Alternate!$H$3:$I$7,2,FALSE))</f>
        <v>13880</v>
      </c>
      <c r="T369" s="14">
        <f>S369*Parameters_Alternate!$F$2</f>
        <v>18044000</v>
      </c>
      <c r="U369" s="14">
        <f>Parameters_Alternate!$N$6</f>
        <v>433333.33333333337</v>
      </c>
      <c r="V369" s="14">
        <f t="shared" si="40"/>
        <v>1500000</v>
      </c>
      <c r="W369" s="14">
        <f>Parameters_Alternate!$Q$10</f>
        <v>3754098.2698005121</v>
      </c>
      <c r="X369" s="14">
        <f>Parameters_Alternate!$F$7*'Alternate Scenario '!P369</f>
        <v>5596666.666666666</v>
      </c>
      <c r="Y369" s="14">
        <f>Parameters_Base!$G$8</f>
        <v>2000000</v>
      </c>
      <c r="Z369" s="15">
        <f t="shared" si="44"/>
        <v>31328098.269800507</v>
      </c>
      <c r="AB369" s="29">
        <f t="shared" si="45"/>
        <v>-8941431.6031338423</v>
      </c>
      <c r="AC369" s="29"/>
      <c r="AD369" s="29" t="str">
        <f t="shared" si="46"/>
        <v>Loss</v>
      </c>
      <c r="AE369" s="29"/>
      <c r="AG369" s="12">
        <f t="shared" si="47"/>
        <v>-91864.023319868254</v>
      </c>
    </row>
    <row r="370" spans="1:33" x14ac:dyDescent="0.25">
      <c r="A370" s="6">
        <v>363</v>
      </c>
      <c r="B370" s="1" t="str">
        <f t="shared" si="41"/>
        <v>New York</v>
      </c>
      <c r="C370" s="1" t="s">
        <v>2</v>
      </c>
      <c r="D370" s="1" t="str">
        <f>IF(C370="Q1","non-peak",IF('Alternate Scenario '!C370="Q4","non-peak","peak"))</f>
        <v>peak</v>
      </c>
      <c r="E370" s="13">
        <f>IF(D370="non-peak",Parameters_Base!$B$4,Parameters_Base!$B$5)</f>
        <v>229999.99999999997</v>
      </c>
      <c r="F370" s="1"/>
      <c r="G370" s="1">
        <v>182</v>
      </c>
      <c r="H370" s="1">
        <v>16</v>
      </c>
      <c r="I370" s="44">
        <f>N370*Parameters_Alternate!$B$8</f>
        <v>66.333333333333343</v>
      </c>
      <c r="J370" s="44">
        <f t="shared" si="42"/>
        <v>82.333333333333343</v>
      </c>
      <c r="K370" s="3">
        <v>-1</v>
      </c>
      <c r="M370" s="27">
        <v>0.53333333333333333</v>
      </c>
      <c r="N370" s="27">
        <v>0.82916666666666672</v>
      </c>
      <c r="P370" s="15">
        <f t="shared" si="43"/>
        <v>18936666.666666668</v>
      </c>
      <c r="R370">
        <f>Parameters_Alternate!$F$5</f>
        <v>13880</v>
      </c>
      <c r="S370">
        <f>R370*(1+VLOOKUP(K370,Parameters_Alternate!$H$3:$I$7,2,FALSE))</f>
        <v>11798</v>
      </c>
      <c r="T370" s="14">
        <f>S370*Parameters_Alternate!$F$2</f>
        <v>15337400</v>
      </c>
      <c r="U370" s="14">
        <f>Parameters_Alternate!$N$6</f>
        <v>433333.33333333337</v>
      </c>
      <c r="V370" s="14">
        <f t="shared" si="40"/>
        <v>2500000</v>
      </c>
      <c r="W370" s="14">
        <f>Parameters_Alternate!$Q$10</f>
        <v>3754098.2698005121</v>
      </c>
      <c r="X370" s="14">
        <f>Parameters_Alternate!$F$7*'Alternate Scenario '!P370</f>
        <v>4734166.666666667</v>
      </c>
      <c r="Y370" s="14">
        <f>Parameters_Base!$G$8</f>
        <v>2000000</v>
      </c>
      <c r="Z370" s="15">
        <f t="shared" si="44"/>
        <v>28758998.269800518</v>
      </c>
      <c r="AB370" s="29">
        <f t="shared" si="45"/>
        <v>-9822331.6031338498</v>
      </c>
      <c r="AC370" s="29"/>
      <c r="AD370" s="29" t="str">
        <f t="shared" si="46"/>
        <v>Loss</v>
      </c>
      <c r="AE370" s="29"/>
      <c r="AG370" s="12">
        <f t="shared" si="47"/>
        <v>-119299.57412713177</v>
      </c>
    </row>
    <row r="371" spans="1:33" x14ac:dyDescent="0.25">
      <c r="A371" s="6">
        <v>364</v>
      </c>
      <c r="B371" s="1" t="str">
        <f t="shared" si="41"/>
        <v>Mumbai</v>
      </c>
      <c r="C371" s="1" t="s">
        <v>2</v>
      </c>
      <c r="D371" s="1" t="str">
        <f>IF(C371="Q1","non-peak",IF('Alternate Scenario '!C371="Q4","non-peak","peak"))</f>
        <v>peak</v>
      </c>
      <c r="E371" s="13">
        <f>IF(D371="non-peak",Parameters_Base!$B$4,Parameters_Base!$B$5)</f>
        <v>229999.99999999997</v>
      </c>
      <c r="F371" s="1"/>
      <c r="G371" s="1">
        <v>182</v>
      </c>
      <c r="H371" s="1">
        <v>17</v>
      </c>
      <c r="I371" s="44">
        <f>N371*Parameters_Alternate!$B$8</f>
        <v>57</v>
      </c>
      <c r="J371" s="44">
        <f t="shared" si="42"/>
        <v>74</v>
      </c>
      <c r="K371" s="3">
        <v>0</v>
      </c>
      <c r="M371" s="27">
        <v>0.56666666666666665</v>
      </c>
      <c r="N371" s="27">
        <v>0.71250000000000002</v>
      </c>
      <c r="P371" s="15">
        <f t="shared" si="43"/>
        <v>17019999.999999996</v>
      </c>
      <c r="R371">
        <f>Parameters_Alternate!$F$5</f>
        <v>13880</v>
      </c>
      <c r="S371">
        <f>R371*(1+VLOOKUP(K371,Parameters_Alternate!$H$3:$I$7,2,FALSE))</f>
        <v>13880</v>
      </c>
      <c r="T371" s="14">
        <f>S371*Parameters_Alternate!$F$2</f>
        <v>18044000</v>
      </c>
      <c r="U371" s="14">
        <f>Parameters_Alternate!$N$6</f>
        <v>433333.33333333337</v>
      </c>
      <c r="V371" s="14">
        <f t="shared" si="40"/>
        <v>1500000</v>
      </c>
      <c r="W371" s="14">
        <f>Parameters_Alternate!$Q$10</f>
        <v>3754098.2698005121</v>
      </c>
      <c r="X371" s="14">
        <f>Parameters_Alternate!$F$7*'Alternate Scenario '!P371</f>
        <v>4254999.9999999991</v>
      </c>
      <c r="Y371" s="14">
        <f>Parameters_Base!$G$8</f>
        <v>2000000</v>
      </c>
      <c r="Z371" s="15">
        <f t="shared" si="44"/>
        <v>29986431.603133842</v>
      </c>
      <c r="AB371" s="29">
        <f t="shared" si="45"/>
        <v>-12966431.603133846</v>
      </c>
      <c r="AC371" s="29"/>
      <c r="AD371" s="29" t="str">
        <f t="shared" si="46"/>
        <v>Loss</v>
      </c>
      <c r="AE371" s="29"/>
      <c r="AG371" s="12">
        <f t="shared" si="47"/>
        <v>-175222.04869099791</v>
      </c>
    </row>
    <row r="372" spans="1:33" x14ac:dyDescent="0.25">
      <c r="A372" s="6">
        <v>365</v>
      </c>
      <c r="B372" s="1" t="str">
        <f t="shared" si="41"/>
        <v>New York</v>
      </c>
      <c r="C372" s="1" t="s">
        <v>2</v>
      </c>
      <c r="D372" s="1" t="str">
        <f>IF(C372="Q1","non-peak",IF('Alternate Scenario '!C372="Q4","non-peak","peak"))</f>
        <v>peak</v>
      </c>
      <c r="E372" s="13">
        <f>IF(D372="non-peak",Parameters_Base!$B$4,Parameters_Base!$B$5)</f>
        <v>229999.99999999997</v>
      </c>
      <c r="F372" s="1"/>
      <c r="G372" s="1">
        <v>183</v>
      </c>
      <c r="H372" s="1">
        <v>20</v>
      </c>
      <c r="I372" s="44">
        <f>N372*Parameters_Alternate!$B$8</f>
        <v>56.666666666666671</v>
      </c>
      <c r="J372" s="44">
        <f t="shared" si="42"/>
        <v>76.666666666666671</v>
      </c>
      <c r="K372" s="3">
        <v>-1</v>
      </c>
      <c r="M372" s="27">
        <v>0.66666666666666663</v>
      </c>
      <c r="N372" s="27">
        <v>0.70833333333333337</v>
      </c>
      <c r="P372" s="15">
        <f t="shared" si="43"/>
        <v>17633333.333333332</v>
      </c>
      <c r="R372">
        <f>Parameters_Alternate!$F$5</f>
        <v>13880</v>
      </c>
      <c r="S372">
        <f>R372*(1+VLOOKUP(K372,Parameters_Alternate!$H$3:$I$7,2,FALSE))</f>
        <v>11798</v>
      </c>
      <c r="T372" s="14">
        <f>S372*Parameters_Alternate!$F$2</f>
        <v>15337400</v>
      </c>
      <c r="U372" s="14">
        <f>Parameters_Alternate!$N$6</f>
        <v>433333.33333333337</v>
      </c>
      <c r="V372" s="14">
        <f t="shared" si="40"/>
        <v>2500000</v>
      </c>
      <c r="W372" s="14">
        <f>Parameters_Alternate!$Q$10</f>
        <v>3754098.2698005121</v>
      </c>
      <c r="X372" s="14">
        <f>Parameters_Alternate!$F$7*'Alternate Scenario '!P372</f>
        <v>4408333.333333333</v>
      </c>
      <c r="Y372" s="14">
        <f>Parameters_Base!$G$8</f>
        <v>2000000</v>
      </c>
      <c r="Z372" s="15">
        <f t="shared" si="44"/>
        <v>28433164.936467182</v>
      </c>
      <c r="AB372" s="29">
        <f t="shared" si="45"/>
        <v>-10799831.60313385</v>
      </c>
      <c r="AC372" s="29"/>
      <c r="AD372" s="29" t="str">
        <f t="shared" si="46"/>
        <v>Loss</v>
      </c>
      <c r="AE372" s="29"/>
      <c r="AG372" s="12">
        <f t="shared" si="47"/>
        <v>-140867.36873652847</v>
      </c>
    </row>
    <row r="373" spans="1:33" x14ac:dyDescent="0.25">
      <c r="A373" s="6">
        <v>366</v>
      </c>
      <c r="B373" s="1" t="str">
        <f t="shared" si="41"/>
        <v>Mumbai</v>
      </c>
      <c r="C373" s="1" t="s">
        <v>2</v>
      </c>
      <c r="D373" s="1" t="str">
        <f>IF(C373="Q1","non-peak",IF('Alternate Scenario '!C373="Q4","non-peak","peak"))</f>
        <v>peak</v>
      </c>
      <c r="E373" s="13">
        <f>IF(D373="non-peak",Parameters_Base!$B$4,Parameters_Base!$B$5)</f>
        <v>229999.99999999997</v>
      </c>
      <c r="F373" s="1"/>
      <c r="G373" s="1">
        <v>183</v>
      </c>
      <c r="H373" s="1">
        <v>15</v>
      </c>
      <c r="I373" s="44">
        <f>N373*Parameters_Alternate!$B$8</f>
        <v>64.666666666666671</v>
      </c>
      <c r="J373" s="44">
        <f t="shared" si="42"/>
        <v>79.666666666666671</v>
      </c>
      <c r="K373" s="3">
        <v>0</v>
      </c>
      <c r="M373" s="27">
        <v>0.5</v>
      </c>
      <c r="N373" s="27">
        <v>0.80833333333333335</v>
      </c>
      <c r="P373" s="15">
        <f t="shared" si="43"/>
        <v>18323333.333333332</v>
      </c>
      <c r="R373">
        <f>Parameters_Alternate!$F$5</f>
        <v>13880</v>
      </c>
      <c r="S373">
        <f>R373*(1+VLOOKUP(K373,Parameters_Alternate!$H$3:$I$7,2,FALSE))</f>
        <v>13880</v>
      </c>
      <c r="T373" s="14">
        <f>S373*Parameters_Alternate!$F$2</f>
        <v>18044000</v>
      </c>
      <c r="U373" s="14">
        <f>Parameters_Alternate!$N$6</f>
        <v>433333.33333333337</v>
      </c>
      <c r="V373" s="14">
        <f t="shared" si="40"/>
        <v>1500000</v>
      </c>
      <c r="W373" s="14">
        <f>Parameters_Alternate!$Q$10</f>
        <v>3754098.2698005121</v>
      </c>
      <c r="X373" s="14">
        <f>Parameters_Alternate!$F$7*'Alternate Scenario '!P373</f>
        <v>4580833.333333333</v>
      </c>
      <c r="Y373" s="14">
        <f>Parameters_Base!$G$8</f>
        <v>2000000</v>
      </c>
      <c r="Z373" s="15">
        <f t="shared" si="44"/>
        <v>30312264.936467174</v>
      </c>
      <c r="AB373" s="29">
        <f t="shared" si="45"/>
        <v>-11988931.603133842</v>
      </c>
      <c r="AC373" s="29"/>
      <c r="AD373" s="29" t="str">
        <f t="shared" si="46"/>
        <v>Loss</v>
      </c>
      <c r="AE373" s="29"/>
      <c r="AG373" s="12">
        <f t="shared" si="47"/>
        <v>-150488.68121088503</v>
      </c>
    </row>
    <row r="374" spans="1:33" x14ac:dyDescent="0.25">
      <c r="A374" s="6">
        <v>367</v>
      </c>
      <c r="B374" s="1" t="str">
        <f t="shared" si="41"/>
        <v>New York</v>
      </c>
      <c r="C374" s="1" t="s">
        <v>2</v>
      </c>
      <c r="D374" s="1" t="str">
        <f>IF(C374="Q1","non-peak",IF('Alternate Scenario '!C374="Q4","non-peak","peak"))</f>
        <v>peak</v>
      </c>
      <c r="E374" s="13">
        <f>IF(D374="non-peak",Parameters_Base!$B$4,Parameters_Base!$B$5)</f>
        <v>229999.99999999997</v>
      </c>
      <c r="F374" s="1"/>
      <c r="G374" s="1">
        <v>184</v>
      </c>
      <c r="H374" s="1">
        <v>17</v>
      </c>
      <c r="I374" s="44">
        <f>N374*Parameters_Alternate!$B$8</f>
        <v>79.333333333333343</v>
      </c>
      <c r="J374" s="44">
        <f t="shared" si="42"/>
        <v>96.333333333333343</v>
      </c>
      <c r="K374" s="3">
        <v>0</v>
      </c>
      <c r="M374" s="27">
        <v>0.56666666666666665</v>
      </c>
      <c r="N374" s="27">
        <v>0.9916666666666667</v>
      </c>
      <c r="P374" s="15">
        <f t="shared" si="43"/>
        <v>22156666.666666664</v>
      </c>
      <c r="R374">
        <f>Parameters_Alternate!$F$5</f>
        <v>13880</v>
      </c>
      <c r="S374">
        <f>R374*(1+VLOOKUP(K374,Parameters_Alternate!$H$3:$I$7,2,FALSE))</f>
        <v>13880</v>
      </c>
      <c r="T374" s="14">
        <f>S374*Parameters_Alternate!$F$2</f>
        <v>18044000</v>
      </c>
      <c r="U374" s="14">
        <f>Parameters_Alternate!$N$6</f>
        <v>433333.33333333337</v>
      </c>
      <c r="V374" s="14">
        <f t="shared" si="40"/>
        <v>2500000</v>
      </c>
      <c r="W374" s="14">
        <f>Parameters_Alternate!$Q$10</f>
        <v>3754098.2698005121</v>
      </c>
      <c r="X374" s="14">
        <f>Parameters_Alternate!$F$7*'Alternate Scenario '!P374</f>
        <v>5539166.666666666</v>
      </c>
      <c r="Y374" s="14">
        <f>Parameters_Base!$G$8</f>
        <v>2000000</v>
      </c>
      <c r="Z374" s="15">
        <f t="shared" si="44"/>
        <v>32270598.269800507</v>
      </c>
      <c r="AB374" s="29">
        <f t="shared" si="45"/>
        <v>-10113931.603133842</v>
      </c>
      <c r="AC374" s="29"/>
      <c r="AD374" s="29" t="str">
        <f t="shared" si="46"/>
        <v>Loss</v>
      </c>
      <c r="AE374" s="29"/>
      <c r="AG374" s="12">
        <f t="shared" si="47"/>
        <v>-104988.90937509178</v>
      </c>
    </row>
    <row r="375" spans="1:33" x14ac:dyDescent="0.25">
      <c r="A375" s="6">
        <v>368</v>
      </c>
      <c r="B375" s="1" t="str">
        <f t="shared" si="41"/>
        <v>Mumbai</v>
      </c>
      <c r="C375" s="1" t="s">
        <v>2</v>
      </c>
      <c r="D375" s="1" t="str">
        <f>IF(C375="Q1","non-peak",IF('Alternate Scenario '!C375="Q4","non-peak","peak"))</f>
        <v>peak</v>
      </c>
      <c r="E375" s="13">
        <f>IF(D375="non-peak",Parameters_Base!$B$4,Parameters_Base!$B$5)</f>
        <v>229999.99999999997</v>
      </c>
      <c r="F375" s="1"/>
      <c r="G375" s="1">
        <v>184</v>
      </c>
      <c r="H375" s="1">
        <v>19</v>
      </c>
      <c r="I375" s="44">
        <f>N375*Parameters_Alternate!$B$8</f>
        <v>55.666666666666664</v>
      </c>
      <c r="J375" s="44">
        <f t="shared" si="42"/>
        <v>74.666666666666657</v>
      </c>
      <c r="K375" s="3">
        <v>0</v>
      </c>
      <c r="M375" s="27">
        <v>0.6333333333333333</v>
      </c>
      <c r="N375" s="27">
        <v>0.6958333333333333</v>
      </c>
      <c r="P375" s="15">
        <f t="shared" si="43"/>
        <v>17173333.333333328</v>
      </c>
      <c r="R375">
        <f>Parameters_Alternate!$F$5</f>
        <v>13880</v>
      </c>
      <c r="S375">
        <f>R375*(1+VLOOKUP(K375,Parameters_Alternate!$H$3:$I$7,2,FALSE))</f>
        <v>13880</v>
      </c>
      <c r="T375" s="14">
        <f>S375*Parameters_Alternate!$F$2</f>
        <v>18044000</v>
      </c>
      <c r="U375" s="14">
        <f>Parameters_Alternate!$N$6</f>
        <v>433333.33333333337</v>
      </c>
      <c r="V375" s="14">
        <f t="shared" si="40"/>
        <v>1500000</v>
      </c>
      <c r="W375" s="14">
        <f>Parameters_Alternate!$Q$10</f>
        <v>3754098.2698005121</v>
      </c>
      <c r="X375" s="14">
        <f>Parameters_Alternate!$F$7*'Alternate Scenario '!P375</f>
        <v>4293333.3333333321</v>
      </c>
      <c r="Y375" s="14">
        <f>Parameters_Base!$G$8</f>
        <v>2000000</v>
      </c>
      <c r="Z375" s="15">
        <f t="shared" si="44"/>
        <v>30024764.936467174</v>
      </c>
      <c r="AB375" s="29">
        <f t="shared" si="45"/>
        <v>-12851431.603133846</v>
      </c>
      <c r="AC375" s="29"/>
      <c r="AD375" s="29" t="str">
        <f t="shared" si="46"/>
        <v>Loss</v>
      </c>
      <c r="AE375" s="29"/>
      <c r="AG375" s="12">
        <f t="shared" si="47"/>
        <v>-172117.38754197117</v>
      </c>
    </row>
    <row r="376" spans="1:33" x14ac:dyDescent="0.25">
      <c r="A376" s="6">
        <v>369</v>
      </c>
      <c r="B376" s="1" t="str">
        <f t="shared" si="41"/>
        <v>New York</v>
      </c>
      <c r="C376" s="1" t="s">
        <v>2</v>
      </c>
      <c r="D376" s="1" t="str">
        <f>IF(C376="Q1","non-peak",IF('Alternate Scenario '!C376="Q4","non-peak","peak"))</f>
        <v>peak</v>
      </c>
      <c r="E376" s="13">
        <f>IF(D376="non-peak",Parameters_Base!$B$4,Parameters_Base!$B$5)</f>
        <v>229999.99999999997</v>
      </c>
      <c r="F376" s="1"/>
      <c r="G376" s="1">
        <v>185</v>
      </c>
      <c r="H376" s="1">
        <v>29</v>
      </c>
      <c r="I376" s="44">
        <f>N376*Parameters_Alternate!$B$8</f>
        <v>76.666666666666671</v>
      </c>
      <c r="J376" s="44">
        <f t="shared" si="42"/>
        <v>105.66666666666667</v>
      </c>
      <c r="K376" s="3">
        <v>-2</v>
      </c>
      <c r="M376" s="27">
        <v>0.96666666666666667</v>
      </c>
      <c r="N376" s="27">
        <v>0.95833333333333337</v>
      </c>
      <c r="P376" s="15">
        <f t="shared" si="43"/>
        <v>24303333.333333332</v>
      </c>
      <c r="R376">
        <f>Parameters_Alternate!$F$5</f>
        <v>13880</v>
      </c>
      <c r="S376">
        <f>R376*(1+VLOOKUP(K376,Parameters_Alternate!$H$3:$I$7,2,FALSE))</f>
        <v>9716</v>
      </c>
      <c r="T376" s="14">
        <f>S376*Parameters_Alternate!$F$2</f>
        <v>12630800</v>
      </c>
      <c r="U376" s="14">
        <f>Parameters_Alternate!$N$6</f>
        <v>433333.33333333337</v>
      </c>
      <c r="V376" s="14">
        <f t="shared" si="40"/>
        <v>2500000</v>
      </c>
      <c r="W376" s="14">
        <f>Parameters_Alternate!$Q$10</f>
        <v>3754098.2698005121</v>
      </c>
      <c r="X376" s="14">
        <f>Parameters_Alternate!$F$7*'Alternate Scenario '!P376</f>
        <v>6075833.333333333</v>
      </c>
      <c r="Y376" s="14">
        <f>Parameters_Base!$G$8</f>
        <v>2000000</v>
      </c>
      <c r="Z376" s="15">
        <f t="shared" si="44"/>
        <v>27394064.936467178</v>
      </c>
      <c r="AB376" s="29">
        <f t="shared" si="45"/>
        <v>-3090731.6031338461</v>
      </c>
      <c r="AC376" s="29"/>
      <c r="AD376" s="29" t="str">
        <f t="shared" si="46"/>
        <v>Loss</v>
      </c>
      <c r="AE376" s="29"/>
      <c r="AG376" s="12">
        <f t="shared" si="47"/>
        <v>-29249.825897165734</v>
      </c>
    </row>
    <row r="377" spans="1:33" x14ac:dyDescent="0.25">
      <c r="A377" s="6">
        <v>370</v>
      </c>
      <c r="B377" s="1" t="str">
        <f t="shared" si="41"/>
        <v>Mumbai</v>
      </c>
      <c r="C377" s="1" t="s">
        <v>2</v>
      </c>
      <c r="D377" s="1" t="str">
        <f>IF(C377="Q1","non-peak",IF('Alternate Scenario '!C377="Q4","non-peak","peak"))</f>
        <v>peak</v>
      </c>
      <c r="E377" s="13">
        <f>IF(D377="non-peak",Parameters_Base!$B$4,Parameters_Base!$B$5)</f>
        <v>229999.99999999997</v>
      </c>
      <c r="F377" s="1"/>
      <c r="G377" s="1">
        <v>185</v>
      </c>
      <c r="H377" s="1">
        <v>19</v>
      </c>
      <c r="I377" s="44">
        <f>N377*Parameters_Alternate!$B$8</f>
        <v>55.333333333333329</v>
      </c>
      <c r="J377" s="44">
        <f t="shared" si="42"/>
        <v>74.333333333333329</v>
      </c>
      <c r="K377" s="3">
        <v>0</v>
      </c>
      <c r="M377" s="27">
        <v>0.6333333333333333</v>
      </c>
      <c r="N377" s="27">
        <v>0.69166666666666665</v>
      </c>
      <c r="P377" s="15">
        <f t="shared" si="43"/>
        <v>17096666.666666664</v>
      </c>
      <c r="R377">
        <f>Parameters_Alternate!$F$5</f>
        <v>13880</v>
      </c>
      <c r="S377">
        <f>R377*(1+VLOOKUP(K377,Parameters_Alternate!$H$3:$I$7,2,FALSE))</f>
        <v>13880</v>
      </c>
      <c r="T377" s="14">
        <f>S377*Parameters_Alternate!$F$2</f>
        <v>18044000</v>
      </c>
      <c r="U377" s="14">
        <f>Parameters_Alternate!$N$6</f>
        <v>433333.33333333337</v>
      </c>
      <c r="V377" s="14">
        <f t="shared" si="40"/>
        <v>1500000</v>
      </c>
      <c r="W377" s="14">
        <f>Parameters_Alternate!$Q$10</f>
        <v>3754098.2698005121</v>
      </c>
      <c r="X377" s="14">
        <f>Parameters_Alternate!$F$7*'Alternate Scenario '!P377</f>
        <v>4274166.666666666</v>
      </c>
      <c r="Y377" s="14">
        <f>Parameters_Base!$G$8</f>
        <v>2000000</v>
      </c>
      <c r="Z377" s="15">
        <f t="shared" si="44"/>
        <v>30005598.269800507</v>
      </c>
      <c r="AB377" s="29">
        <f t="shared" si="45"/>
        <v>-12908931.603133842</v>
      </c>
      <c r="AC377" s="29"/>
      <c r="AD377" s="29" t="str">
        <f t="shared" si="46"/>
        <v>Loss</v>
      </c>
      <c r="AE377" s="29"/>
      <c r="AG377" s="12">
        <f t="shared" si="47"/>
        <v>-173662.75699283197</v>
      </c>
    </row>
    <row r="378" spans="1:33" x14ac:dyDescent="0.25">
      <c r="A378" s="6">
        <v>371</v>
      </c>
      <c r="B378" s="1" t="str">
        <f t="shared" si="41"/>
        <v>New York</v>
      </c>
      <c r="C378" s="1" t="s">
        <v>2</v>
      </c>
      <c r="D378" s="1" t="str">
        <f>IF(C378="Q1","non-peak",IF('Alternate Scenario '!C378="Q4","non-peak","peak"))</f>
        <v>peak</v>
      </c>
      <c r="E378" s="13">
        <f>IF(D378="non-peak",Parameters_Base!$B$4,Parameters_Base!$B$5)</f>
        <v>229999.99999999997</v>
      </c>
      <c r="F378" s="1"/>
      <c r="G378" s="1">
        <v>186</v>
      </c>
      <c r="H378" s="1">
        <v>30</v>
      </c>
      <c r="I378" s="44">
        <f>N378*Parameters_Alternate!$B$8</f>
        <v>67</v>
      </c>
      <c r="J378" s="44">
        <f t="shared" si="42"/>
        <v>97</v>
      </c>
      <c r="K378" s="3">
        <v>-2</v>
      </c>
      <c r="M378" s="27">
        <v>1</v>
      </c>
      <c r="N378" s="27">
        <v>0.83750000000000002</v>
      </c>
      <c r="P378" s="15">
        <f t="shared" si="43"/>
        <v>22309999.999999996</v>
      </c>
      <c r="R378">
        <f>Parameters_Alternate!$F$5</f>
        <v>13880</v>
      </c>
      <c r="S378">
        <f>R378*(1+VLOOKUP(K378,Parameters_Alternate!$H$3:$I$7,2,FALSE))</f>
        <v>9716</v>
      </c>
      <c r="T378" s="14">
        <f>S378*Parameters_Alternate!$F$2</f>
        <v>12630800</v>
      </c>
      <c r="U378" s="14">
        <f>Parameters_Alternate!$N$6</f>
        <v>433333.33333333337</v>
      </c>
      <c r="V378" s="14">
        <f t="shared" si="40"/>
        <v>2500000</v>
      </c>
      <c r="W378" s="14">
        <f>Parameters_Alternate!$Q$10</f>
        <v>3754098.2698005121</v>
      </c>
      <c r="X378" s="14">
        <f>Parameters_Alternate!$F$7*'Alternate Scenario '!P378</f>
        <v>5577499.9999999991</v>
      </c>
      <c r="Y378" s="14">
        <f>Parameters_Base!$G$8</f>
        <v>2000000</v>
      </c>
      <c r="Z378" s="15">
        <f t="shared" si="44"/>
        <v>26895731.603133846</v>
      </c>
      <c r="AB378" s="29">
        <f t="shared" si="45"/>
        <v>-4585731.6031338498</v>
      </c>
      <c r="AC378" s="29"/>
      <c r="AD378" s="29" t="str">
        <f t="shared" si="46"/>
        <v>Loss</v>
      </c>
      <c r="AE378" s="29"/>
      <c r="AG378" s="12">
        <f t="shared" si="47"/>
        <v>-47275.583537462371</v>
      </c>
    </row>
    <row r="379" spans="1:33" x14ac:dyDescent="0.25">
      <c r="A379" s="6">
        <v>372</v>
      </c>
      <c r="B379" s="1" t="str">
        <f t="shared" si="41"/>
        <v>Mumbai</v>
      </c>
      <c r="C379" s="1" t="s">
        <v>2</v>
      </c>
      <c r="D379" s="1" t="str">
        <f>IF(C379="Q1","non-peak",IF('Alternate Scenario '!C379="Q4","non-peak","peak"))</f>
        <v>peak</v>
      </c>
      <c r="E379" s="13">
        <f>IF(D379="non-peak",Parameters_Base!$B$4,Parameters_Base!$B$5)</f>
        <v>229999.99999999997</v>
      </c>
      <c r="F379" s="1"/>
      <c r="G379" s="1">
        <v>186</v>
      </c>
      <c r="H379" s="1">
        <v>17</v>
      </c>
      <c r="I379" s="44">
        <f>N379*Parameters_Alternate!$B$8</f>
        <v>71.666666666666671</v>
      </c>
      <c r="J379" s="44">
        <f t="shared" si="42"/>
        <v>88.666666666666671</v>
      </c>
      <c r="K379" s="3">
        <v>0</v>
      </c>
      <c r="M379" s="27">
        <v>0.56666666666666665</v>
      </c>
      <c r="N379" s="27">
        <v>0.89583333333333337</v>
      </c>
      <c r="P379" s="15">
        <f t="shared" si="43"/>
        <v>20393333.333333332</v>
      </c>
      <c r="R379">
        <f>Parameters_Alternate!$F$5</f>
        <v>13880</v>
      </c>
      <c r="S379">
        <f>R379*(1+VLOOKUP(K379,Parameters_Alternate!$H$3:$I$7,2,FALSE))</f>
        <v>13880</v>
      </c>
      <c r="T379" s="14">
        <f>S379*Parameters_Alternate!$F$2</f>
        <v>18044000</v>
      </c>
      <c r="U379" s="14">
        <f>Parameters_Alternate!$N$6</f>
        <v>433333.33333333337</v>
      </c>
      <c r="V379" s="14">
        <f t="shared" si="40"/>
        <v>1500000</v>
      </c>
      <c r="W379" s="14">
        <f>Parameters_Alternate!$Q$10</f>
        <v>3754098.2698005121</v>
      </c>
      <c r="X379" s="14">
        <f>Parameters_Alternate!$F$7*'Alternate Scenario '!P379</f>
        <v>5098333.333333333</v>
      </c>
      <c r="Y379" s="14">
        <f>Parameters_Base!$G$8</f>
        <v>2000000</v>
      </c>
      <c r="Z379" s="15">
        <f t="shared" si="44"/>
        <v>30829764.936467174</v>
      </c>
      <c r="AB379" s="29">
        <f t="shared" si="45"/>
        <v>-10436431.603133842</v>
      </c>
      <c r="AC379" s="29"/>
      <c r="AD379" s="29" t="str">
        <f t="shared" si="46"/>
        <v>Loss</v>
      </c>
      <c r="AE379" s="29"/>
      <c r="AG379" s="12">
        <f t="shared" si="47"/>
        <v>-117704.11582481777</v>
      </c>
    </row>
    <row r="380" spans="1:33" x14ac:dyDescent="0.25">
      <c r="A380" s="6">
        <v>373</v>
      </c>
      <c r="B380" s="1" t="str">
        <f t="shared" si="41"/>
        <v>New York</v>
      </c>
      <c r="C380" s="1" t="s">
        <v>2</v>
      </c>
      <c r="D380" s="1" t="str">
        <f>IF(C380="Q1","non-peak",IF('Alternate Scenario '!C380="Q4","non-peak","peak"))</f>
        <v>peak</v>
      </c>
      <c r="E380" s="13">
        <f>IF(D380="non-peak",Parameters_Base!$B$4,Parameters_Base!$B$5)</f>
        <v>229999.99999999997</v>
      </c>
      <c r="F380" s="1"/>
      <c r="G380" s="1">
        <v>187</v>
      </c>
      <c r="H380" s="1">
        <v>25</v>
      </c>
      <c r="I380" s="44">
        <f>N380*Parameters_Alternate!$B$8</f>
        <v>52.333333333333336</v>
      </c>
      <c r="J380" s="44">
        <f t="shared" si="42"/>
        <v>77.333333333333343</v>
      </c>
      <c r="K380" s="3">
        <v>-2</v>
      </c>
      <c r="M380" s="27">
        <v>0.83333333333333337</v>
      </c>
      <c r="N380" s="27">
        <v>0.65416666666666667</v>
      </c>
      <c r="P380" s="15">
        <f t="shared" si="43"/>
        <v>17786666.666666668</v>
      </c>
      <c r="R380">
        <f>Parameters_Alternate!$F$5</f>
        <v>13880</v>
      </c>
      <c r="S380">
        <f>R380*(1+VLOOKUP(K380,Parameters_Alternate!$H$3:$I$7,2,FALSE))</f>
        <v>9716</v>
      </c>
      <c r="T380" s="14">
        <f>S380*Parameters_Alternate!$F$2</f>
        <v>12630800</v>
      </c>
      <c r="U380" s="14">
        <f>Parameters_Alternate!$N$6</f>
        <v>433333.33333333337</v>
      </c>
      <c r="V380" s="14">
        <f t="shared" si="40"/>
        <v>2500000</v>
      </c>
      <c r="W380" s="14">
        <f>Parameters_Alternate!$Q$10</f>
        <v>3754098.2698005121</v>
      </c>
      <c r="X380" s="14">
        <f>Parameters_Alternate!$F$7*'Alternate Scenario '!P380</f>
        <v>4446666.666666667</v>
      </c>
      <c r="Y380" s="14">
        <f>Parameters_Base!$G$8</f>
        <v>2000000</v>
      </c>
      <c r="Z380" s="15">
        <f t="shared" si="44"/>
        <v>25764898.269800514</v>
      </c>
      <c r="AB380" s="29">
        <f t="shared" si="45"/>
        <v>-7978231.6031338461</v>
      </c>
      <c r="AC380" s="29"/>
      <c r="AD380" s="29" t="str">
        <f t="shared" si="46"/>
        <v>Loss</v>
      </c>
      <c r="AE380" s="29"/>
      <c r="AG380" s="12">
        <f t="shared" si="47"/>
        <v>-103166.78797155834</v>
      </c>
    </row>
    <row r="381" spans="1:33" x14ac:dyDescent="0.25">
      <c r="A381" s="6">
        <v>374</v>
      </c>
      <c r="B381" s="1" t="str">
        <f t="shared" si="41"/>
        <v>Mumbai</v>
      </c>
      <c r="C381" s="1" t="s">
        <v>2</v>
      </c>
      <c r="D381" s="1" t="str">
        <f>IF(C381="Q1","non-peak",IF('Alternate Scenario '!C381="Q4","non-peak","peak"))</f>
        <v>peak</v>
      </c>
      <c r="E381" s="13">
        <f>IF(D381="non-peak",Parameters_Base!$B$4,Parameters_Base!$B$5)</f>
        <v>229999.99999999997</v>
      </c>
      <c r="F381" s="1"/>
      <c r="G381" s="1">
        <v>187</v>
      </c>
      <c r="H381" s="1">
        <v>30</v>
      </c>
      <c r="I381" s="44">
        <f>N381*Parameters_Alternate!$B$8</f>
        <v>73.333333333333329</v>
      </c>
      <c r="J381" s="44">
        <f t="shared" si="42"/>
        <v>103.33333333333333</v>
      </c>
      <c r="K381" s="3">
        <v>1</v>
      </c>
      <c r="M381" s="27">
        <v>1</v>
      </c>
      <c r="N381" s="27">
        <v>0.91666666666666663</v>
      </c>
      <c r="P381" s="15">
        <f t="shared" si="43"/>
        <v>23766666.666666664</v>
      </c>
      <c r="R381">
        <f>Parameters_Alternate!$F$5</f>
        <v>13880</v>
      </c>
      <c r="S381">
        <f>R381*(1+VLOOKUP(K381,Parameters_Alternate!$H$3:$I$7,2,FALSE))</f>
        <v>15961.999999999998</v>
      </c>
      <c r="T381" s="14">
        <f>S381*Parameters_Alternate!$F$2</f>
        <v>20750599.999999996</v>
      </c>
      <c r="U381" s="14">
        <f>Parameters_Alternate!$N$6</f>
        <v>433333.33333333337</v>
      </c>
      <c r="V381" s="14">
        <f t="shared" si="40"/>
        <v>1500000</v>
      </c>
      <c r="W381" s="14">
        <f>Parameters_Alternate!$Q$10</f>
        <v>3754098.2698005121</v>
      </c>
      <c r="X381" s="14">
        <f>Parameters_Alternate!$F$7*'Alternate Scenario '!P381</f>
        <v>5941666.666666666</v>
      </c>
      <c r="Y381" s="14">
        <f>Parameters_Base!$G$8</f>
        <v>2000000</v>
      </c>
      <c r="Z381" s="15">
        <f t="shared" si="44"/>
        <v>34379698.269800507</v>
      </c>
      <c r="AB381" s="29">
        <f t="shared" si="45"/>
        <v>-10613031.603133842</v>
      </c>
      <c r="AC381" s="29"/>
      <c r="AD381" s="29" t="str">
        <f t="shared" si="46"/>
        <v>Loss</v>
      </c>
      <c r="AE381" s="29"/>
      <c r="AG381" s="12">
        <f t="shared" si="47"/>
        <v>-102706.75744968235</v>
      </c>
    </row>
    <row r="382" spans="1:33" x14ac:dyDescent="0.25">
      <c r="A382" s="6">
        <v>375</v>
      </c>
      <c r="B382" s="1" t="str">
        <f t="shared" si="41"/>
        <v>New York</v>
      </c>
      <c r="C382" s="1" t="s">
        <v>2</v>
      </c>
      <c r="D382" s="1" t="str">
        <f>IF(C382="Q1","non-peak",IF('Alternate Scenario '!C382="Q4","non-peak","peak"))</f>
        <v>peak</v>
      </c>
      <c r="E382" s="13">
        <f>IF(D382="non-peak",Parameters_Base!$B$4,Parameters_Base!$B$5)</f>
        <v>229999.99999999997</v>
      </c>
      <c r="F382" s="1"/>
      <c r="G382" s="1">
        <v>188</v>
      </c>
      <c r="H382" s="1">
        <v>23</v>
      </c>
      <c r="I382" s="44">
        <f>N382*Parameters_Alternate!$B$8</f>
        <v>56</v>
      </c>
      <c r="J382" s="44">
        <f t="shared" si="42"/>
        <v>79</v>
      </c>
      <c r="K382" s="3">
        <v>-1</v>
      </c>
      <c r="M382" s="27">
        <v>0.76666666666666672</v>
      </c>
      <c r="N382" s="27">
        <v>0.7</v>
      </c>
      <c r="P382" s="15">
        <f t="shared" si="43"/>
        <v>18169999.999999996</v>
      </c>
      <c r="R382">
        <f>Parameters_Alternate!$F$5</f>
        <v>13880</v>
      </c>
      <c r="S382">
        <f>R382*(1+VLOOKUP(K382,Parameters_Alternate!$H$3:$I$7,2,FALSE))</f>
        <v>11798</v>
      </c>
      <c r="T382" s="14">
        <f>S382*Parameters_Alternate!$F$2</f>
        <v>15337400</v>
      </c>
      <c r="U382" s="14">
        <f>Parameters_Alternate!$N$6</f>
        <v>433333.33333333337</v>
      </c>
      <c r="V382" s="14">
        <f t="shared" si="40"/>
        <v>2500000</v>
      </c>
      <c r="W382" s="14">
        <f>Parameters_Alternate!$Q$10</f>
        <v>3754098.2698005121</v>
      </c>
      <c r="X382" s="14">
        <f>Parameters_Alternate!$F$7*'Alternate Scenario '!P382</f>
        <v>4542499.9999999991</v>
      </c>
      <c r="Y382" s="14">
        <f>Parameters_Base!$G$8</f>
        <v>2000000</v>
      </c>
      <c r="Z382" s="15">
        <f t="shared" si="44"/>
        <v>28567331.60313385</v>
      </c>
      <c r="AB382" s="29">
        <f t="shared" si="45"/>
        <v>-10397331.603133854</v>
      </c>
      <c r="AC382" s="29"/>
      <c r="AD382" s="29" t="str">
        <f t="shared" si="46"/>
        <v>Loss</v>
      </c>
      <c r="AE382" s="29"/>
      <c r="AG382" s="12">
        <f t="shared" si="47"/>
        <v>-131611.79244473233</v>
      </c>
    </row>
    <row r="383" spans="1:33" x14ac:dyDescent="0.25">
      <c r="A383" s="6">
        <v>376</v>
      </c>
      <c r="B383" s="1" t="str">
        <f t="shared" si="41"/>
        <v>Mumbai</v>
      </c>
      <c r="C383" s="1" t="s">
        <v>2</v>
      </c>
      <c r="D383" s="1" t="str">
        <f>IF(C383="Q1","non-peak",IF('Alternate Scenario '!C383="Q4","non-peak","peak"))</f>
        <v>peak</v>
      </c>
      <c r="E383" s="13">
        <f>IF(D383="non-peak",Parameters_Base!$B$4,Parameters_Base!$B$5)</f>
        <v>229999.99999999997</v>
      </c>
      <c r="F383" s="1"/>
      <c r="G383" s="1">
        <v>188</v>
      </c>
      <c r="H383" s="1">
        <v>17</v>
      </c>
      <c r="I383" s="44">
        <f>N383*Parameters_Alternate!$B$8</f>
        <v>76.666666666666671</v>
      </c>
      <c r="J383" s="44">
        <f t="shared" si="42"/>
        <v>93.666666666666671</v>
      </c>
      <c r="K383" s="3">
        <v>0</v>
      </c>
      <c r="M383" s="27">
        <v>0.56666666666666665</v>
      </c>
      <c r="N383" s="27">
        <v>0.95833333333333337</v>
      </c>
      <c r="P383" s="15">
        <f t="shared" si="43"/>
        <v>21543333.333333332</v>
      </c>
      <c r="R383">
        <f>Parameters_Alternate!$F$5</f>
        <v>13880</v>
      </c>
      <c r="S383">
        <f>R383*(1+VLOOKUP(K383,Parameters_Alternate!$H$3:$I$7,2,FALSE))</f>
        <v>13880</v>
      </c>
      <c r="T383" s="14">
        <f>S383*Parameters_Alternate!$F$2</f>
        <v>18044000</v>
      </c>
      <c r="U383" s="14">
        <f>Parameters_Alternate!$N$6</f>
        <v>433333.33333333337</v>
      </c>
      <c r="V383" s="14">
        <f t="shared" si="40"/>
        <v>1500000</v>
      </c>
      <c r="W383" s="14">
        <f>Parameters_Alternate!$Q$10</f>
        <v>3754098.2698005121</v>
      </c>
      <c r="X383" s="14">
        <f>Parameters_Alternate!$F$7*'Alternate Scenario '!P383</f>
        <v>5385833.333333333</v>
      </c>
      <c r="Y383" s="14">
        <f>Parameters_Base!$G$8</f>
        <v>2000000</v>
      </c>
      <c r="Z383" s="15">
        <f t="shared" si="44"/>
        <v>31117264.936467174</v>
      </c>
      <c r="AB383" s="29">
        <f t="shared" si="45"/>
        <v>-9573931.6031338423</v>
      </c>
      <c r="AC383" s="29"/>
      <c r="AD383" s="29" t="str">
        <f t="shared" si="46"/>
        <v>Loss</v>
      </c>
      <c r="AE383" s="29"/>
      <c r="AG383" s="12">
        <f t="shared" si="47"/>
        <v>-102212.79291601967</v>
      </c>
    </row>
    <row r="384" spans="1:33" x14ac:dyDescent="0.25">
      <c r="A384" s="6">
        <v>377</v>
      </c>
      <c r="B384" s="1" t="str">
        <f t="shared" si="41"/>
        <v>New York</v>
      </c>
      <c r="C384" s="1" t="s">
        <v>2</v>
      </c>
      <c r="D384" s="1" t="str">
        <f>IF(C384="Q1","non-peak",IF('Alternate Scenario '!C384="Q4","non-peak","peak"))</f>
        <v>peak</v>
      </c>
      <c r="E384" s="13">
        <f>IF(D384="non-peak",Parameters_Base!$B$4,Parameters_Base!$B$5)</f>
        <v>229999.99999999997</v>
      </c>
      <c r="F384" s="1"/>
      <c r="G384" s="1">
        <v>189</v>
      </c>
      <c r="H384" s="1">
        <v>20</v>
      </c>
      <c r="I384" s="44">
        <f>N384*Parameters_Alternate!$B$8</f>
        <v>53</v>
      </c>
      <c r="J384" s="44">
        <f t="shared" si="42"/>
        <v>73</v>
      </c>
      <c r="K384" s="3">
        <v>-2</v>
      </c>
      <c r="M384" s="27">
        <v>0.66666666666666663</v>
      </c>
      <c r="N384" s="27">
        <v>0.66249999999999998</v>
      </c>
      <c r="P384" s="15">
        <f t="shared" si="43"/>
        <v>16789999.999999996</v>
      </c>
      <c r="R384">
        <f>Parameters_Alternate!$F$5</f>
        <v>13880</v>
      </c>
      <c r="S384">
        <f>R384*(1+VLOOKUP(K384,Parameters_Alternate!$H$3:$I$7,2,FALSE))</f>
        <v>9716</v>
      </c>
      <c r="T384" s="14">
        <f>S384*Parameters_Alternate!$F$2</f>
        <v>12630800</v>
      </c>
      <c r="U384" s="14">
        <f>Parameters_Alternate!$N$6</f>
        <v>433333.33333333337</v>
      </c>
      <c r="V384" s="14">
        <f t="shared" si="40"/>
        <v>2500000</v>
      </c>
      <c r="W384" s="14">
        <f>Parameters_Alternate!$Q$10</f>
        <v>3754098.2698005121</v>
      </c>
      <c r="X384" s="14">
        <f>Parameters_Alternate!$F$7*'Alternate Scenario '!P384</f>
        <v>4197499.9999999991</v>
      </c>
      <c r="Y384" s="14">
        <f>Parameters_Base!$G$8</f>
        <v>2000000</v>
      </c>
      <c r="Z384" s="15">
        <f t="shared" si="44"/>
        <v>25515731.603133846</v>
      </c>
      <c r="AB384" s="29">
        <f t="shared" si="45"/>
        <v>-8725731.6031338498</v>
      </c>
      <c r="AC384" s="29"/>
      <c r="AD384" s="29" t="str">
        <f t="shared" si="46"/>
        <v>Loss</v>
      </c>
      <c r="AE384" s="29"/>
      <c r="AG384" s="12">
        <f t="shared" si="47"/>
        <v>-119530.56990594315</v>
      </c>
    </row>
    <row r="385" spans="1:33" x14ac:dyDescent="0.25">
      <c r="A385" s="6">
        <v>378</v>
      </c>
      <c r="B385" s="1" t="str">
        <f t="shared" si="41"/>
        <v>Mumbai</v>
      </c>
      <c r="C385" s="1" t="s">
        <v>2</v>
      </c>
      <c r="D385" s="1" t="str">
        <f>IF(C385="Q1","non-peak",IF('Alternate Scenario '!C385="Q4","non-peak","peak"))</f>
        <v>peak</v>
      </c>
      <c r="E385" s="13">
        <f>IF(D385="non-peak",Parameters_Base!$B$4,Parameters_Base!$B$5)</f>
        <v>229999.99999999997</v>
      </c>
      <c r="F385" s="1"/>
      <c r="G385" s="1">
        <v>189</v>
      </c>
      <c r="H385" s="1">
        <v>28</v>
      </c>
      <c r="I385" s="44">
        <f>N385*Parameters_Alternate!$B$8</f>
        <v>59.666666666666671</v>
      </c>
      <c r="J385" s="44">
        <f t="shared" si="42"/>
        <v>87.666666666666671</v>
      </c>
      <c r="K385" s="3">
        <v>2</v>
      </c>
      <c r="M385" s="27">
        <v>0.93333333333333335</v>
      </c>
      <c r="N385" s="27">
        <v>0.74583333333333335</v>
      </c>
      <c r="P385" s="15">
        <f t="shared" si="43"/>
        <v>20163333.333333332</v>
      </c>
      <c r="R385">
        <f>Parameters_Alternate!$F$5</f>
        <v>13880</v>
      </c>
      <c r="S385">
        <f>R385*(1+VLOOKUP(K385,Parameters_Alternate!$H$3:$I$7,2,FALSE))</f>
        <v>18044</v>
      </c>
      <c r="T385" s="14">
        <f>S385*Parameters_Alternate!$F$2</f>
        <v>23457200</v>
      </c>
      <c r="U385" s="14">
        <f>Parameters_Alternate!$N$6</f>
        <v>433333.33333333337</v>
      </c>
      <c r="V385" s="14">
        <f t="shared" si="40"/>
        <v>1500000</v>
      </c>
      <c r="W385" s="14">
        <f>Parameters_Alternate!$Q$10</f>
        <v>3754098.2698005121</v>
      </c>
      <c r="X385" s="14">
        <f>Parameters_Alternate!$F$7*'Alternate Scenario '!P385</f>
        <v>5040833.333333333</v>
      </c>
      <c r="Y385" s="14">
        <f>Parameters_Base!$G$8</f>
        <v>2000000</v>
      </c>
      <c r="Z385" s="15">
        <f t="shared" si="44"/>
        <v>36185464.936467178</v>
      </c>
      <c r="AB385" s="29">
        <f t="shared" si="45"/>
        <v>-16022131.603133846</v>
      </c>
      <c r="AC385" s="29"/>
      <c r="AD385" s="29" t="str">
        <f t="shared" si="46"/>
        <v>Loss</v>
      </c>
      <c r="AE385" s="29"/>
      <c r="AG385" s="12">
        <f t="shared" si="47"/>
        <v>-182761.95745019594</v>
      </c>
    </row>
    <row r="386" spans="1:33" x14ac:dyDescent="0.25">
      <c r="A386" s="6">
        <v>379</v>
      </c>
      <c r="B386" s="1" t="str">
        <f t="shared" si="41"/>
        <v>New York</v>
      </c>
      <c r="C386" s="1" t="s">
        <v>2</v>
      </c>
      <c r="D386" s="1" t="str">
        <f>IF(C386="Q1","non-peak",IF('Alternate Scenario '!C386="Q4","non-peak","peak"))</f>
        <v>peak</v>
      </c>
      <c r="E386" s="13">
        <f>IF(D386="non-peak",Parameters_Base!$B$4,Parameters_Base!$B$5)</f>
        <v>229999.99999999997</v>
      </c>
      <c r="F386" s="1"/>
      <c r="G386" s="1">
        <v>190</v>
      </c>
      <c r="H386" s="1">
        <v>22</v>
      </c>
      <c r="I386" s="44">
        <f>N386*Parameters_Alternate!$B$8</f>
        <v>57.666666666666664</v>
      </c>
      <c r="J386" s="44">
        <f t="shared" si="42"/>
        <v>79.666666666666657</v>
      </c>
      <c r="K386" s="3">
        <v>-2</v>
      </c>
      <c r="M386" s="27">
        <v>0.73333333333333328</v>
      </c>
      <c r="N386" s="27">
        <v>0.72083333333333333</v>
      </c>
      <c r="P386" s="15">
        <f t="shared" si="43"/>
        <v>18323333.333333328</v>
      </c>
      <c r="R386">
        <f>Parameters_Alternate!$F$5</f>
        <v>13880</v>
      </c>
      <c r="S386">
        <f>R386*(1+VLOOKUP(K386,Parameters_Alternate!$H$3:$I$7,2,FALSE))</f>
        <v>9716</v>
      </c>
      <c r="T386" s="14">
        <f>S386*Parameters_Alternate!$F$2</f>
        <v>12630800</v>
      </c>
      <c r="U386" s="14">
        <f>Parameters_Alternate!$N$6</f>
        <v>433333.33333333337</v>
      </c>
      <c r="V386" s="14">
        <f t="shared" si="40"/>
        <v>2500000</v>
      </c>
      <c r="W386" s="14">
        <f>Parameters_Alternate!$Q$10</f>
        <v>3754098.2698005121</v>
      </c>
      <c r="X386" s="14">
        <f>Parameters_Alternate!$F$7*'Alternate Scenario '!P386</f>
        <v>4580833.3333333321</v>
      </c>
      <c r="Y386" s="14">
        <f>Parameters_Base!$G$8</f>
        <v>2000000</v>
      </c>
      <c r="Z386" s="15">
        <f t="shared" si="44"/>
        <v>25899064.936467178</v>
      </c>
      <c r="AB386" s="29">
        <f t="shared" si="45"/>
        <v>-7575731.6031338498</v>
      </c>
      <c r="AC386" s="29"/>
      <c r="AD386" s="29" t="str">
        <f t="shared" si="46"/>
        <v>Loss</v>
      </c>
      <c r="AE386" s="29"/>
      <c r="AG386" s="12">
        <f t="shared" si="47"/>
        <v>-95092.865311303569</v>
      </c>
    </row>
    <row r="387" spans="1:33" x14ac:dyDescent="0.25">
      <c r="A387" s="6">
        <v>380</v>
      </c>
      <c r="B387" s="1" t="str">
        <f t="shared" si="41"/>
        <v>Mumbai</v>
      </c>
      <c r="C387" s="1" t="s">
        <v>2</v>
      </c>
      <c r="D387" s="1" t="str">
        <f>IF(C387="Q1","non-peak",IF('Alternate Scenario '!C387="Q4","non-peak","peak"))</f>
        <v>peak</v>
      </c>
      <c r="E387" s="13">
        <f>IF(D387="non-peak",Parameters_Base!$B$4,Parameters_Base!$B$5)</f>
        <v>229999.99999999997</v>
      </c>
      <c r="F387" s="1"/>
      <c r="G387" s="1">
        <v>190</v>
      </c>
      <c r="H387" s="1">
        <v>28</v>
      </c>
      <c r="I387" s="44">
        <f>N387*Parameters_Alternate!$B$8</f>
        <v>58.666666666666664</v>
      </c>
      <c r="J387" s="44">
        <f t="shared" si="42"/>
        <v>86.666666666666657</v>
      </c>
      <c r="K387" s="3">
        <v>1</v>
      </c>
      <c r="M387" s="27">
        <v>0.93333333333333335</v>
      </c>
      <c r="N387" s="27">
        <v>0.73333333333333328</v>
      </c>
      <c r="P387" s="15">
        <f t="shared" si="43"/>
        <v>19933333.333333328</v>
      </c>
      <c r="R387">
        <f>Parameters_Alternate!$F$5</f>
        <v>13880</v>
      </c>
      <c r="S387">
        <f>R387*(1+VLOOKUP(K387,Parameters_Alternate!$H$3:$I$7,2,FALSE))</f>
        <v>15961.999999999998</v>
      </c>
      <c r="T387" s="14">
        <f>S387*Parameters_Alternate!$F$2</f>
        <v>20750599.999999996</v>
      </c>
      <c r="U387" s="14">
        <f>Parameters_Alternate!$N$6</f>
        <v>433333.33333333337</v>
      </c>
      <c r="V387" s="14">
        <f t="shared" si="40"/>
        <v>1500000</v>
      </c>
      <c r="W387" s="14">
        <f>Parameters_Alternate!$Q$10</f>
        <v>3754098.2698005121</v>
      </c>
      <c r="X387" s="14">
        <f>Parameters_Alternate!$F$7*'Alternate Scenario '!P387</f>
        <v>4983333.3333333321</v>
      </c>
      <c r="Y387" s="14">
        <f>Parameters_Base!$G$8</f>
        <v>2000000</v>
      </c>
      <c r="Z387" s="15">
        <f t="shared" si="44"/>
        <v>33421364.936467174</v>
      </c>
      <c r="AB387" s="29">
        <f t="shared" si="45"/>
        <v>-13488031.603133846</v>
      </c>
      <c r="AC387" s="29"/>
      <c r="AD387" s="29" t="str">
        <f t="shared" si="46"/>
        <v>Loss</v>
      </c>
      <c r="AE387" s="29"/>
      <c r="AG387" s="12">
        <f t="shared" si="47"/>
        <v>-155631.13388231362</v>
      </c>
    </row>
    <row r="388" spans="1:33" x14ac:dyDescent="0.25">
      <c r="A388" s="6">
        <v>381</v>
      </c>
      <c r="B388" s="1" t="str">
        <f t="shared" si="41"/>
        <v>New York</v>
      </c>
      <c r="C388" s="1" t="s">
        <v>2</v>
      </c>
      <c r="D388" s="1" t="str">
        <f>IF(C388="Q1","non-peak",IF('Alternate Scenario '!C388="Q4","non-peak","peak"))</f>
        <v>peak</v>
      </c>
      <c r="E388" s="13">
        <f>IF(D388="non-peak",Parameters_Base!$B$4,Parameters_Base!$B$5)</f>
        <v>229999.99999999997</v>
      </c>
      <c r="F388" s="1"/>
      <c r="G388" s="1">
        <v>191</v>
      </c>
      <c r="H388" s="1">
        <v>18</v>
      </c>
      <c r="I388" s="44">
        <f>N388*Parameters_Alternate!$B$8</f>
        <v>62.333333333333336</v>
      </c>
      <c r="J388" s="44">
        <f t="shared" si="42"/>
        <v>80.333333333333343</v>
      </c>
      <c r="K388" s="3">
        <v>-1</v>
      </c>
      <c r="M388" s="27">
        <v>0.6</v>
      </c>
      <c r="N388" s="27">
        <v>0.77916666666666667</v>
      </c>
      <c r="P388" s="15">
        <f t="shared" si="43"/>
        <v>18476666.666666668</v>
      </c>
      <c r="R388">
        <f>Parameters_Alternate!$F$5</f>
        <v>13880</v>
      </c>
      <c r="S388">
        <f>R388*(1+VLOOKUP(K388,Parameters_Alternate!$H$3:$I$7,2,FALSE))</f>
        <v>11798</v>
      </c>
      <c r="T388" s="14">
        <f>S388*Parameters_Alternate!$F$2</f>
        <v>15337400</v>
      </c>
      <c r="U388" s="14">
        <f>Parameters_Alternate!$N$6</f>
        <v>433333.33333333337</v>
      </c>
      <c r="V388" s="14">
        <f t="shared" si="40"/>
        <v>2500000</v>
      </c>
      <c r="W388" s="14">
        <f>Parameters_Alternate!$Q$10</f>
        <v>3754098.2698005121</v>
      </c>
      <c r="X388" s="14">
        <f>Parameters_Alternate!$F$7*'Alternate Scenario '!P388</f>
        <v>4619166.666666667</v>
      </c>
      <c r="Y388" s="14">
        <f>Parameters_Base!$G$8</f>
        <v>2000000</v>
      </c>
      <c r="Z388" s="15">
        <f t="shared" si="44"/>
        <v>28643998.269800518</v>
      </c>
      <c r="AB388" s="29">
        <f t="shared" si="45"/>
        <v>-10167331.60313385</v>
      </c>
      <c r="AC388" s="29"/>
      <c r="AD388" s="29" t="str">
        <f t="shared" si="46"/>
        <v>Loss</v>
      </c>
      <c r="AE388" s="29"/>
      <c r="AG388" s="12">
        <f t="shared" si="47"/>
        <v>-126564.29381494418</v>
      </c>
    </row>
    <row r="389" spans="1:33" x14ac:dyDescent="0.25">
      <c r="A389" s="6">
        <v>382</v>
      </c>
      <c r="B389" s="1" t="str">
        <f t="shared" si="41"/>
        <v>Mumbai</v>
      </c>
      <c r="C389" s="1" t="s">
        <v>2</v>
      </c>
      <c r="D389" s="1" t="str">
        <f>IF(C389="Q1","non-peak",IF('Alternate Scenario '!C389="Q4","non-peak","peak"))</f>
        <v>peak</v>
      </c>
      <c r="E389" s="13">
        <f>IF(D389="non-peak",Parameters_Base!$B$4,Parameters_Base!$B$5)</f>
        <v>229999.99999999997</v>
      </c>
      <c r="F389" s="1"/>
      <c r="G389" s="1">
        <v>191</v>
      </c>
      <c r="H389" s="1">
        <v>29</v>
      </c>
      <c r="I389" s="44">
        <f>N389*Parameters_Alternate!$B$8</f>
        <v>79.666666666666671</v>
      </c>
      <c r="J389" s="44">
        <f t="shared" si="42"/>
        <v>108.66666666666667</v>
      </c>
      <c r="K389" s="3">
        <v>2</v>
      </c>
      <c r="M389" s="27">
        <v>0.96666666666666667</v>
      </c>
      <c r="N389" s="27">
        <v>0.99583333333333335</v>
      </c>
      <c r="P389" s="15">
        <f t="shared" si="43"/>
        <v>24993333.333333332</v>
      </c>
      <c r="R389">
        <f>Parameters_Alternate!$F$5</f>
        <v>13880</v>
      </c>
      <c r="S389">
        <f>R389*(1+VLOOKUP(K389,Parameters_Alternate!$H$3:$I$7,2,FALSE))</f>
        <v>18044</v>
      </c>
      <c r="T389" s="14">
        <f>S389*Parameters_Alternate!$F$2</f>
        <v>23457200</v>
      </c>
      <c r="U389" s="14">
        <f>Parameters_Alternate!$N$6</f>
        <v>433333.33333333337</v>
      </c>
      <c r="V389" s="14">
        <f t="shared" si="40"/>
        <v>1500000</v>
      </c>
      <c r="W389" s="14">
        <f>Parameters_Alternate!$Q$10</f>
        <v>3754098.2698005121</v>
      </c>
      <c r="X389" s="14">
        <f>Parameters_Alternate!$F$7*'Alternate Scenario '!P389</f>
        <v>6248333.333333333</v>
      </c>
      <c r="Y389" s="14">
        <f>Parameters_Base!$G$8</f>
        <v>2000000</v>
      </c>
      <c r="Z389" s="15">
        <f t="shared" si="44"/>
        <v>37392964.936467178</v>
      </c>
      <c r="AB389" s="29">
        <f t="shared" si="45"/>
        <v>-12399631.603133846</v>
      </c>
      <c r="AC389" s="29"/>
      <c r="AD389" s="29" t="str">
        <f t="shared" si="46"/>
        <v>Loss</v>
      </c>
      <c r="AE389" s="29"/>
      <c r="AG389" s="12">
        <f t="shared" si="47"/>
        <v>-114107.03929264274</v>
      </c>
    </row>
    <row r="390" spans="1:33" x14ac:dyDescent="0.25">
      <c r="A390" s="6">
        <v>383</v>
      </c>
      <c r="B390" s="1" t="str">
        <f t="shared" si="41"/>
        <v>New York</v>
      </c>
      <c r="C390" s="1" t="s">
        <v>2</v>
      </c>
      <c r="D390" s="1" t="str">
        <f>IF(C390="Q1","non-peak",IF('Alternate Scenario '!C390="Q4","non-peak","peak"))</f>
        <v>peak</v>
      </c>
      <c r="E390" s="13">
        <f>IF(D390="non-peak",Parameters_Base!$B$4,Parameters_Base!$B$5)</f>
        <v>229999.99999999997</v>
      </c>
      <c r="F390" s="1"/>
      <c r="G390" s="1">
        <v>192</v>
      </c>
      <c r="H390" s="1">
        <v>15</v>
      </c>
      <c r="I390" s="44">
        <f>N390*Parameters_Alternate!$B$8</f>
        <v>56.333333333333336</v>
      </c>
      <c r="J390" s="44">
        <f t="shared" si="42"/>
        <v>71.333333333333343</v>
      </c>
      <c r="K390" s="3">
        <v>0</v>
      </c>
      <c r="M390" s="27">
        <v>0.5</v>
      </c>
      <c r="N390" s="27">
        <v>0.70416666666666672</v>
      </c>
      <c r="P390" s="15">
        <f t="shared" si="43"/>
        <v>16406666.666666666</v>
      </c>
      <c r="R390">
        <f>Parameters_Alternate!$F$5</f>
        <v>13880</v>
      </c>
      <c r="S390">
        <f>R390*(1+VLOOKUP(K390,Parameters_Alternate!$H$3:$I$7,2,FALSE))</f>
        <v>13880</v>
      </c>
      <c r="T390" s="14">
        <f>S390*Parameters_Alternate!$F$2</f>
        <v>18044000</v>
      </c>
      <c r="U390" s="14">
        <f>Parameters_Alternate!$N$6</f>
        <v>433333.33333333337</v>
      </c>
      <c r="V390" s="14">
        <f t="shared" si="40"/>
        <v>2500000</v>
      </c>
      <c r="W390" s="14">
        <f>Parameters_Alternate!$Q$10</f>
        <v>3754098.2698005121</v>
      </c>
      <c r="X390" s="14">
        <f>Parameters_Alternate!$F$7*'Alternate Scenario '!P390</f>
        <v>4101666.6666666665</v>
      </c>
      <c r="Y390" s="14">
        <f>Parameters_Base!$G$8</f>
        <v>2000000</v>
      </c>
      <c r="Z390" s="15">
        <f t="shared" si="44"/>
        <v>30833098.26980051</v>
      </c>
      <c r="AB390" s="29">
        <f t="shared" si="45"/>
        <v>-14426431.603133844</v>
      </c>
      <c r="AC390" s="29"/>
      <c r="AD390" s="29" t="str">
        <f t="shared" si="46"/>
        <v>Loss</v>
      </c>
      <c r="AE390" s="29"/>
      <c r="AG390" s="12">
        <f t="shared" si="47"/>
        <v>-202239.69537103517</v>
      </c>
    </row>
    <row r="391" spans="1:33" x14ac:dyDescent="0.25">
      <c r="A391" s="6">
        <v>384</v>
      </c>
      <c r="B391" s="1" t="str">
        <f t="shared" si="41"/>
        <v>Mumbai</v>
      </c>
      <c r="C391" s="1" t="s">
        <v>2</v>
      </c>
      <c r="D391" s="1" t="str">
        <f>IF(C391="Q1","non-peak",IF('Alternate Scenario '!C391="Q4","non-peak","peak"))</f>
        <v>peak</v>
      </c>
      <c r="E391" s="13">
        <f>IF(D391="non-peak",Parameters_Base!$B$4,Parameters_Base!$B$5)</f>
        <v>229999.99999999997</v>
      </c>
      <c r="F391" s="1"/>
      <c r="G391" s="1">
        <v>192</v>
      </c>
      <c r="H391" s="1">
        <v>26</v>
      </c>
      <c r="I391" s="44">
        <f>N391*Parameters_Alternate!$B$8</f>
        <v>61.333333333333336</v>
      </c>
      <c r="J391" s="44">
        <f t="shared" si="42"/>
        <v>87.333333333333343</v>
      </c>
      <c r="K391" s="3">
        <v>2</v>
      </c>
      <c r="M391" s="27">
        <v>0.8666666666666667</v>
      </c>
      <c r="N391" s="27">
        <v>0.76666666666666672</v>
      </c>
      <c r="P391" s="15">
        <f t="shared" si="43"/>
        <v>20086666.666666668</v>
      </c>
      <c r="R391">
        <f>Parameters_Alternate!$F$5</f>
        <v>13880</v>
      </c>
      <c r="S391">
        <f>R391*(1+VLOOKUP(K391,Parameters_Alternate!$H$3:$I$7,2,FALSE))</f>
        <v>18044</v>
      </c>
      <c r="T391" s="14">
        <f>S391*Parameters_Alternate!$F$2</f>
        <v>23457200</v>
      </c>
      <c r="U391" s="14">
        <f>Parameters_Alternate!$N$6</f>
        <v>433333.33333333337</v>
      </c>
      <c r="V391" s="14">
        <f t="shared" si="40"/>
        <v>1500000</v>
      </c>
      <c r="W391" s="14">
        <f>Parameters_Alternate!$Q$10</f>
        <v>3754098.2698005121</v>
      </c>
      <c r="X391" s="14">
        <f>Parameters_Alternate!$F$7*'Alternate Scenario '!P391</f>
        <v>5021666.666666667</v>
      </c>
      <c r="Y391" s="14">
        <f>Parameters_Base!$G$8</f>
        <v>2000000</v>
      </c>
      <c r="Z391" s="15">
        <f t="shared" si="44"/>
        <v>36166298.269800507</v>
      </c>
      <c r="AB391" s="29">
        <f t="shared" si="45"/>
        <v>-16079631.603133839</v>
      </c>
      <c r="AC391" s="29"/>
      <c r="AD391" s="29" t="str">
        <f t="shared" si="46"/>
        <v>Loss</v>
      </c>
      <c r="AE391" s="29"/>
      <c r="AG391" s="12">
        <f t="shared" si="47"/>
        <v>-184117.91911985309</v>
      </c>
    </row>
    <row r="392" spans="1:33" x14ac:dyDescent="0.25">
      <c r="A392" s="6">
        <v>385</v>
      </c>
      <c r="B392" s="1" t="str">
        <f t="shared" si="41"/>
        <v>New York</v>
      </c>
      <c r="C392" s="1" t="s">
        <v>2</v>
      </c>
      <c r="D392" s="1" t="str">
        <f>IF(C392="Q1","non-peak",IF('Alternate Scenario '!C392="Q4","non-peak","peak"))</f>
        <v>peak</v>
      </c>
      <c r="E392" s="13">
        <f>IF(D392="non-peak",Parameters_Base!$B$4,Parameters_Base!$B$5)</f>
        <v>229999.99999999997</v>
      </c>
      <c r="F392" s="1"/>
      <c r="G392" s="1">
        <v>193</v>
      </c>
      <c r="H392" s="1">
        <v>27</v>
      </c>
      <c r="I392" s="44">
        <f>N392*Parameters_Alternate!$B$8</f>
        <v>69.333333333333343</v>
      </c>
      <c r="J392" s="44">
        <f t="shared" si="42"/>
        <v>96.333333333333343</v>
      </c>
      <c r="K392" s="3">
        <v>0</v>
      </c>
      <c r="M392" s="27">
        <v>0.9</v>
      </c>
      <c r="N392" s="27">
        <v>0.8666666666666667</v>
      </c>
      <c r="P392" s="15">
        <f t="shared" si="43"/>
        <v>22156666.666666664</v>
      </c>
      <c r="R392">
        <f>Parameters_Alternate!$F$5</f>
        <v>13880</v>
      </c>
      <c r="S392">
        <f>R392*(1+VLOOKUP(K392,Parameters_Alternate!$H$3:$I$7,2,FALSE))</f>
        <v>13880</v>
      </c>
      <c r="T392" s="14">
        <f>S392*Parameters_Alternate!$F$2</f>
        <v>18044000</v>
      </c>
      <c r="U392" s="14">
        <f>Parameters_Alternate!$N$6</f>
        <v>433333.33333333337</v>
      </c>
      <c r="V392" s="14">
        <f t="shared" ref="V392:V455" si="48">IF(B392="Mumbai",1500000,2500000)</f>
        <v>2500000</v>
      </c>
      <c r="W392" s="14">
        <f>Parameters_Alternate!$Q$10</f>
        <v>3754098.2698005121</v>
      </c>
      <c r="X392" s="14">
        <f>Parameters_Alternate!$F$7*'Alternate Scenario '!P392</f>
        <v>5539166.666666666</v>
      </c>
      <c r="Y392" s="14">
        <f>Parameters_Base!$G$8</f>
        <v>2000000</v>
      </c>
      <c r="Z392" s="15">
        <f t="shared" si="44"/>
        <v>32270598.269800507</v>
      </c>
      <c r="AB392" s="29">
        <f t="shared" si="45"/>
        <v>-10113931.603133842</v>
      </c>
      <c r="AC392" s="29"/>
      <c r="AD392" s="29" t="str">
        <f t="shared" si="46"/>
        <v>Loss</v>
      </c>
      <c r="AE392" s="29"/>
      <c r="AG392" s="12">
        <f t="shared" si="47"/>
        <v>-104988.90937509178</v>
      </c>
    </row>
    <row r="393" spans="1:33" x14ac:dyDescent="0.25">
      <c r="A393" s="6">
        <v>386</v>
      </c>
      <c r="B393" s="1" t="str">
        <f t="shared" ref="B393:B456" si="49">IF(ISODD(A393),"New York","Mumbai")</f>
        <v>Mumbai</v>
      </c>
      <c r="C393" s="1" t="s">
        <v>2</v>
      </c>
      <c r="D393" s="1" t="str">
        <f>IF(C393="Q1","non-peak",IF('Alternate Scenario '!C393="Q4","non-peak","peak"))</f>
        <v>peak</v>
      </c>
      <c r="E393" s="13">
        <f>IF(D393="non-peak",Parameters_Base!$B$4,Parameters_Base!$B$5)</f>
        <v>229999.99999999997</v>
      </c>
      <c r="F393" s="1"/>
      <c r="G393" s="1">
        <v>193</v>
      </c>
      <c r="H393" s="1">
        <v>18</v>
      </c>
      <c r="I393" s="44">
        <f>N393*Parameters_Alternate!$B$8</f>
        <v>69.333333333333343</v>
      </c>
      <c r="J393" s="44">
        <f t="shared" ref="J393:J456" si="50">H393+I393</f>
        <v>87.333333333333343</v>
      </c>
      <c r="K393" s="3">
        <v>0</v>
      </c>
      <c r="M393" s="27">
        <v>0.6</v>
      </c>
      <c r="N393" s="27">
        <v>0.8666666666666667</v>
      </c>
      <c r="P393" s="15">
        <f t="shared" ref="P393:P456" si="51">E393*J393</f>
        <v>20086666.666666668</v>
      </c>
      <c r="R393">
        <f>Parameters_Alternate!$F$5</f>
        <v>13880</v>
      </c>
      <c r="S393">
        <f>R393*(1+VLOOKUP(K393,Parameters_Alternate!$H$3:$I$7,2,FALSE))</f>
        <v>13880</v>
      </c>
      <c r="T393" s="14">
        <f>S393*Parameters_Alternate!$F$2</f>
        <v>18044000</v>
      </c>
      <c r="U393" s="14">
        <f>Parameters_Alternate!$N$6</f>
        <v>433333.33333333337</v>
      </c>
      <c r="V393" s="14">
        <f t="shared" si="48"/>
        <v>1500000</v>
      </c>
      <c r="W393" s="14">
        <f>Parameters_Alternate!$Q$10</f>
        <v>3754098.2698005121</v>
      </c>
      <c r="X393" s="14">
        <f>Parameters_Alternate!$F$7*'Alternate Scenario '!P393</f>
        <v>5021666.666666667</v>
      </c>
      <c r="Y393" s="14">
        <f>Parameters_Base!$G$8</f>
        <v>2000000</v>
      </c>
      <c r="Z393" s="15">
        <f t="shared" ref="Z393:Z456" si="52">SUM(T393:Y393)</f>
        <v>30753098.26980051</v>
      </c>
      <c r="AB393" s="29">
        <f t="shared" ref="AB393:AB456" si="53">P393-Z393</f>
        <v>-10666431.603133842</v>
      </c>
      <c r="AC393" s="29"/>
      <c r="AD393" s="29" t="str">
        <f t="shared" ref="AD393:AD456" si="54">IF(AB393&gt;0,"Profit","Loss")</f>
        <v>Loss</v>
      </c>
      <c r="AE393" s="29"/>
      <c r="AG393" s="12">
        <f t="shared" ref="AG393:AG456" si="55">AB393/J393</f>
        <v>-122134.71301298292</v>
      </c>
    </row>
    <row r="394" spans="1:33" x14ac:dyDescent="0.25">
      <c r="A394" s="6">
        <v>387</v>
      </c>
      <c r="B394" s="1" t="str">
        <f t="shared" si="49"/>
        <v>New York</v>
      </c>
      <c r="C394" s="1" t="s">
        <v>2</v>
      </c>
      <c r="D394" s="1" t="str">
        <f>IF(C394="Q1","non-peak",IF('Alternate Scenario '!C394="Q4","non-peak","peak"))</f>
        <v>peak</v>
      </c>
      <c r="E394" s="13">
        <f>IF(D394="non-peak",Parameters_Base!$B$4,Parameters_Base!$B$5)</f>
        <v>229999.99999999997</v>
      </c>
      <c r="F394" s="1"/>
      <c r="G394" s="1">
        <v>194</v>
      </c>
      <c r="H394" s="1">
        <v>20</v>
      </c>
      <c r="I394" s="44">
        <f>N394*Parameters_Alternate!$B$8</f>
        <v>61</v>
      </c>
      <c r="J394" s="44">
        <f t="shared" si="50"/>
        <v>81</v>
      </c>
      <c r="K394" s="3">
        <v>0</v>
      </c>
      <c r="M394" s="27">
        <v>0.66666666666666663</v>
      </c>
      <c r="N394" s="27">
        <v>0.76249999999999996</v>
      </c>
      <c r="P394" s="15">
        <f t="shared" si="51"/>
        <v>18629999.999999996</v>
      </c>
      <c r="R394">
        <f>Parameters_Alternate!$F$5</f>
        <v>13880</v>
      </c>
      <c r="S394">
        <f>R394*(1+VLOOKUP(K394,Parameters_Alternate!$H$3:$I$7,2,FALSE))</f>
        <v>13880</v>
      </c>
      <c r="T394" s="14">
        <f>S394*Parameters_Alternate!$F$2</f>
        <v>18044000</v>
      </c>
      <c r="U394" s="14">
        <f>Parameters_Alternate!$N$6</f>
        <v>433333.33333333337</v>
      </c>
      <c r="V394" s="14">
        <f t="shared" si="48"/>
        <v>2500000</v>
      </c>
      <c r="W394" s="14">
        <f>Parameters_Alternate!$Q$10</f>
        <v>3754098.2698005121</v>
      </c>
      <c r="X394" s="14">
        <f>Parameters_Alternate!$F$7*'Alternate Scenario '!P394</f>
        <v>4657499.9999999991</v>
      </c>
      <c r="Y394" s="14">
        <f>Parameters_Base!$G$8</f>
        <v>2000000</v>
      </c>
      <c r="Z394" s="15">
        <f t="shared" si="52"/>
        <v>31388931.603133842</v>
      </c>
      <c r="AB394" s="29">
        <f t="shared" si="53"/>
        <v>-12758931.603133846</v>
      </c>
      <c r="AC394" s="29"/>
      <c r="AD394" s="29" t="str">
        <f t="shared" si="54"/>
        <v>Loss</v>
      </c>
      <c r="AE394" s="29"/>
      <c r="AG394" s="12">
        <f t="shared" si="55"/>
        <v>-157517.67411276352</v>
      </c>
    </row>
    <row r="395" spans="1:33" x14ac:dyDescent="0.25">
      <c r="A395" s="6">
        <v>388</v>
      </c>
      <c r="B395" s="1" t="str">
        <f t="shared" si="49"/>
        <v>Mumbai</v>
      </c>
      <c r="C395" s="1" t="s">
        <v>2</v>
      </c>
      <c r="D395" s="1" t="str">
        <f>IF(C395="Q1","non-peak",IF('Alternate Scenario '!C395="Q4","non-peak","peak"))</f>
        <v>peak</v>
      </c>
      <c r="E395" s="13">
        <f>IF(D395="non-peak",Parameters_Base!$B$4,Parameters_Base!$B$5)</f>
        <v>229999.99999999997</v>
      </c>
      <c r="F395" s="1"/>
      <c r="G395" s="1">
        <v>194</v>
      </c>
      <c r="H395" s="1">
        <v>27</v>
      </c>
      <c r="I395" s="44">
        <f>N395*Parameters_Alternate!$B$8</f>
        <v>60.666666666666664</v>
      </c>
      <c r="J395" s="44">
        <f t="shared" si="50"/>
        <v>87.666666666666657</v>
      </c>
      <c r="K395" s="3">
        <v>1</v>
      </c>
      <c r="M395" s="27">
        <v>0.9</v>
      </c>
      <c r="N395" s="27">
        <v>0.7583333333333333</v>
      </c>
      <c r="P395" s="15">
        <f t="shared" si="51"/>
        <v>20163333.333333328</v>
      </c>
      <c r="R395">
        <f>Parameters_Alternate!$F$5</f>
        <v>13880</v>
      </c>
      <c r="S395">
        <f>R395*(1+VLOOKUP(K395,Parameters_Alternate!$H$3:$I$7,2,FALSE))</f>
        <v>15961.999999999998</v>
      </c>
      <c r="T395" s="14">
        <f>S395*Parameters_Alternate!$F$2</f>
        <v>20750599.999999996</v>
      </c>
      <c r="U395" s="14">
        <f>Parameters_Alternate!$N$6</f>
        <v>433333.33333333337</v>
      </c>
      <c r="V395" s="14">
        <f t="shared" si="48"/>
        <v>1500000</v>
      </c>
      <c r="W395" s="14">
        <f>Parameters_Alternate!$Q$10</f>
        <v>3754098.2698005121</v>
      </c>
      <c r="X395" s="14">
        <f>Parameters_Alternate!$F$7*'Alternate Scenario '!P395</f>
        <v>5040833.3333333321</v>
      </c>
      <c r="Y395" s="14">
        <f>Parameters_Base!$G$8</f>
        <v>2000000</v>
      </c>
      <c r="Z395" s="15">
        <f t="shared" si="52"/>
        <v>33478864.936467174</v>
      </c>
      <c r="AB395" s="29">
        <f t="shared" si="53"/>
        <v>-13315531.603133846</v>
      </c>
      <c r="AC395" s="29"/>
      <c r="AD395" s="29" t="str">
        <f t="shared" si="54"/>
        <v>Loss</v>
      </c>
      <c r="AE395" s="29"/>
      <c r="AG395" s="12">
        <f t="shared" si="55"/>
        <v>-151888.19319164084</v>
      </c>
    </row>
    <row r="396" spans="1:33" x14ac:dyDescent="0.25">
      <c r="A396" s="6">
        <v>389</v>
      </c>
      <c r="B396" s="1" t="str">
        <f t="shared" si="49"/>
        <v>New York</v>
      </c>
      <c r="C396" s="1" t="s">
        <v>2</v>
      </c>
      <c r="D396" s="1" t="str">
        <f>IF(C396="Q1","non-peak",IF('Alternate Scenario '!C396="Q4","non-peak","peak"))</f>
        <v>peak</v>
      </c>
      <c r="E396" s="13">
        <f>IF(D396="non-peak",Parameters_Base!$B$4,Parameters_Base!$B$5)</f>
        <v>229999.99999999997</v>
      </c>
      <c r="F396" s="1"/>
      <c r="G396" s="1">
        <v>195</v>
      </c>
      <c r="H396" s="1">
        <v>24</v>
      </c>
      <c r="I396" s="44">
        <f>N396*Parameters_Alternate!$B$8</f>
        <v>77.333333333333329</v>
      </c>
      <c r="J396" s="44">
        <f t="shared" si="50"/>
        <v>101.33333333333333</v>
      </c>
      <c r="K396" s="3">
        <v>-2</v>
      </c>
      <c r="M396" s="27">
        <v>0.8</v>
      </c>
      <c r="N396" s="27">
        <v>0.96666666666666667</v>
      </c>
      <c r="P396" s="15">
        <f t="shared" si="51"/>
        <v>23306666.666666664</v>
      </c>
      <c r="R396">
        <f>Parameters_Alternate!$F$5</f>
        <v>13880</v>
      </c>
      <c r="S396">
        <f>R396*(1+VLOOKUP(K396,Parameters_Alternate!$H$3:$I$7,2,FALSE))</f>
        <v>9716</v>
      </c>
      <c r="T396" s="14">
        <f>S396*Parameters_Alternate!$F$2</f>
        <v>12630800</v>
      </c>
      <c r="U396" s="14">
        <f>Parameters_Alternate!$N$6</f>
        <v>433333.33333333337</v>
      </c>
      <c r="V396" s="14">
        <f t="shared" si="48"/>
        <v>2500000</v>
      </c>
      <c r="W396" s="14">
        <f>Parameters_Alternate!$Q$10</f>
        <v>3754098.2698005121</v>
      </c>
      <c r="X396" s="14">
        <f>Parameters_Alternate!$F$7*'Alternate Scenario '!P396</f>
        <v>5826666.666666666</v>
      </c>
      <c r="Y396" s="14">
        <f>Parameters_Base!$G$8</f>
        <v>2000000</v>
      </c>
      <c r="Z396" s="15">
        <f t="shared" si="52"/>
        <v>27144898.269800514</v>
      </c>
      <c r="AB396" s="29">
        <f t="shared" si="53"/>
        <v>-3838231.6031338498</v>
      </c>
      <c r="AC396" s="29"/>
      <c r="AD396" s="29" t="str">
        <f t="shared" si="54"/>
        <v>Loss</v>
      </c>
      <c r="AE396" s="29"/>
      <c r="AG396" s="12">
        <f t="shared" si="55"/>
        <v>-37877.285557241943</v>
      </c>
    </row>
    <row r="397" spans="1:33" x14ac:dyDescent="0.25">
      <c r="A397" s="6">
        <v>390</v>
      </c>
      <c r="B397" s="1" t="str">
        <f t="shared" si="49"/>
        <v>Mumbai</v>
      </c>
      <c r="C397" s="1" t="s">
        <v>2</v>
      </c>
      <c r="D397" s="1" t="str">
        <f>IF(C397="Q1","non-peak",IF('Alternate Scenario '!C397="Q4","non-peak","peak"))</f>
        <v>peak</v>
      </c>
      <c r="E397" s="13">
        <f>IF(D397="non-peak",Parameters_Base!$B$4,Parameters_Base!$B$5)</f>
        <v>229999.99999999997</v>
      </c>
      <c r="F397" s="1"/>
      <c r="G397" s="1">
        <v>195</v>
      </c>
      <c r="H397" s="1">
        <v>27</v>
      </c>
      <c r="I397" s="44">
        <f>N397*Parameters_Alternate!$B$8</f>
        <v>64.333333333333343</v>
      </c>
      <c r="J397" s="44">
        <f t="shared" si="50"/>
        <v>91.333333333333343</v>
      </c>
      <c r="K397" s="3">
        <v>2</v>
      </c>
      <c r="M397" s="27">
        <v>0.9</v>
      </c>
      <c r="N397" s="27">
        <v>0.8041666666666667</v>
      </c>
      <c r="P397" s="15">
        <f t="shared" si="51"/>
        <v>21006666.666666668</v>
      </c>
      <c r="R397">
        <f>Parameters_Alternate!$F$5</f>
        <v>13880</v>
      </c>
      <c r="S397">
        <f>R397*(1+VLOOKUP(K397,Parameters_Alternate!$H$3:$I$7,2,FALSE))</f>
        <v>18044</v>
      </c>
      <c r="T397" s="14">
        <f>S397*Parameters_Alternate!$F$2</f>
        <v>23457200</v>
      </c>
      <c r="U397" s="14">
        <f>Parameters_Alternate!$N$6</f>
        <v>433333.33333333337</v>
      </c>
      <c r="V397" s="14">
        <f t="shared" si="48"/>
        <v>1500000</v>
      </c>
      <c r="W397" s="14">
        <f>Parameters_Alternate!$Q$10</f>
        <v>3754098.2698005121</v>
      </c>
      <c r="X397" s="14">
        <f>Parameters_Alternate!$F$7*'Alternate Scenario '!P397</f>
        <v>5251666.666666667</v>
      </c>
      <c r="Y397" s="14">
        <f>Parameters_Base!$G$8</f>
        <v>2000000</v>
      </c>
      <c r="Z397" s="15">
        <f t="shared" si="52"/>
        <v>36396298.269800507</v>
      </c>
      <c r="AB397" s="29">
        <f t="shared" si="53"/>
        <v>-15389631.603133839</v>
      </c>
      <c r="AC397" s="29"/>
      <c r="AD397" s="29" t="str">
        <f t="shared" si="54"/>
        <v>Loss</v>
      </c>
      <c r="AE397" s="29"/>
      <c r="AG397" s="12">
        <f t="shared" si="55"/>
        <v>-168499.61609270624</v>
      </c>
    </row>
    <row r="398" spans="1:33" x14ac:dyDescent="0.25">
      <c r="A398" s="6">
        <v>391</v>
      </c>
      <c r="B398" s="1" t="str">
        <f t="shared" si="49"/>
        <v>New York</v>
      </c>
      <c r="C398" s="1" t="s">
        <v>2</v>
      </c>
      <c r="D398" s="1" t="str">
        <f>IF(C398="Q1","non-peak",IF('Alternate Scenario '!C398="Q4","non-peak","peak"))</f>
        <v>peak</v>
      </c>
      <c r="E398" s="13">
        <f>IF(D398="non-peak",Parameters_Base!$B$4,Parameters_Base!$B$5)</f>
        <v>229999.99999999997</v>
      </c>
      <c r="F398" s="1"/>
      <c r="G398" s="1">
        <v>196</v>
      </c>
      <c r="H398" s="1">
        <v>21</v>
      </c>
      <c r="I398" s="44">
        <f>N398*Parameters_Alternate!$B$8</f>
        <v>62.333333333333336</v>
      </c>
      <c r="J398" s="44">
        <f t="shared" si="50"/>
        <v>83.333333333333343</v>
      </c>
      <c r="K398" s="3">
        <v>-1</v>
      </c>
      <c r="M398" s="27">
        <v>0.7</v>
      </c>
      <c r="N398" s="27">
        <v>0.77916666666666667</v>
      </c>
      <c r="P398" s="15">
        <f t="shared" si="51"/>
        <v>19166666.666666668</v>
      </c>
      <c r="R398">
        <f>Parameters_Alternate!$F$5</f>
        <v>13880</v>
      </c>
      <c r="S398">
        <f>R398*(1+VLOOKUP(K398,Parameters_Alternate!$H$3:$I$7,2,FALSE))</f>
        <v>11798</v>
      </c>
      <c r="T398" s="14">
        <f>S398*Parameters_Alternate!$F$2</f>
        <v>15337400</v>
      </c>
      <c r="U398" s="14">
        <f>Parameters_Alternate!$N$6</f>
        <v>433333.33333333337</v>
      </c>
      <c r="V398" s="14">
        <f t="shared" si="48"/>
        <v>2500000</v>
      </c>
      <c r="W398" s="14">
        <f>Parameters_Alternate!$Q$10</f>
        <v>3754098.2698005121</v>
      </c>
      <c r="X398" s="14">
        <f>Parameters_Alternate!$F$7*'Alternate Scenario '!P398</f>
        <v>4791666.666666667</v>
      </c>
      <c r="Y398" s="14">
        <f>Parameters_Base!$G$8</f>
        <v>2000000</v>
      </c>
      <c r="Z398" s="15">
        <f t="shared" si="52"/>
        <v>28816498.269800518</v>
      </c>
      <c r="AB398" s="29">
        <f t="shared" si="53"/>
        <v>-9649831.6031338498</v>
      </c>
      <c r="AC398" s="29"/>
      <c r="AD398" s="29" t="str">
        <f t="shared" si="54"/>
        <v>Loss</v>
      </c>
      <c r="AE398" s="29"/>
      <c r="AG398" s="12">
        <f t="shared" si="55"/>
        <v>-115797.97923760618</v>
      </c>
    </row>
    <row r="399" spans="1:33" x14ac:dyDescent="0.25">
      <c r="A399" s="6">
        <v>392</v>
      </c>
      <c r="B399" s="1" t="str">
        <f t="shared" si="49"/>
        <v>Mumbai</v>
      </c>
      <c r="C399" s="1" t="s">
        <v>2</v>
      </c>
      <c r="D399" s="1" t="str">
        <f>IF(C399="Q1","non-peak",IF('Alternate Scenario '!C399="Q4","non-peak","peak"))</f>
        <v>peak</v>
      </c>
      <c r="E399" s="13">
        <f>IF(D399="non-peak",Parameters_Base!$B$4,Parameters_Base!$B$5)</f>
        <v>229999.99999999997</v>
      </c>
      <c r="F399" s="1"/>
      <c r="G399" s="1">
        <v>196</v>
      </c>
      <c r="H399" s="1">
        <v>30</v>
      </c>
      <c r="I399" s="44">
        <f>N399*Parameters_Alternate!$B$8</f>
        <v>67.666666666666671</v>
      </c>
      <c r="J399" s="44">
        <f t="shared" si="50"/>
        <v>97.666666666666671</v>
      </c>
      <c r="K399" s="3">
        <v>0</v>
      </c>
      <c r="M399" s="27">
        <v>1</v>
      </c>
      <c r="N399" s="27">
        <v>0.84583333333333333</v>
      </c>
      <c r="P399" s="15">
        <f t="shared" si="51"/>
        <v>22463333.333333332</v>
      </c>
      <c r="R399">
        <f>Parameters_Alternate!$F$5</f>
        <v>13880</v>
      </c>
      <c r="S399">
        <f>R399*(1+VLOOKUP(K399,Parameters_Alternate!$H$3:$I$7,2,FALSE))</f>
        <v>13880</v>
      </c>
      <c r="T399" s="14">
        <f>S399*Parameters_Alternate!$F$2</f>
        <v>18044000</v>
      </c>
      <c r="U399" s="14">
        <f>Parameters_Alternate!$N$6</f>
        <v>433333.33333333337</v>
      </c>
      <c r="V399" s="14">
        <f t="shared" si="48"/>
        <v>1500000</v>
      </c>
      <c r="W399" s="14">
        <f>Parameters_Alternate!$Q$10</f>
        <v>3754098.2698005121</v>
      </c>
      <c r="X399" s="14">
        <f>Parameters_Alternate!$F$7*'Alternate Scenario '!P399</f>
        <v>5615833.333333333</v>
      </c>
      <c r="Y399" s="14">
        <f>Parameters_Base!$G$8</f>
        <v>2000000</v>
      </c>
      <c r="Z399" s="15">
        <f t="shared" si="52"/>
        <v>31347264.936467174</v>
      </c>
      <c r="AB399" s="29">
        <f t="shared" si="53"/>
        <v>-8883931.6031338423</v>
      </c>
      <c r="AC399" s="29"/>
      <c r="AD399" s="29" t="str">
        <f t="shared" si="54"/>
        <v>Loss</v>
      </c>
      <c r="AE399" s="29"/>
      <c r="AG399" s="12">
        <f t="shared" si="55"/>
        <v>-90961.757028674154</v>
      </c>
    </row>
    <row r="400" spans="1:33" x14ac:dyDescent="0.25">
      <c r="A400" s="6">
        <v>393</v>
      </c>
      <c r="B400" s="1" t="str">
        <f t="shared" si="49"/>
        <v>New York</v>
      </c>
      <c r="C400" s="1" t="s">
        <v>2</v>
      </c>
      <c r="D400" s="1" t="str">
        <f>IF(C400="Q1","non-peak",IF('Alternate Scenario '!C400="Q4","non-peak","peak"))</f>
        <v>peak</v>
      </c>
      <c r="E400" s="13">
        <f>IF(D400="non-peak",Parameters_Base!$B$4,Parameters_Base!$B$5)</f>
        <v>229999.99999999997</v>
      </c>
      <c r="F400" s="1"/>
      <c r="G400" s="1">
        <v>197</v>
      </c>
      <c r="H400" s="1">
        <v>29</v>
      </c>
      <c r="I400" s="44">
        <f>N400*Parameters_Alternate!$B$8</f>
        <v>63.666666666666664</v>
      </c>
      <c r="J400" s="44">
        <f t="shared" si="50"/>
        <v>92.666666666666657</v>
      </c>
      <c r="K400" s="3">
        <v>0</v>
      </c>
      <c r="M400" s="27">
        <v>0.96666666666666667</v>
      </c>
      <c r="N400" s="27">
        <v>0.79583333333333328</v>
      </c>
      <c r="P400" s="15">
        <f t="shared" si="51"/>
        <v>21313333.333333328</v>
      </c>
      <c r="R400">
        <f>Parameters_Alternate!$F$5</f>
        <v>13880</v>
      </c>
      <c r="S400">
        <f>R400*(1+VLOOKUP(K400,Parameters_Alternate!$H$3:$I$7,2,FALSE))</f>
        <v>13880</v>
      </c>
      <c r="T400" s="14">
        <f>S400*Parameters_Alternate!$F$2</f>
        <v>18044000</v>
      </c>
      <c r="U400" s="14">
        <f>Parameters_Alternate!$N$6</f>
        <v>433333.33333333337</v>
      </c>
      <c r="V400" s="14">
        <f t="shared" si="48"/>
        <v>2500000</v>
      </c>
      <c r="W400" s="14">
        <f>Parameters_Alternate!$Q$10</f>
        <v>3754098.2698005121</v>
      </c>
      <c r="X400" s="14">
        <f>Parameters_Alternate!$F$7*'Alternate Scenario '!P400</f>
        <v>5328333.3333333321</v>
      </c>
      <c r="Y400" s="14">
        <f>Parameters_Base!$G$8</f>
        <v>2000000</v>
      </c>
      <c r="Z400" s="15">
        <f t="shared" si="52"/>
        <v>32059764.936467174</v>
      </c>
      <c r="AB400" s="29">
        <f t="shared" si="53"/>
        <v>-10746431.603133846</v>
      </c>
      <c r="AC400" s="29"/>
      <c r="AD400" s="29" t="str">
        <f t="shared" si="54"/>
        <v>Loss</v>
      </c>
      <c r="AE400" s="29"/>
      <c r="AG400" s="12">
        <f t="shared" si="55"/>
        <v>-115968.68636475374</v>
      </c>
    </row>
    <row r="401" spans="1:33" x14ac:dyDescent="0.25">
      <c r="A401" s="6">
        <v>394</v>
      </c>
      <c r="B401" s="1" t="str">
        <f t="shared" si="49"/>
        <v>Mumbai</v>
      </c>
      <c r="C401" s="1" t="s">
        <v>2</v>
      </c>
      <c r="D401" s="1" t="str">
        <f>IF(C401="Q1","non-peak",IF('Alternate Scenario '!C401="Q4","non-peak","peak"))</f>
        <v>peak</v>
      </c>
      <c r="E401" s="13">
        <f>IF(D401="non-peak",Parameters_Base!$B$4,Parameters_Base!$B$5)</f>
        <v>229999.99999999997</v>
      </c>
      <c r="F401" s="1"/>
      <c r="G401" s="1">
        <v>197</v>
      </c>
      <c r="H401" s="1">
        <v>18</v>
      </c>
      <c r="I401" s="44">
        <f>N401*Parameters_Alternate!$B$8</f>
        <v>53.333333333333329</v>
      </c>
      <c r="J401" s="44">
        <f t="shared" si="50"/>
        <v>71.333333333333329</v>
      </c>
      <c r="K401" s="3">
        <v>1</v>
      </c>
      <c r="M401" s="27">
        <v>0.6</v>
      </c>
      <c r="N401" s="27">
        <v>0.66666666666666663</v>
      </c>
      <c r="P401" s="15">
        <f t="shared" si="51"/>
        <v>16406666.666666664</v>
      </c>
      <c r="R401">
        <f>Parameters_Alternate!$F$5</f>
        <v>13880</v>
      </c>
      <c r="S401">
        <f>R401*(1+VLOOKUP(K401,Parameters_Alternate!$H$3:$I$7,2,FALSE))</f>
        <v>15961.999999999998</v>
      </c>
      <c r="T401" s="14">
        <f>S401*Parameters_Alternate!$F$2</f>
        <v>20750599.999999996</v>
      </c>
      <c r="U401" s="14">
        <f>Parameters_Alternate!$N$6</f>
        <v>433333.33333333337</v>
      </c>
      <c r="V401" s="14">
        <f t="shared" si="48"/>
        <v>1500000</v>
      </c>
      <c r="W401" s="14">
        <f>Parameters_Alternate!$Q$10</f>
        <v>3754098.2698005121</v>
      </c>
      <c r="X401" s="14">
        <f>Parameters_Alternate!$F$7*'Alternate Scenario '!P401</f>
        <v>4101666.666666666</v>
      </c>
      <c r="Y401" s="14">
        <f>Parameters_Base!$G$8</f>
        <v>2000000</v>
      </c>
      <c r="Z401" s="15">
        <f t="shared" si="52"/>
        <v>32539698.269800507</v>
      </c>
      <c r="AB401" s="29">
        <f t="shared" si="53"/>
        <v>-16133031.603133842</v>
      </c>
      <c r="AC401" s="29"/>
      <c r="AD401" s="29" t="str">
        <f t="shared" si="54"/>
        <v>Loss</v>
      </c>
      <c r="AE401" s="29"/>
      <c r="AG401" s="12">
        <f t="shared" si="55"/>
        <v>-226163.99443645575</v>
      </c>
    </row>
    <row r="402" spans="1:33" x14ac:dyDescent="0.25">
      <c r="A402" s="6">
        <v>395</v>
      </c>
      <c r="B402" s="1" t="str">
        <f t="shared" si="49"/>
        <v>New York</v>
      </c>
      <c r="C402" s="1" t="s">
        <v>2</v>
      </c>
      <c r="D402" s="1" t="str">
        <f>IF(C402="Q1","non-peak",IF('Alternate Scenario '!C402="Q4","non-peak","peak"))</f>
        <v>peak</v>
      </c>
      <c r="E402" s="13">
        <f>IF(D402="non-peak",Parameters_Base!$B$4,Parameters_Base!$B$5)</f>
        <v>229999.99999999997</v>
      </c>
      <c r="F402" s="1"/>
      <c r="G402" s="1">
        <v>198</v>
      </c>
      <c r="H402" s="1">
        <v>20</v>
      </c>
      <c r="I402" s="44">
        <f>N402*Parameters_Alternate!$B$8</f>
        <v>56.333333333333336</v>
      </c>
      <c r="J402" s="44">
        <f t="shared" si="50"/>
        <v>76.333333333333343</v>
      </c>
      <c r="K402" s="3">
        <v>-2</v>
      </c>
      <c r="M402" s="27">
        <v>0.66666666666666663</v>
      </c>
      <c r="N402" s="27">
        <v>0.70416666666666672</v>
      </c>
      <c r="P402" s="15">
        <f t="shared" si="51"/>
        <v>17556666.666666668</v>
      </c>
      <c r="R402">
        <f>Parameters_Alternate!$F$5</f>
        <v>13880</v>
      </c>
      <c r="S402">
        <f>R402*(1+VLOOKUP(K402,Parameters_Alternate!$H$3:$I$7,2,FALSE))</f>
        <v>9716</v>
      </c>
      <c r="T402" s="14">
        <f>S402*Parameters_Alternate!$F$2</f>
        <v>12630800</v>
      </c>
      <c r="U402" s="14">
        <f>Parameters_Alternate!$N$6</f>
        <v>433333.33333333337</v>
      </c>
      <c r="V402" s="14">
        <f t="shared" si="48"/>
        <v>2500000</v>
      </c>
      <c r="W402" s="14">
        <f>Parameters_Alternate!$Q$10</f>
        <v>3754098.2698005121</v>
      </c>
      <c r="X402" s="14">
        <f>Parameters_Alternate!$F$7*'Alternate Scenario '!P402</f>
        <v>4389166.666666667</v>
      </c>
      <c r="Y402" s="14">
        <f>Parameters_Base!$G$8</f>
        <v>2000000</v>
      </c>
      <c r="Z402" s="15">
        <f t="shared" si="52"/>
        <v>25707398.269800514</v>
      </c>
      <c r="AB402" s="29">
        <f t="shared" si="53"/>
        <v>-8150731.6031338461</v>
      </c>
      <c r="AC402" s="29"/>
      <c r="AD402" s="29" t="str">
        <f t="shared" si="54"/>
        <v>Loss</v>
      </c>
      <c r="AE402" s="29"/>
      <c r="AG402" s="12">
        <f t="shared" si="55"/>
        <v>-106778.14327249578</v>
      </c>
    </row>
    <row r="403" spans="1:33" x14ac:dyDescent="0.25">
      <c r="A403" s="6">
        <v>396</v>
      </c>
      <c r="B403" s="1" t="str">
        <f t="shared" si="49"/>
        <v>Mumbai</v>
      </c>
      <c r="C403" s="1" t="s">
        <v>2</v>
      </c>
      <c r="D403" s="1" t="str">
        <f>IF(C403="Q1","non-peak",IF('Alternate Scenario '!C403="Q4","non-peak","peak"))</f>
        <v>peak</v>
      </c>
      <c r="E403" s="13">
        <f>IF(D403="non-peak",Parameters_Base!$B$4,Parameters_Base!$B$5)</f>
        <v>229999.99999999997</v>
      </c>
      <c r="F403" s="1"/>
      <c r="G403" s="1">
        <v>198</v>
      </c>
      <c r="H403" s="1">
        <v>26</v>
      </c>
      <c r="I403" s="44">
        <f>N403*Parameters_Alternate!$B$8</f>
        <v>59.333333333333336</v>
      </c>
      <c r="J403" s="44">
        <f t="shared" si="50"/>
        <v>85.333333333333343</v>
      </c>
      <c r="K403" s="3">
        <v>1</v>
      </c>
      <c r="M403" s="27">
        <v>0.8666666666666667</v>
      </c>
      <c r="N403" s="27">
        <v>0.7416666666666667</v>
      </c>
      <c r="P403" s="15">
        <f t="shared" si="51"/>
        <v>19626666.666666668</v>
      </c>
      <c r="R403">
        <f>Parameters_Alternate!$F$5</f>
        <v>13880</v>
      </c>
      <c r="S403">
        <f>R403*(1+VLOOKUP(K403,Parameters_Alternate!$H$3:$I$7,2,FALSE))</f>
        <v>15961.999999999998</v>
      </c>
      <c r="T403" s="14">
        <f>S403*Parameters_Alternate!$F$2</f>
        <v>20750599.999999996</v>
      </c>
      <c r="U403" s="14">
        <f>Parameters_Alternate!$N$6</f>
        <v>433333.33333333337</v>
      </c>
      <c r="V403" s="14">
        <f t="shared" si="48"/>
        <v>1500000</v>
      </c>
      <c r="W403" s="14">
        <f>Parameters_Alternate!$Q$10</f>
        <v>3754098.2698005121</v>
      </c>
      <c r="X403" s="14">
        <f>Parameters_Alternate!$F$7*'Alternate Scenario '!P403</f>
        <v>4906666.666666667</v>
      </c>
      <c r="Y403" s="14">
        <f>Parameters_Base!$G$8</f>
        <v>2000000</v>
      </c>
      <c r="Z403" s="15">
        <f t="shared" si="52"/>
        <v>33344698.26980051</v>
      </c>
      <c r="AB403" s="29">
        <f t="shared" si="53"/>
        <v>-13718031.603133842</v>
      </c>
      <c r="AC403" s="29"/>
      <c r="AD403" s="29" t="str">
        <f t="shared" si="54"/>
        <v>Loss</v>
      </c>
      <c r="AE403" s="29"/>
      <c r="AG403" s="12">
        <f t="shared" si="55"/>
        <v>-160758.18284922469</v>
      </c>
    </row>
    <row r="404" spans="1:33" x14ac:dyDescent="0.25">
      <c r="A404" s="6">
        <v>397</v>
      </c>
      <c r="B404" s="1" t="str">
        <f t="shared" si="49"/>
        <v>New York</v>
      </c>
      <c r="C404" s="1" t="s">
        <v>2</v>
      </c>
      <c r="D404" s="1" t="str">
        <f>IF(C404="Q1","non-peak",IF('Alternate Scenario '!C404="Q4","non-peak","peak"))</f>
        <v>peak</v>
      </c>
      <c r="E404" s="13">
        <f>IF(D404="non-peak",Parameters_Base!$B$4,Parameters_Base!$B$5)</f>
        <v>229999.99999999997</v>
      </c>
      <c r="F404" s="1"/>
      <c r="G404" s="1">
        <v>199</v>
      </c>
      <c r="H404" s="1">
        <v>17</v>
      </c>
      <c r="I404" s="44">
        <f>N404*Parameters_Alternate!$B$8</f>
        <v>76</v>
      </c>
      <c r="J404" s="44">
        <f t="shared" si="50"/>
        <v>93</v>
      </c>
      <c r="K404" s="3">
        <v>0</v>
      </c>
      <c r="M404" s="27">
        <v>0.56666666666666665</v>
      </c>
      <c r="N404" s="27">
        <v>0.95</v>
      </c>
      <c r="P404" s="15">
        <f t="shared" si="51"/>
        <v>21389999.999999996</v>
      </c>
      <c r="R404">
        <f>Parameters_Alternate!$F$5</f>
        <v>13880</v>
      </c>
      <c r="S404">
        <f>R404*(1+VLOOKUP(K404,Parameters_Alternate!$H$3:$I$7,2,FALSE))</f>
        <v>13880</v>
      </c>
      <c r="T404" s="14">
        <f>S404*Parameters_Alternate!$F$2</f>
        <v>18044000</v>
      </c>
      <c r="U404" s="14">
        <f>Parameters_Alternate!$N$6</f>
        <v>433333.33333333337</v>
      </c>
      <c r="V404" s="14">
        <f t="shared" si="48"/>
        <v>2500000</v>
      </c>
      <c r="W404" s="14">
        <f>Parameters_Alternate!$Q$10</f>
        <v>3754098.2698005121</v>
      </c>
      <c r="X404" s="14">
        <f>Parameters_Alternate!$F$7*'Alternate Scenario '!P404</f>
        <v>5347499.9999999991</v>
      </c>
      <c r="Y404" s="14">
        <f>Parameters_Base!$G$8</f>
        <v>2000000</v>
      </c>
      <c r="Z404" s="15">
        <f t="shared" si="52"/>
        <v>32078931.603133842</v>
      </c>
      <c r="AB404" s="29">
        <f t="shared" si="53"/>
        <v>-10688931.603133846</v>
      </c>
      <c r="AC404" s="29"/>
      <c r="AD404" s="29" t="str">
        <f t="shared" si="54"/>
        <v>Loss</v>
      </c>
      <c r="AE404" s="29"/>
      <c r="AG404" s="12">
        <f t="shared" si="55"/>
        <v>-114934.74842079404</v>
      </c>
    </row>
    <row r="405" spans="1:33" x14ac:dyDescent="0.25">
      <c r="A405" s="6">
        <v>398</v>
      </c>
      <c r="B405" s="1" t="str">
        <f t="shared" si="49"/>
        <v>Mumbai</v>
      </c>
      <c r="C405" s="1" t="s">
        <v>2</v>
      </c>
      <c r="D405" s="1" t="str">
        <f>IF(C405="Q1","non-peak",IF('Alternate Scenario '!C405="Q4","non-peak","peak"))</f>
        <v>peak</v>
      </c>
      <c r="E405" s="13">
        <f>IF(D405="non-peak",Parameters_Base!$B$4,Parameters_Base!$B$5)</f>
        <v>229999.99999999997</v>
      </c>
      <c r="F405" s="1"/>
      <c r="G405" s="1">
        <v>199</v>
      </c>
      <c r="H405" s="1">
        <v>17</v>
      </c>
      <c r="I405" s="44">
        <f>N405*Parameters_Alternate!$B$8</f>
        <v>58.333333333333329</v>
      </c>
      <c r="J405" s="44">
        <f t="shared" si="50"/>
        <v>75.333333333333329</v>
      </c>
      <c r="K405" s="3">
        <v>1</v>
      </c>
      <c r="M405" s="27">
        <v>0.56666666666666665</v>
      </c>
      <c r="N405" s="27">
        <v>0.72916666666666663</v>
      </c>
      <c r="P405" s="15">
        <f t="shared" si="51"/>
        <v>17326666.666666664</v>
      </c>
      <c r="R405">
        <f>Parameters_Alternate!$F$5</f>
        <v>13880</v>
      </c>
      <c r="S405">
        <f>R405*(1+VLOOKUP(K405,Parameters_Alternate!$H$3:$I$7,2,FALSE))</f>
        <v>15961.999999999998</v>
      </c>
      <c r="T405" s="14">
        <f>S405*Parameters_Alternate!$F$2</f>
        <v>20750599.999999996</v>
      </c>
      <c r="U405" s="14">
        <f>Parameters_Alternate!$N$6</f>
        <v>433333.33333333337</v>
      </c>
      <c r="V405" s="14">
        <f t="shared" si="48"/>
        <v>1500000</v>
      </c>
      <c r="W405" s="14">
        <f>Parameters_Alternate!$Q$10</f>
        <v>3754098.2698005121</v>
      </c>
      <c r="X405" s="14">
        <f>Parameters_Alternate!$F$7*'Alternate Scenario '!P405</f>
        <v>4331666.666666666</v>
      </c>
      <c r="Y405" s="14">
        <f>Parameters_Base!$G$8</f>
        <v>2000000</v>
      </c>
      <c r="Z405" s="15">
        <f t="shared" si="52"/>
        <v>32769698.269800507</v>
      </c>
      <c r="AB405" s="29">
        <f t="shared" si="53"/>
        <v>-15443031.603133842</v>
      </c>
      <c r="AC405" s="29"/>
      <c r="AD405" s="29" t="str">
        <f t="shared" si="54"/>
        <v>Loss</v>
      </c>
      <c r="AE405" s="29"/>
      <c r="AG405" s="12">
        <f t="shared" si="55"/>
        <v>-204995.99473186518</v>
      </c>
    </row>
    <row r="406" spans="1:33" x14ac:dyDescent="0.25">
      <c r="A406" s="6">
        <v>399</v>
      </c>
      <c r="B406" s="1" t="str">
        <f t="shared" si="49"/>
        <v>New York</v>
      </c>
      <c r="C406" s="1" t="s">
        <v>2</v>
      </c>
      <c r="D406" s="1" t="str">
        <f>IF(C406="Q1","non-peak",IF('Alternate Scenario '!C406="Q4","non-peak","peak"))</f>
        <v>peak</v>
      </c>
      <c r="E406" s="13">
        <f>IF(D406="non-peak",Parameters_Base!$B$4,Parameters_Base!$B$5)</f>
        <v>229999.99999999997</v>
      </c>
      <c r="F406" s="1"/>
      <c r="G406" s="1">
        <v>200</v>
      </c>
      <c r="H406" s="1">
        <v>30</v>
      </c>
      <c r="I406" s="44">
        <f>N406*Parameters_Alternate!$B$8</f>
        <v>52</v>
      </c>
      <c r="J406" s="44">
        <f t="shared" si="50"/>
        <v>82</v>
      </c>
      <c r="K406" s="3">
        <v>-2</v>
      </c>
      <c r="M406" s="27">
        <v>1</v>
      </c>
      <c r="N406" s="27">
        <v>0.65</v>
      </c>
      <c r="P406" s="15">
        <f t="shared" si="51"/>
        <v>18859999.999999996</v>
      </c>
      <c r="R406">
        <f>Parameters_Alternate!$F$5</f>
        <v>13880</v>
      </c>
      <c r="S406">
        <f>R406*(1+VLOOKUP(K406,Parameters_Alternate!$H$3:$I$7,2,FALSE))</f>
        <v>9716</v>
      </c>
      <c r="T406" s="14">
        <f>S406*Parameters_Alternate!$F$2</f>
        <v>12630800</v>
      </c>
      <c r="U406" s="14">
        <f>Parameters_Alternate!$N$6</f>
        <v>433333.33333333337</v>
      </c>
      <c r="V406" s="14">
        <f t="shared" si="48"/>
        <v>2500000</v>
      </c>
      <c r="W406" s="14">
        <f>Parameters_Alternate!$Q$10</f>
        <v>3754098.2698005121</v>
      </c>
      <c r="X406" s="14">
        <f>Parameters_Alternate!$F$7*'Alternate Scenario '!P406</f>
        <v>4714999.9999999991</v>
      </c>
      <c r="Y406" s="14">
        <f>Parameters_Base!$G$8</f>
        <v>2000000</v>
      </c>
      <c r="Z406" s="15">
        <f t="shared" si="52"/>
        <v>26033231.603133846</v>
      </c>
      <c r="AB406" s="29">
        <f t="shared" si="53"/>
        <v>-7173231.6031338498</v>
      </c>
      <c r="AC406" s="29"/>
      <c r="AD406" s="29" t="str">
        <f t="shared" si="54"/>
        <v>Loss</v>
      </c>
      <c r="AE406" s="29"/>
      <c r="AG406" s="12">
        <f t="shared" si="55"/>
        <v>-87478.434184559141</v>
      </c>
    </row>
    <row r="407" spans="1:33" x14ac:dyDescent="0.25">
      <c r="A407" s="6">
        <v>400</v>
      </c>
      <c r="B407" s="1" t="str">
        <f t="shared" si="49"/>
        <v>Mumbai</v>
      </c>
      <c r="C407" s="1" t="s">
        <v>2</v>
      </c>
      <c r="D407" s="1" t="str">
        <f>IF(C407="Q1","non-peak",IF('Alternate Scenario '!C407="Q4","non-peak","peak"))</f>
        <v>peak</v>
      </c>
      <c r="E407" s="13">
        <f>IF(D407="non-peak",Parameters_Base!$B$4,Parameters_Base!$B$5)</f>
        <v>229999.99999999997</v>
      </c>
      <c r="F407" s="1"/>
      <c r="G407" s="1">
        <v>200</v>
      </c>
      <c r="H407" s="1">
        <v>15</v>
      </c>
      <c r="I407" s="44">
        <f>N407*Parameters_Alternate!$B$8</f>
        <v>77</v>
      </c>
      <c r="J407" s="44">
        <f t="shared" si="50"/>
        <v>92</v>
      </c>
      <c r="K407" s="3">
        <v>0</v>
      </c>
      <c r="M407" s="27">
        <v>0.5</v>
      </c>
      <c r="N407" s="27">
        <v>0.96250000000000002</v>
      </c>
      <c r="P407" s="15">
        <f t="shared" si="51"/>
        <v>21159999.999999996</v>
      </c>
      <c r="R407">
        <f>Parameters_Alternate!$F$5</f>
        <v>13880</v>
      </c>
      <c r="S407">
        <f>R407*(1+VLOOKUP(K407,Parameters_Alternate!$H$3:$I$7,2,FALSE))</f>
        <v>13880</v>
      </c>
      <c r="T407" s="14">
        <f>S407*Parameters_Alternate!$F$2</f>
        <v>18044000</v>
      </c>
      <c r="U407" s="14">
        <f>Parameters_Alternate!$N$6</f>
        <v>433333.33333333337</v>
      </c>
      <c r="V407" s="14">
        <f t="shared" si="48"/>
        <v>1500000</v>
      </c>
      <c r="W407" s="14">
        <f>Parameters_Alternate!$Q$10</f>
        <v>3754098.2698005121</v>
      </c>
      <c r="X407" s="14">
        <f>Parameters_Alternate!$F$7*'Alternate Scenario '!P407</f>
        <v>5289999.9999999991</v>
      </c>
      <c r="Y407" s="14">
        <f>Parameters_Base!$G$8</f>
        <v>2000000</v>
      </c>
      <c r="Z407" s="15">
        <f t="shared" si="52"/>
        <v>31021431.603133842</v>
      </c>
      <c r="AB407" s="29">
        <f t="shared" si="53"/>
        <v>-9861431.6031338461</v>
      </c>
      <c r="AC407" s="29"/>
      <c r="AD407" s="29" t="str">
        <f t="shared" si="54"/>
        <v>Loss</v>
      </c>
      <c r="AE407" s="29"/>
      <c r="AG407" s="12">
        <f t="shared" si="55"/>
        <v>-107189.47394710702</v>
      </c>
    </row>
    <row r="408" spans="1:33" x14ac:dyDescent="0.25">
      <c r="A408" s="6">
        <v>401</v>
      </c>
      <c r="B408" s="1" t="str">
        <f t="shared" si="49"/>
        <v>New York</v>
      </c>
      <c r="C408" s="1" t="s">
        <v>2</v>
      </c>
      <c r="D408" s="1" t="str">
        <f>IF(C408="Q1","non-peak",IF('Alternate Scenario '!C408="Q4","non-peak","peak"))</f>
        <v>peak</v>
      </c>
      <c r="E408" s="13">
        <f>IF(D408="non-peak",Parameters_Base!$B$4,Parameters_Base!$B$5)</f>
        <v>229999.99999999997</v>
      </c>
      <c r="F408" s="1"/>
      <c r="G408" s="1">
        <v>201</v>
      </c>
      <c r="H408" s="1">
        <v>30</v>
      </c>
      <c r="I408" s="44">
        <f>N408*Parameters_Alternate!$B$8</f>
        <v>77</v>
      </c>
      <c r="J408" s="44">
        <f t="shared" si="50"/>
        <v>107</v>
      </c>
      <c r="K408" s="3">
        <v>0</v>
      </c>
      <c r="M408" s="27">
        <v>1</v>
      </c>
      <c r="N408" s="27">
        <v>0.96250000000000002</v>
      </c>
      <c r="P408" s="15">
        <f t="shared" si="51"/>
        <v>24609999.999999996</v>
      </c>
      <c r="R408">
        <f>Parameters_Alternate!$F$5</f>
        <v>13880</v>
      </c>
      <c r="S408">
        <f>R408*(1+VLOOKUP(K408,Parameters_Alternate!$H$3:$I$7,2,FALSE))</f>
        <v>13880</v>
      </c>
      <c r="T408" s="14">
        <f>S408*Parameters_Alternate!$F$2</f>
        <v>18044000</v>
      </c>
      <c r="U408" s="14">
        <f>Parameters_Alternate!$N$6</f>
        <v>433333.33333333337</v>
      </c>
      <c r="V408" s="14">
        <f t="shared" si="48"/>
        <v>2500000</v>
      </c>
      <c r="W408" s="14">
        <f>Parameters_Alternate!$Q$10</f>
        <v>3754098.2698005121</v>
      </c>
      <c r="X408" s="14">
        <f>Parameters_Alternate!$F$7*'Alternate Scenario '!P408</f>
        <v>6152499.9999999991</v>
      </c>
      <c r="Y408" s="14">
        <f>Parameters_Base!$G$8</f>
        <v>2000000</v>
      </c>
      <c r="Z408" s="15">
        <f t="shared" si="52"/>
        <v>32883931.603133842</v>
      </c>
      <c r="AB408" s="29">
        <f t="shared" si="53"/>
        <v>-8273931.6031338461</v>
      </c>
      <c r="AC408" s="29"/>
      <c r="AD408" s="29" t="str">
        <f t="shared" si="54"/>
        <v>Loss</v>
      </c>
      <c r="AE408" s="29"/>
      <c r="AG408" s="12">
        <f t="shared" si="55"/>
        <v>-77326.46358069015</v>
      </c>
    </row>
    <row r="409" spans="1:33" x14ac:dyDescent="0.25">
      <c r="A409" s="6">
        <v>402</v>
      </c>
      <c r="B409" s="1" t="str">
        <f t="shared" si="49"/>
        <v>Mumbai</v>
      </c>
      <c r="C409" s="1" t="s">
        <v>2</v>
      </c>
      <c r="D409" s="1" t="str">
        <f>IF(C409="Q1","non-peak",IF('Alternate Scenario '!C409="Q4","non-peak","peak"))</f>
        <v>peak</v>
      </c>
      <c r="E409" s="13">
        <f>IF(D409="non-peak",Parameters_Base!$B$4,Parameters_Base!$B$5)</f>
        <v>229999.99999999997</v>
      </c>
      <c r="F409" s="1"/>
      <c r="G409" s="1">
        <v>201</v>
      </c>
      <c r="H409" s="1">
        <v>19</v>
      </c>
      <c r="I409" s="44">
        <f>N409*Parameters_Alternate!$B$8</f>
        <v>70</v>
      </c>
      <c r="J409" s="44">
        <f t="shared" si="50"/>
        <v>89</v>
      </c>
      <c r="K409" s="3">
        <v>0</v>
      </c>
      <c r="M409" s="27">
        <v>0.6333333333333333</v>
      </c>
      <c r="N409" s="27">
        <v>0.875</v>
      </c>
      <c r="P409" s="15">
        <f t="shared" si="51"/>
        <v>20469999.999999996</v>
      </c>
      <c r="R409">
        <f>Parameters_Alternate!$F$5</f>
        <v>13880</v>
      </c>
      <c r="S409">
        <f>R409*(1+VLOOKUP(K409,Parameters_Alternate!$H$3:$I$7,2,FALSE))</f>
        <v>13880</v>
      </c>
      <c r="T409" s="14">
        <f>S409*Parameters_Alternate!$F$2</f>
        <v>18044000</v>
      </c>
      <c r="U409" s="14">
        <f>Parameters_Alternate!$N$6</f>
        <v>433333.33333333337</v>
      </c>
      <c r="V409" s="14">
        <f t="shared" si="48"/>
        <v>1500000</v>
      </c>
      <c r="W409" s="14">
        <f>Parameters_Alternate!$Q$10</f>
        <v>3754098.2698005121</v>
      </c>
      <c r="X409" s="14">
        <f>Parameters_Alternate!$F$7*'Alternate Scenario '!P409</f>
        <v>5117499.9999999991</v>
      </c>
      <c r="Y409" s="14">
        <f>Parameters_Base!$G$8</f>
        <v>2000000</v>
      </c>
      <c r="Z409" s="15">
        <f t="shared" si="52"/>
        <v>30848931.603133842</v>
      </c>
      <c r="AB409" s="29">
        <f t="shared" si="53"/>
        <v>-10378931.603133846</v>
      </c>
      <c r="AC409" s="29"/>
      <c r="AD409" s="29" t="str">
        <f t="shared" si="54"/>
        <v>Loss</v>
      </c>
      <c r="AE409" s="29"/>
      <c r="AG409" s="12">
        <f t="shared" si="55"/>
        <v>-116617.2090239758</v>
      </c>
    </row>
    <row r="410" spans="1:33" x14ac:dyDescent="0.25">
      <c r="A410" s="6">
        <v>403</v>
      </c>
      <c r="B410" s="1" t="str">
        <f t="shared" si="49"/>
        <v>New York</v>
      </c>
      <c r="C410" s="1" t="s">
        <v>2</v>
      </c>
      <c r="D410" s="1" t="str">
        <f>IF(C410="Q1","non-peak",IF('Alternate Scenario '!C410="Q4","non-peak","peak"))</f>
        <v>peak</v>
      </c>
      <c r="E410" s="13">
        <f>IF(D410="non-peak",Parameters_Base!$B$4,Parameters_Base!$B$5)</f>
        <v>229999.99999999997</v>
      </c>
      <c r="F410" s="1"/>
      <c r="G410" s="1">
        <v>202</v>
      </c>
      <c r="H410" s="1">
        <v>21</v>
      </c>
      <c r="I410" s="44">
        <f>N410*Parameters_Alternate!$B$8</f>
        <v>61.666666666666671</v>
      </c>
      <c r="J410" s="44">
        <f t="shared" si="50"/>
        <v>82.666666666666671</v>
      </c>
      <c r="K410" s="3">
        <v>-2</v>
      </c>
      <c r="M410" s="27">
        <v>0.7</v>
      </c>
      <c r="N410" s="27">
        <v>0.77083333333333337</v>
      </c>
      <c r="P410" s="15">
        <f t="shared" si="51"/>
        <v>19013333.333333332</v>
      </c>
      <c r="R410">
        <f>Parameters_Alternate!$F$5</f>
        <v>13880</v>
      </c>
      <c r="S410">
        <f>R410*(1+VLOOKUP(K410,Parameters_Alternate!$H$3:$I$7,2,FALSE))</f>
        <v>9716</v>
      </c>
      <c r="T410" s="14">
        <f>S410*Parameters_Alternate!$F$2</f>
        <v>12630800</v>
      </c>
      <c r="U410" s="14">
        <f>Parameters_Alternate!$N$6</f>
        <v>433333.33333333337</v>
      </c>
      <c r="V410" s="14">
        <f t="shared" si="48"/>
        <v>2500000</v>
      </c>
      <c r="W410" s="14">
        <f>Parameters_Alternate!$Q$10</f>
        <v>3754098.2698005121</v>
      </c>
      <c r="X410" s="14">
        <f>Parameters_Alternate!$F$7*'Alternate Scenario '!P410</f>
        <v>4753333.333333333</v>
      </c>
      <c r="Y410" s="14">
        <f>Parameters_Base!$G$8</f>
        <v>2000000</v>
      </c>
      <c r="Z410" s="15">
        <f t="shared" si="52"/>
        <v>26071564.936467178</v>
      </c>
      <c r="AB410" s="29">
        <f t="shared" si="53"/>
        <v>-7058231.6031338461</v>
      </c>
      <c r="AC410" s="29"/>
      <c r="AD410" s="29" t="str">
        <f t="shared" si="54"/>
        <v>Loss</v>
      </c>
      <c r="AE410" s="29"/>
      <c r="AG410" s="12">
        <f t="shared" si="55"/>
        <v>-85381.833908877161</v>
      </c>
    </row>
    <row r="411" spans="1:33" x14ac:dyDescent="0.25">
      <c r="A411" s="6">
        <v>404</v>
      </c>
      <c r="B411" s="1" t="str">
        <f t="shared" si="49"/>
        <v>Mumbai</v>
      </c>
      <c r="C411" s="1" t="s">
        <v>2</v>
      </c>
      <c r="D411" s="1" t="str">
        <f>IF(C411="Q1","non-peak",IF('Alternate Scenario '!C411="Q4","non-peak","peak"))</f>
        <v>peak</v>
      </c>
      <c r="E411" s="13">
        <f>IF(D411="non-peak",Parameters_Base!$B$4,Parameters_Base!$B$5)</f>
        <v>229999.99999999997</v>
      </c>
      <c r="F411" s="1"/>
      <c r="G411" s="1">
        <v>202</v>
      </c>
      <c r="H411" s="1">
        <v>29</v>
      </c>
      <c r="I411" s="44">
        <f>N411*Parameters_Alternate!$B$8</f>
        <v>59</v>
      </c>
      <c r="J411" s="44">
        <f t="shared" si="50"/>
        <v>88</v>
      </c>
      <c r="K411" s="3">
        <v>1</v>
      </c>
      <c r="M411" s="27">
        <v>0.96666666666666667</v>
      </c>
      <c r="N411" s="27">
        <v>0.73750000000000004</v>
      </c>
      <c r="P411" s="15">
        <f t="shared" si="51"/>
        <v>20239999.999999996</v>
      </c>
      <c r="R411">
        <f>Parameters_Alternate!$F$5</f>
        <v>13880</v>
      </c>
      <c r="S411">
        <f>R411*(1+VLOOKUP(K411,Parameters_Alternate!$H$3:$I$7,2,FALSE))</f>
        <v>15961.999999999998</v>
      </c>
      <c r="T411" s="14">
        <f>S411*Parameters_Alternate!$F$2</f>
        <v>20750599.999999996</v>
      </c>
      <c r="U411" s="14">
        <f>Parameters_Alternate!$N$6</f>
        <v>433333.33333333337</v>
      </c>
      <c r="V411" s="14">
        <f t="shared" si="48"/>
        <v>1500000</v>
      </c>
      <c r="W411" s="14">
        <f>Parameters_Alternate!$Q$10</f>
        <v>3754098.2698005121</v>
      </c>
      <c r="X411" s="14">
        <f>Parameters_Alternate!$F$7*'Alternate Scenario '!P411</f>
        <v>5059999.9999999991</v>
      </c>
      <c r="Y411" s="14">
        <f>Parameters_Base!$G$8</f>
        <v>2000000</v>
      </c>
      <c r="Z411" s="15">
        <f t="shared" si="52"/>
        <v>33498031.603133842</v>
      </c>
      <c r="AB411" s="29">
        <f t="shared" si="53"/>
        <v>-13258031.603133846</v>
      </c>
      <c r="AC411" s="29"/>
      <c r="AD411" s="29" t="str">
        <f t="shared" si="54"/>
        <v>Loss</v>
      </c>
      <c r="AE411" s="29"/>
      <c r="AG411" s="12">
        <f t="shared" si="55"/>
        <v>-150659.4500356119</v>
      </c>
    </row>
    <row r="412" spans="1:33" x14ac:dyDescent="0.25">
      <c r="A412" s="6">
        <v>405</v>
      </c>
      <c r="B412" s="1" t="str">
        <f t="shared" si="49"/>
        <v>New York</v>
      </c>
      <c r="C412" s="1" t="s">
        <v>2</v>
      </c>
      <c r="D412" s="1" t="str">
        <f>IF(C412="Q1","non-peak",IF('Alternate Scenario '!C412="Q4","non-peak","peak"))</f>
        <v>peak</v>
      </c>
      <c r="E412" s="13">
        <f>IF(D412="non-peak",Parameters_Base!$B$4,Parameters_Base!$B$5)</f>
        <v>229999.99999999997</v>
      </c>
      <c r="F412" s="1"/>
      <c r="G412" s="1">
        <v>203</v>
      </c>
      <c r="H412" s="1">
        <v>17</v>
      </c>
      <c r="I412" s="44">
        <f>N412*Parameters_Alternate!$B$8</f>
        <v>51.666666666666671</v>
      </c>
      <c r="J412" s="44">
        <f t="shared" si="50"/>
        <v>68.666666666666671</v>
      </c>
      <c r="K412" s="3">
        <v>0</v>
      </c>
      <c r="M412" s="27">
        <v>0.56666666666666665</v>
      </c>
      <c r="N412" s="27">
        <v>0.64583333333333337</v>
      </c>
      <c r="P412" s="15">
        <f t="shared" si="51"/>
        <v>15793333.333333332</v>
      </c>
      <c r="R412">
        <f>Parameters_Alternate!$F$5</f>
        <v>13880</v>
      </c>
      <c r="S412">
        <f>R412*(1+VLOOKUP(K412,Parameters_Alternate!$H$3:$I$7,2,FALSE))</f>
        <v>13880</v>
      </c>
      <c r="T412" s="14">
        <f>S412*Parameters_Alternate!$F$2</f>
        <v>18044000</v>
      </c>
      <c r="U412" s="14">
        <f>Parameters_Alternate!$N$6</f>
        <v>433333.33333333337</v>
      </c>
      <c r="V412" s="14">
        <f t="shared" si="48"/>
        <v>2500000</v>
      </c>
      <c r="W412" s="14">
        <f>Parameters_Alternate!$Q$10</f>
        <v>3754098.2698005121</v>
      </c>
      <c r="X412" s="14">
        <f>Parameters_Alternate!$F$7*'Alternate Scenario '!P412</f>
        <v>3948333.333333333</v>
      </c>
      <c r="Y412" s="14">
        <f>Parameters_Base!$G$8</f>
        <v>2000000</v>
      </c>
      <c r="Z412" s="15">
        <f t="shared" si="52"/>
        <v>30679764.936467174</v>
      </c>
      <c r="AB412" s="29">
        <f t="shared" si="53"/>
        <v>-14886431.603133842</v>
      </c>
      <c r="AC412" s="29"/>
      <c r="AD412" s="29" t="str">
        <f t="shared" si="54"/>
        <v>Loss</v>
      </c>
      <c r="AE412" s="29"/>
      <c r="AG412" s="12">
        <f t="shared" si="55"/>
        <v>-216792.69324952195</v>
      </c>
    </row>
    <row r="413" spans="1:33" x14ac:dyDescent="0.25">
      <c r="A413" s="6">
        <v>406</v>
      </c>
      <c r="B413" s="1" t="str">
        <f t="shared" si="49"/>
        <v>Mumbai</v>
      </c>
      <c r="C413" s="1" t="s">
        <v>2</v>
      </c>
      <c r="D413" s="1" t="str">
        <f>IF(C413="Q1","non-peak",IF('Alternate Scenario '!C413="Q4","non-peak","peak"))</f>
        <v>peak</v>
      </c>
      <c r="E413" s="13">
        <f>IF(D413="non-peak",Parameters_Base!$B$4,Parameters_Base!$B$5)</f>
        <v>229999.99999999997</v>
      </c>
      <c r="F413" s="1"/>
      <c r="G413" s="1">
        <v>203</v>
      </c>
      <c r="H413" s="1">
        <v>22</v>
      </c>
      <c r="I413" s="44">
        <f>N413*Parameters_Alternate!$B$8</f>
        <v>70</v>
      </c>
      <c r="J413" s="44">
        <f t="shared" si="50"/>
        <v>92</v>
      </c>
      <c r="K413" s="3">
        <v>1</v>
      </c>
      <c r="M413" s="27">
        <v>0.73333333333333328</v>
      </c>
      <c r="N413" s="27">
        <v>0.875</v>
      </c>
      <c r="P413" s="15">
        <f t="shared" si="51"/>
        <v>21159999.999999996</v>
      </c>
      <c r="R413">
        <f>Parameters_Alternate!$F$5</f>
        <v>13880</v>
      </c>
      <c r="S413">
        <f>R413*(1+VLOOKUP(K413,Parameters_Alternate!$H$3:$I$7,2,FALSE))</f>
        <v>15961.999999999998</v>
      </c>
      <c r="T413" s="14">
        <f>S413*Parameters_Alternate!$F$2</f>
        <v>20750599.999999996</v>
      </c>
      <c r="U413" s="14">
        <f>Parameters_Alternate!$N$6</f>
        <v>433333.33333333337</v>
      </c>
      <c r="V413" s="14">
        <f t="shared" si="48"/>
        <v>1500000</v>
      </c>
      <c r="W413" s="14">
        <f>Parameters_Alternate!$Q$10</f>
        <v>3754098.2698005121</v>
      </c>
      <c r="X413" s="14">
        <f>Parameters_Alternate!$F$7*'Alternate Scenario '!P413</f>
        <v>5289999.9999999991</v>
      </c>
      <c r="Y413" s="14">
        <f>Parameters_Base!$G$8</f>
        <v>2000000</v>
      </c>
      <c r="Z413" s="15">
        <f t="shared" si="52"/>
        <v>33728031.603133842</v>
      </c>
      <c r="AB413" s="29">
        <f t="shared" si="53"/>
        <v>-12568031.603133846</v>
      </c>
      <c r="AC413" s="29"/>
      <c r="AD413" s="29" t="str">
        <f t="shared" si="54"/>
        <v>Loss</v>
      </c>
      <c r="AE413" s="29"/>
      <c r="AG413" s="12">
        <f t="shared" si="55"/>
        <v>-136609.03916449833</v>
      </c>
    </row>
    <row r="414" spans="1:33" x14ac:dyDescent="0.25">
      <c r="A414" s="6">
        <v>407</v>
      </c>
      <c r="B414" s="1" t="str">
        <f t="shared" si="49"/>
        <v>New York</v>
      </c>
      <c r="C414" s="1" t="s">
        <v>2</v>
      </c>
      <c r="D414" s="1" t="str">
        <f>IF(C414="Q1","non-peak",IF('Alternate Scenario '!C414="Q4","non-peak","peak"))</f>
        <v>peak</v>
      </c>
      <c r="E414" s="13">
        <f>IF(D414="non-peak",Parameters_Base!$B$4,Parameters_Base!$B$5)</f>
        <v>229999.99999999997</v>
      </c>
      <c r="F414" s="1"/>
      <c r="G414" s="1">
        <v>204</v>
      </c>
      <c r="H414" s="1">
        <v>15</v>
      </c>
      <c r="I414" s="44">
        <f>N414*Parameters_Alternate!$B$8</f>
        <v>73.666666666666657</v>
      </c>
      <c r="J414" s="44">
        <f t="shared" si="50"/>
        <v>88.666666666666657</v>
      </c>
      <c r="K414" s="3">
        <v>-2</v>
      </c>
      <c r="M414" s="27">
        <v>0.5</v>
      </c>
      <c r="N414" s="27">
        <v>0.92083333333333328</v>
      </c>
      <c r="P414" s="15">
        <f t="shared" si="51"/>
        <v>20393333.333333328</v>
      </c>
      <c r="R414">
        <f>Parameters_Alternate!$F$5</f>
        <v>13880</v>
      </c>
      <c r="S414">
        <f>R414*(1+VLOOKUP(K414,Parameters_Alternate!$H$3:$I$7,2,FALSE))</f>
        <v>9716</v>
      </c>
      <c r="T414" s="14">
        <f>S414*Parameters_Alternate!$F$2</f>
        <v>12630800</v>
      </c>
      <c r="U414" s="14">
        <f>Parameters_Alternate!$N$6</f>
        <v>433333.33333333337</v>
      </c>
      <c r="V414" s="14">
        <f t="shared" si="48"/>
        <v>2500000</v>
      </c>
      <c r="W414" s="14">
        <f>Parameters_Alternate!$Q$10</f>
        <v>3754098.2698005121</v>
      </c>
      <c r="X414" s="14">
        <f>Parameters_Alternate!$F$7*'Alternate Scenario '!P414</f>
        <v>5098333.3333333321</v>
      </c>
      <c r="Y414" s="14">
        <f>Parameters_Base!$G$8</f>
        <v>2000000</v>
      </c>
      <c r="Z414" s="15">
        <f t="shared" si="52"/>
        <v>26416564.936467178</v>
      </c>
      <c r="AB414" s="29">
        <f t="shared" si="53"/>
        <v>-6023231.6031338498</v>
      </c>
      <c r="AC414" s="29"/>
      <c r="AD414" s="29" t="str">
        <f t="shared" si="54"/>
        <v>Loss</v>
      </c>
      <c r="AE414" s="29"/>
      <c r="AG414" s="12">
        <f t="shared" si="55"/>
        <v>-67931.1834939908</v>
      </c>
    </row>
    <row r="415" spans="1:33" x14ac:dyDescent="0.25">
      <c r="A415" s="6">
        <v>408</v>
      </c>
      <c r="B415" s="1" t="str">
        <f t="shared" si="49"/>
        <v>Mumbai</v>
      </c>
      <c r="C415" s="1" t="s">
        <v>2</v>
      </c>
      <c r="D415" s="1" t="str">
        <f>IF(C415="Q1","non-peak",IF('Alternate Scenario '!C415="Q4","non-peak","peak"))</f>
        <v>peak</v>
      </c>
      <c r="E415" s="13">
        <f>IF(D415="non-peak",Parameters_Base!$B$4,Parameters_Base!$B$5)</f>
        <v>229999.99999999997</v>
      </c>
      <c r="F415" s="1"/>
      <c r="G415" s="1">
        <v>204</v>
      </c>
      <c r="H415" s="1">
        <v>18</v>
      </c>
      <c r="I415" s="44">
        <f>N415*Parameters_Alternate!$B$8</f>
        <v>64.666666666666671</v>
      </c>
      <c r="J415" s="44">
        <f t="shared" si="50"/>
        <v>82.666666666666671</v>
      </c>
      <c r="K415" s="3">
        <v>0</v>
      </c>
      <c r="M415" s="27">
        <v>0.6</v>
      </c>
      <c r="N415" s="27">
        <v>0.80833333333333335</v>
      </c>
      <c r="P415" s="15">
        <f t="shared" si="51"/>
        <v>19013333.333333332</v>
      </c>
      <c r="R415">
        <f>Parameters_Alternate!$F$5</f>
        <v>13880</v>
      </c>
      <c r="S415">
        <f>R415*(1+VLOOKUP(K415,Parameters_Alternate!$H$3:$I$7,2,FALSE))</f>
        <v>13880</v>
      </c>
      <c r="T415" s="14">
        <f>S415*Parameters_Alternate!$F$2</f>
        <v>18044000</v>
      </c>
      <c r="U415" s="14">
        <f>Parameters_Alternate!$N$6</f>
        <v>433333.33333333337</v>
      </c>
      <c r="V415" s="14">
        <f t="shared" si="48"/>
        <v>1500000</v>
      </c>
      <c r="W415" s="14">
        <f>Parameters_Alternate!$Q$10</f>
        <v>3754098.2698005121</v>
      </c>
      <c r="X415" s="14">
        <f>Parameters_Alternate!$F$7*'Alternate Scenario '!P415</f>
        <v>4753333.333333333</v>
      </c>
      <c r="Y415" s="14">
        <f>Parameters_Base!$G$8</f>
        <v>2000000</v>
      </c>
      <c r="Z415" s="15">
        <f t="shared" si="52"/>
        <v>30484764.936467174</v>
      </c>
      <c r="AB415" s="29">
        <f t="shared" si="53"/>
        <v>-11471431.603133842</v>
      </c>
      <c r="AC415" s="29"/>
      <c r="AD415" s="29" t="str">
        <f t="shared" si="54"/>
        <v>Loss</v>
      </c>
      <c r="AE415" s="29"/>
      <c r="AG415" s="12">
        <f t="shared" si="55"/>
        <v>-138767.31777984486</v>
      </c>
    </row>
    <row r="416" spans="1:33" x14ac:dyDescent="0.25">
      <c r="A416" s="6">
        <v>409</v>
      </c>
      <c r="B416" s="1" t="str">
        <f t="shared" si="49"/>
        <v>New York</v>
      </c>
      <c r="C416" s="1" t="s">
        <v>2</v>
      </c>
      <c r="D416" s="1" t="str">
        <f>IF(C416="Q1","non-peak",IF('Alternate Scenario '!C416="Q4","non-peak","peak"))</f>
        <v>peak</v>
      </c>
      <c r="E416" s="13">
        <f>IF(D416="non-peak",Parameters_Base!$B$4,Parameters_Base!$B$5)</f>
        <v>229999.99999999997</v>
      </c>
      <c r="F416" s="1"/>
      <c r="G416" s="1">
        <v>205</v>
      </c>
      <c r="H416" s="1">
        <v>28</v>
      </c>
      <c r="I416" s="44">
        <f>N416*Parameters_Alternate!$B$8</f>
        <v>61</v>
      </c>
      <c r="J416" s="44">
        <f t="shared" si="50"/>
        <v>89</v>
      </c>
      <c r="K416" s="3">
        <v>-2</v>
      </c>
      <c r="M416" s="27">
        <v>0.93333333333333335</v>
      </c>
      <c r="N416" s="27">
        <v>0.76249999999999996</v>
      </c>
      <c r="P416" s="15">
        <f t="shared" si="51"/>
        <v>20469999.999999996</v>
      </c>
      <c r="R416">
        <f>Parameters_Alternate!$F$5</f>
        <v>13880</v>
      </c>
      <c r="S416">
        <f>R416*(1+VLOOKUP(K416,Parameters_Alternate!$H$3:$I$7,2,FALSE))</f>
        <v>9716</v>
      </c>
      <c r="T416" s="14">
        <f>S416*Parameters_Alternate!$F$2</f>
        <v>12630800</v>
      </c>
      <c r="U416" s="14">
        <f>Parameters_Alternate!$N$6</f>
        <v>433333.33333333337</v>
      </c>
      <c r="V416" s="14">
        <f t="shared" si="48"/>
        <v>2500000</v>
      </c>
      <c r="W416" s="14">
        <f>Parameters_Alternate!$Q$10</f>
        <v>3754098.2698005121</v>
      </c>
      <c r="X416" s="14">
        <f>Parameters_Alternate!$F$7*'Alternate Scenario '!P416</f>
        <v>5117499.9999999991</v>
      </c>
      <c r="Y416" s="14">
        <f>Parameters_Base!$G$8</f>
        <v>2000000</v>
      </c>
      <c r="Z416" s="15">
        <f t="shared" si="52"/>
        <v>26435731.603133846</v>
      </c>
      <c r="AB416" s="29">
        <f t="shared" si="53"/>
        <v>-5965731.6031338498</v>
      </c>
      <c r="AC416" s="29"/>
      <c r="AD416" s="29" t="str">
        <f t="shared" si="54"/>
        <v>Loss</v>
      </c>
      <c r="AE416" s="29"/>
      <c r="AG416" s="12">
        <f t="shared" si="55"/>
        <v>-67030.692170043258</v>
      </c>
    </row>
    <row r="417" spans="1:33" x14ac:dyDescent="0.25">
      <c r="A417" s="6">
        <v>410</v>
      </c>
      <c r="B417" s="1" t="str">
        <f t="shared" si="49"/>
        <v>Mumbai</v>
      </c>
      <c r="C417" s="1" t="s">
        <v>2</v>
      </c>
      <c r="D417" s="1" t="str">
        <f>IF(C417="Q1","non-peak",IF('Alternate Scenario '!C417="Q4","non-peak","peak"))</f>
        <v>peak</v>
      </c>
      <c r="E417" s="13">
        <f>IF(D417="non-peak",Parameters_Base!$B$4,Parameters_Base!$B$5)</f>
        <v>229999.99999999997</v>
      </c>
      <c r="F417" s="1"/>
      <c r="G417" s="1">
        <v>205</v>
      </c>
      <c r="H417" s="1">
        <v>16</v>
      </c>
      <c r="I417" s="44">
        <f>N417*Parameters_Alternate!$B$8</f>
        <v>68</v>
      </c>
      <c r="J417" s="44">
        <f t="shared" si="50"/>
        <v>84</v>
      </c>
      <c r="K417" s="3">
        <v>2</v>
      </c>
      <c r="M417" s="27">
        <v>0.53333333333333333</v>
      </c>
      <c r="N417" s="27">
        <v>0.85</v>
      </c>
      <c r="P417" s="15">
        <f t="shared" si="51"/>
        <v>19319999.999999996</v>
      </c>
      <c r="R417">
        <f>Parameters_Alternate!$F$5</f>
        <v>13880</v>
      </c>
      <c r="S417">
        <f>R417*(1+VLOOKUP(K417,Parameters_Alternate!$H$3:$I$7,2,FALSE))</f>
        <v>18044</v>
      </c>
      <c r="T417" s="14">
        <f>S417*Parameters_Alternate!$F$2</f>
        <v>23457200</v>
      </c>
      <c r="U417" s="14">
        <f>Parameters_Alternate!$N$6</f>
        <v>433333.33333333337</v>
      </c>
      <c r="V417" s="14">
        <f t="shared" si="48"/>
        <v>1500000</v>
      </c>
      <c r="W417" s="14">
        <f>Parameters_Alternate!$Q$10</f>
        <v>3754098.2698005121</v>
      </c>
      <c r="X417" s="14">
        <f>Parameters_Alternate!$F$7*'Alternate Scenario '!P417</f>
        <v>4829999.9999999991</v>
      </c>
      <c r="Y417" s="14">
        <f>Parameters_Base!$G$8</f>
        <v>2000000</v>
      </c>
      <c r="Z417" s="15">
        <f t="shared" si="52"/>
        <v>35974631.603133842</v>
      </c>
      <c r="AB417" s="29">
        <f t="shared" si="53"/>
        <v>-16654631.603133846</v>
      </c>
      <c r="AC417" s="29"/>
      <c r="AD417" s="29" t="str">
        <f t="shared" si="54"/>
        <v>Loss</v>
      </c>
      <c r="AE417" s="29"/>
      <c r="AG417" s="12">
        <f t="shared" si="55"/>
        <v>-198269.42384683149</v>
      </c>
    </row>
    <row r="418" spans="1:33" x14ac:dyDescent="0.25">
      <c r="A418" s="6">
        <v>411</v>
      </c>
      <c r="B418" s="1" t="str">
        <f t="shared" si="49"/>
        <v>New York</v>
      </c>
      <c r="C418" s="1" t="s">
        <v>2</v>
      </c>
      <c r="D418" s="1" t="str">
        <f>IF(C418="Q1","non-peak",IF('Alternate Scenario '!C418="Q4","non-peak","peak"))</f>
        <v>peak</v>
      </c>
      <c r="E418" s="13">
        <f>IF(D418="non-peak",Parameters_Base!$B$4,Parameters_Base!$B$5)</f>
        <v>229999.99999999997</v>
      </c>
      <c r="F418" s="1"/>
      <c r="G418" s="1">
        <v>206</v>
      </c>
      <c r="H418" s="1">
        <v>29</v>
      </c>
      <c r="I418" s="44">
        <f>N418*Parameters_Alternate!$B$8</f>
        <v>61.666666666666671</v>
      </c>
      <c r="J418" s="44">
        <f t="shared" si="50"/>
        <v>90.666666666666671</v>
      </c>
      <c r="K418" s="3">
        <v>-2</v>
      </c>
      <c r="M418" s="27">
        <v>0.96666666666666667</v>
      </c>
      <c r="N418" s="27">
        <v>0.77083333333333337</v>
      </c>
      <c r="P418" s="15">
        <f t="shared" si="51"/>
        <v>20853333.333333332</v>
      </c>
      <c r="R418">
        <f>Parameters_Alternate!$F$5</f>
        <v>13880</v>
      </c>
      <c r="S418">
        <f>R418*(1+VLOOKUP(K418,Parameters_Alternate!$H$3:$I$7,2,FALSE))</f>
        <v>9716</v>
      </c>
      <c r="T418" s="14">
        <f>S418*Parameters_Alternate!$F$2</f>
        <v>12630800</v>
      </c>
      <c r="U418" s="14">
        <f>Parameters_Alternate!$N$6</f>
        <v>433333.33333333337</v>
      </c>
      <c r="V418" s="14">
        <f t="shared" si="48"/>
        <v>2500000</v>
      </c>
      <c r="W418" s="14">
        <f>Parameters_Alternate!$Q$10</f>
        <v>3754098.2698005121</v>
      </c>
      <c r="X418" s="14">
        <f>Parameters_Alternate!$F$7*'Alternate Scenario '!P418</f>
        <v>5213333.333333333</v>
      </c>
      <c r="Y418" s="14">
        <f>Parameters_Base!$G$8</f>
        <v>2000000</v>
      </c>
      <c r="Z418" s="15">
        <f t="shared" si="52"/>
        <v>26531564.936467178</v>
      </c>
      <c r="AB418" s="29">
        <f t="shared" si="53"/>
        <v>-5678231.6031338461</v>
      </c>
      <c r="AC418" s="29"/>
      <c r="AD418" s="29" t="str">
        <f t="shared" si="54"/>
        <v>Loss</v>
      </c>
      <c r="AE418" s="29"/>
      <c r="AG418" s="12">
        <f t="shared" si="55"/>
        <v>-62627.554446329181</v>
      </c>
    </row>
    <row r="419" spans="1:33" x14ac:dyDescent="0.25">
      <c r="A419" s="6">
        <v>412</v>
      </c>
      <c r="B419" s="1" t="str">
        <f t="shared" si="49"/>
        <v>Mumbai</v>
      </c>
      <c r="C419" s="1" t="s">
        <v>2</v>
      </c>
      <c r="D419" s="1" t="str">
        <f>IF(C419="Q1","non-peak",IF('Alternate Scenario '!C419="Q4","non-peak","peak"))</f>
        <v>peak</v>
      </c>
      <c r="E419" s="13">
        <f>IF(D419="non-peak",Parameters_Base!$B$4,Parameters_Base!$B$5)</f>
        <v>229999.99999999997</v>
      </c>
      <c r="F419" s="1"/>
      <c r="G419" s="1">
        <v>206</v>
      </c>
      <c r="H419" s="1">
        <v>17</v>
      </c>
      <c r="I419" s="44">
        <f>N419*Parameters_Alternate!$B$8</f>
        <v>78.666666666666657</v>
      </c>
      <c r="J419" s="44">
        <f t="shared" si="50"/>
        <v>95.666666666666657</v>
      </c>
      <c r="K419" s="3">
        <v>2</v>
      </c>
      <c r="M419" s="27">
        <v>0.56666666666666665</v>
      </c>
      <c r="N419" s="27">
        <v>0.98333333333333328</v>
      </c>
      <c r="P419" s="15">
        <f t="shared" si="51"/>
        <v>22003333.333333328</v>
      </c>
      <c r="R419">
        <f>Parameters_Alternate!$F$5</f>
        <v>13880</v>
      </c>
      <c r="S419">
        <f>R419*(1+VLOOKUP(K419,Parameters_Alternate!$H$3:$I$7,2,FALSE))</f>
        <v>18044</v>
      </c>
      <c r="T419" s="14">
        <f>S419*Parameters_Alternate!$F$2</f>
        <v>23457200</v>
      </c>
      <c r="U419" s="14">
        <f>Parameters_Alternate!$N$6</f>
        <v>433333.33333333337</v>
      </c>
      <c r="V419" s="14">
        <f t="shared" si="48"/>
        <v>1500000</v>
      </c>
      <c r="W419" s="14">
        <f>Parameters_Alternate!$Q$10</f>
        <v>3754098.2698005121</v>
      </c>
      <c r="X419" s="14">
        <f>Parameters_Alternate!$F$7*'Alternate Scenario '!P419</f>
        <v>5500833.3333333321</v>
      </c>
      <c r="Y419" s="14">
        <f>Parameters_Base!$G$8</f>
        <v>2000000</v>
      </c>
      <c r="Z419" s="15">
        <f t="shared" si="52"/>
        <v>36645464.936467171</v>
      </c>
      <c r="AB419" s="29">
        <f t="shared" si="53"/>
        <v>-14642131.603133842</v>
      </c>
      <c r="AC419" s="29"/>
      <c r="AD419" s="29" t="str">
        <f t="shared" si="54"/>
        <v>Loss</v>
      </c>
      <c r="AE419" s="29"/>
      <c r="AG419" s="12">
        <f t="shared" si="55"/>
        <v>-153053.64045087641</v>
      </c>
    </row>
    <row r="420" spans="1:33" x14ac:dyDescent="0.25">
      <c r="A420" s="6">
        <v>413</v>
      </c>
      <c r="B420" s="1" t="str">
        <f t="shared" si="49"/>
        <v>New York</v>
      </c>
      <c r="C420" s="1" t="s">
        <v>2</v>
      </c>
      <c r="D420" s="1" t="str">
        <f>IF(C420="Q1","non-peak",IF('Alternate Scenario '!C420="Q4","non-peak","peak"))</f>
        <v>peak</v>
      </c>
      <c r="E420" s="13">
        <f>IF(D420="non-peak",Parameters_Base!$B$4,Parameters_Base!$B$5)</f>
        <v>229999.99999999997</v>
      </c>
      <c r="F420" s="1"/>
      <c r="G420" s="1">
        <v>207</v>
      </c>
      <c r="H420" s="1">
        <v>25</v>
      </c>
      <c r="I420" s="44">
        <f>N420*Parameters_Alternate!$B$8</f>
        <v>55.666666666666664</v>
      </c>
      <c r="J420" s="44">
        <f t="shared" si="50"/>
        <v>80.666666666666657</v>
      </c>
      <c r="K420" s="3">
        <v>0</v>
      </c>
      <c r="M420" s="27">
        <v>0.83333333333333337</v>
      </c>
      <c r="N420" s="27">
        <v>0.6958333333333333</v>
      </c>
      <c r="P420" s="15">
        <f t="shared" si="51"/>
        <v>18553333.333333328</v>
      </c>
      <c r="R420">
        <f>Parameters_Alternate!$F$5</f>
        <v>13880</v>
      </c>
      <c r="S420">
        <f>R420*(1+VLOOKUP(K420,Parameters_Alternate!$H$3:$I$7,2,FALSE))</f>
        <v>13880</v>
      </c>
      <c r="T420" s="14">
        <f>S420*Parameters_Alternate!$F$2</f>
        <v>18044000</v>
      </c>
      <c r="U420" s="14">
        <f>Parameters_Alternate!$N$6</f>
        <v>433333.33333333337</v>
      </c>
      <c r="V420" s="14">
        <f t="shared" si="48"/>
        <v>2500000</v>
      </c>
      <c r="W420" s="14">
        <f>Parameters_Alternate!$Q$10</f>
        <v>3754098.2698005121</v>
      </c>
      <c r="X420" s="14">
        <f>Parameters_Alternate!$F$7*'Alternate Scenario '!P420</f>
        <v>4638333.3333333321</v>
      </c>
      <c r="Y420" s="14">
        <f>Parameters_Base!$G$8</f>
        <v>2000000</v>
      </c>
      <c r="Z420" s="15">
        <f t="shared" si="52"/>
        <v>31369764.936467174</v>
      </c>
      <c r="AB420" s="29">
        <f t="shared" si="53"/>
        <v>-12816431.603133846</v>
      </c>
      <c r="AC420" s="29"/>
      <c r="AD420" s="29" t="str">
        <f t="shared" si="54"/>
        <v>Loss</v>
      </c>
      <c r="AE420" s="29"/>
      <c r="AG420" s="12">
        <f t="shared" si="55"/>
        <v>-158881.38350992373</v>
      </c>
    </row>
    <row r="421" spans="1:33" x14ac:dyDescent="0.25">
      <c r="A421" s="6">
        <v>414</v>
      </c>
      <c r="B421" s="1" t="str">
        <f t="shared" si="49"/>
        <v>Mumbai</v>
      </c>
      <c r="C421" s="1" t="s">
        <v>2</v>
      </c>
      <c r="D421" s="1" t="str">
        <f>IF(C421="Q1","non-peak",IF('Alternate Scenario '!C421="Q4","non-peak","peak"))</f>
        <v>peak</v>
      </c>
      <c r="E421" s="13">
        <f>IF(D421="non-peak",Parameters_Base!$B$4,Parameters_Base!$B$5)</f>
        <v>229999.99999999997</v>
      </c>
      <c r="F421" s="1"/>
      <c r="G421" s="1">
        <v>207</v>
      </c>
      <c r="H421" s="1">
        <v>21</v>
      </c>
      <c r="I421" s="44">
        <f>N421*Parameters_Alternate!$B$8</f>
        <v>52.666666666666664</v>
      </c>
      <c r="J421" s="44">
        <f t="shared" si="50"/>
        <v>73.666666666666657</v>
      </c>
      <c r="K421" s="3">
        <v>1</v>
      </c>
      <c r="M421" s="27">
        <v>0.7</v>
      </c>
      <c r="N421" s="27">
        <v>0.65833333333333333</v>
      </c>
      <c r="P421" s="15">
        <f t="shared" si="51"/>
        <v>16943333.333333328</v>
      </c>
      <c r="R421">
        <f>Parameters_Alternate!$F$5</f>
        <v>13880</v>
      </c>
      <c r="S421">
        <f>R421*(1+VLOOKUP(K421,Parameters_Alternate!$H$3:$I$7,2,FALSE))</f>
        <v>15961.999999999998</v>
      </c>
      <c r="T421" s="14">
        <f>S421*Parameters_Alternate!$F$2</f>
        <v>20750599.999999996</v>
      </c>
      <c r="U421" s="14">
        <f>Parameters_Alternate!$N$6</f>
        <v>433333.33333333337</v>
      </c>
      <c r="V421" s="14">
        <f t="shared" si="48"/>
        <v>1500000</v>
      </c>
      <c r="W421" s="14">
        <f>Parameters_Alternate!$Q$10</f>
        <v>3754098.2698005121</v>
      </c>
      <c r="X421" s="14">
        <f>Parameters_Alternate!$F$7*'Alternate Scenario '!P421</f>
        <v>4235833.3333333321</v>
      </c>
      <c r="Y421" s="14">
        <f>Parameters_Base!$G$8</f>
        <v>2000000</v>
      </c>
      <c r="Z421" s="15">
        <f t="shared" si="52"/>
        <v>32673864.936467174</v>
      </c>
      <c r="AB421" s="29">
        <f t="shared" si="53"/>
        <v>-15730531.603133846</v>
      </c>
      <c r="AC421" s="29"/>
      <c r="AD421" s="29" t="str">
        <f t="shared" si="54"/>
        <v>Loss</v>
      </c>
      <c r="AE421" s="29"/>
      <c r="AG421" s="12">
        <f t="shared" si="55"/>
        <v>-213536.62809683956</v>
      </c>
    </row>
    <row r="422" spans="1:33" x14ac:dyDescent="0.25">
      <c r="A422" s="6">
        <v>415</v>
      </c>
      <c r="B422" s="1" t="str">
        <f t="shared" si="49"/>
        <v>New York</v>
      </c>
      <c r="C422" s="1" t="s">
        <v>2</v>
      </c>
      <c r="D422" s="1" t="str">
        <f>IF(C422="Q1","non-peak",IF('Alternate Scenario '!C422="Q4","non-peak","peak"))</f>
        <v>peak</v>
      </c>
      <c r="E422" s="13">
        <f>IF(D422="non-peak",Parameters_Base!$B$4,Parameters_Base!$B$5)</f>
        <v>229999.99999999997</v>
      </c>
      <c r="F422" s="1"/>
      <c r="G422" s="1">
        <v>208</v>
      </c>
      <c r="H422" s="1">
        <v>22</v>
      </c>
      <c r="I422" s="44">
        <f>N422*Parameters_Alternate!$B$8</f>
        <v>55.666666666666664</v>
      </c>
      <c r="J422" s="44">
        <f t="shared" si="50"/>
        <v>77.666666666666657</v>
      </c>
      <c r="K422" s="3">
        <v>-2</v>
      </c>
      <c r="M422" s="27">
        <v>0.73333333333333328</v>
      </c>
      <c r="N422" s="27">
        <v>0.6958333333333333</v>
      </c>
      <c r="P422" s="15">
        <f t="shared" si="51"/>
        <v>17863333.333333328</v>
      </c>
      <c r="R422">
        <f>Parameters_Alternate!$F$5</f>
        <v>13880</v>
      </c>
      <c r="S422">
        <f>R422*(1+VLOOKUP(K422,Parameters_Alternate!$H$3:$I$7,2,FALSE))</f>
        <v>9716</v>
      </c>
      <c r="T422" s="14">
        <f>S422*Parameters_Alternate!$F$2</f>
        <v>12630800</v>
      </c>
      <c r="U422" s="14">
        <f>Parameters_Alternate!$N$6</f>
        <v>433333.33333333337</v>
      </c>
      <c r="V422" s="14">
        <f t="shared" si="48"/>
        <v>2500000</v>
      </c>
      <c r="W422" s="14">
        <f>Parameters_Alternate!$Q$10</f>
        <v>3754098.2698005121</v>
      </c>
      <c r="X422" s="14">
        <f>Parameters_Alternate!$F$7*'Alternate Scenario '!P422</f>
        <v>4465833.3333333321</v>
      </c>
      <c r="Y422" s="14">
        <f>Parameters_Base!$G$8</f>
        <v>2000000</v>
      </c>
      <c r="Z422" s="15">
        <f t="shared" si="52"/>
        <v>25784064.936467178</v>
      </c>
      <c r="AB422" s="29">
        <f t="shared" si="53"/>
        <v>-7920731.6031338498</v>
      </c>
      <c r="AC422" s="29"/>
      <c r="AD422" s="29" t="str">
        <f t="shared" si="54"/>
        <v>Loss</v>
      </c>
      <c r="AE422" s="29"/>
      <c r="AG422" s="12">
        <f t="shared" si="55"/>
        <v>-101983.66870987791</v>
      </c>
    </row>
    <row r="423" spans="1:33" x14ac:dyDescent="0.25">
      <c r="A423" s="6">
        <v>416</v>
      </c>
      <c r="B423" s="1" t="str">
        <f t="shared" si="49"/>
        <v>Mumbai</v>
      </c>
      <c r="C423" s="1" t="s">
        <v>2</v>
      </c>
      <c r="D423" s="1" t="str">
        <f>IF(C423="Q1","non-peak",IF('Alternate Scenario '!C423="Q4","non-peak","peak"))</f>
        <v>peak</v>
      </c>
      <c r="E423" s="13">
        <f>IF(D423="non-peak",Parameters_Base!$B$4,Parameters_Base!$B$5)</f>
        <v>229999.99999999997</v>
      </c>
      <c r="F423" s="1"/>
      <c r="G423" s="1">
        <v>208</v>
      </c>
      <c r="H423" s="1">
        <v>26</v>
      </c>
      <c r="I423" s="44">
        <f>N423*Parameters_Alternate!$B$8</f>
        <v>60.333333333333329</v>
      </c>
      <c r="J423" s="44">
        <f t="shared" si="50"/>
        <v>86.333333333333329</v>
      </c>
      <c r="K423" s="3">
        <v>2</v>
      </c>
      <c r="M423" s="27">
        <v>0.8666666666666667</v>
      </c>
      <c r="N423" s="27">
        <v>0.75416666666666665</v>
      </c>
      <c r="P423" s="15">
        <f t="shared" si="51"/>
        <v>19856666.666666664</v>
      </c>
      <c r="R423">
        <f>Parameters_Alternate!$F$5</f>
        <v>13880</v>
      </c>
      <c r="S423">
        <f>R423*(1+VLOOKUP(K423,Parameters_Alternate!$H$3:$I$7,2,FALSE))</f>
        <v>18044</v>
      </c>
      <c r="T423" s="14">
        <f>S423*Parameters_Alternate!$F$2</f>
        <v>23457200</v>
      </c>
      <c r="U423" s="14">
        <f>Parameters_Alternate!$N$6</f>
        <v>433333.33333333337</v>
      </c>
      <c r="V423" s="14">
        <f t="shared" si="48"/>
        <v>1500000</v>
      </c>
      <c r="W423" s="14">
        <f>Parameters_Alternate!$Q$10</f>
        <v>3754098.2698005121</v>
      </c>
      <c r="X423" s="14">
        <f>Parameters_Alternate!$F$7*'Alternate Scenario '!P423</f>
        <v>4964166.666666666</v>
      </c>
      <c r="Y423" s="14">
        <f>Parameters_Base!$G$8</f>
        <v>2000000</v>
      </c>
      <c r="Z423" s="15">
        <f t="shared" si="52"/>
        <v>36108798.269800507</v>
      </c>
      <c r="AB423" s="29">
        <f t="shared" si="53"/>
        <v>-16252131.603133842</v>
      </c>
      <c r="AC423" s="29"/>
      <c r="AD423" s="29" t="str">
        <f t="shared" si="54"/>
        <v>Loss</v>
      </c>
      <c r="AE423" s="29"/>
      <c r="AG423" s="12">
        <f t="shared" si="55"/>
        <v>-188248.62860772791</v>
      </c>
    </row>
    <row r="424" spans="1:33" x14ac:dyDescent="0.25">
      <c r="A424" s="6">
        <v>417</v>
      </c>
      <c r="B424" s="1" t="str">
        <f t="shared" si="49"/>
        <v>New York</v>
      </c>
      <c r="C424" s="1" t="s">
        <v>2</v>
      </c>
      <c r="D424" s="1" t="str">
        <f>IF(C424="Q1","non-peak",IF('Alternate Scenario '!C424="Q4","non-peak","peak"))</f>
        <v>peak</v>
      </c>
      <c r="E424" s="13">
        <f>IF(D424="non-peak",Parameters_Base!$B$4,Parameters_Base!$B$5)</f>
        <v>229999.99999999997</v>
      </c>
      <c r="F424" s="1"/>
      <c r="G424" s="1">
        <v>209</v>
      </c>
      <c r="H424" s="1">
        <v>25</v>
      </c>
      <c r="I424" s="44">
        <f>N424*Parameters_Alternate!$B$8</f>
        <v>53</v>
      </c>
      <c r="J424" s="44">
        <f t="shared" si="50"/>
        <v>78</v>
      </c>
      <c r="K424" s="3">
        <v>0</v>
      </c>
      <c r="M424" s="27">
        <v>0.83333333333333337</v>
      </c>
      <c r="N424" s="27">
        <v>0.66249999999999998</v>
      </c>
      <c r="P424" s="15">
        <f t="shared" si="51"/>
        <v>17939999.999999996</v>
      </c>
      <c r="R424">
        <f>Parameters_Alternate!$F$5</f>
        <v>13880</v>
      </c>
      <c r="S424">
        <f>R424*(1+VLOOKUP(K424,Parameters_Alternate!$H$3:$I$7,2,FALSE))</f>
        <v>13880</v>
      </c>
      <c r="T424" s="14">
        <f>S424*Parameters_Alternate!$F$2</f>
        <v>18044000</v>
      </c>
      <c r="U424" s="14">
        <f>Parameters_Alternate!$N$6</f>
        <v>433333.33333333337</v>
      </c>
      <c r="V424" s="14">
        <f t="shared" si="48"/>
        <v>2500000</v>
      </c>
      <c r="W424" s="14">
        <f>Parameters_Alternate!$Q$10</f>
        <v>3754098.2698005121</v>
      </c>
      <c r="X424" s="14">
        <f>Parameters_Alternate!$F$7*'Alternate Scenario '!P424</f>
        <v>4484999.9999999991</v>
      </c>
      <c r="Y424" s="14">
        <f>Parameters_Base!$G$8</f>
        <v>2000000</v>
      </c>
      <c r="Z424" s="15">
        <f t="shared" si="52"/>
        <v>31216431.603133842</v>
      </c>
      <c r="AB424" s="29">
        <f t="shared" si="53"/>
        <v>-13276431.603133846</v>
      </c>
      <c r="AC424" s="29"/>
      <c r="AD424" s="29" t="str">
        <f t="shared" si="54"/>
        <v>Loss</v>
      </c>
      <c r="AE424" s="29"/>
      <c r="AG424" s="12">
        <f t="shared" si="55"/>
        <v>-170210.66157863906</v>
      </c>
    </row>
    <row r="425" spans="1:33" x14ac:dyDescent="0.25">
      <c r="A425" s="6">
        <v>418</v>
      </c>
      <c r="B425" s="1" t="str">
        <f t="shared" si="49"/>
        <v>Mumbai</v>
      </c>
      <c r="C425" s="1" t="s">
        <v>2</v>
      </c>
      <c r="D425" s="1" t="str">
        <f>IF(C425="Q1","non-peak",IF('Alternate Scenario '!C425="Q4","non-peak","peak"))</f>
        <v>peak</v>
      </c>
      <c r="E425" s="13">
        <f>IF(D425="non-peak",Parameters_Base!$B$4,Parameters_Base!$B$5)</f>
        <v>229999.99999999997</v>
      </c>
      <c r="F425" s="1"/>
      <c r="G425" s="1">
        <v>209</v>
      </c>
      <c r="H425" s="1">
        <v>18</v>
      </c>
      <c r="I425" s="44">
        <f>N425*Parameters_Alternate!$B$8</f>
        <v>58.666666666666664</v>
      </c>
      <c r="J425" s="44">
        <f t="shared" si="50"/>
        <v>76.666666666666657</v>
      </c>
      <c r="K425" s="3">
        <v>0</v>
      </c>
      <c r="M425" s="27">
        <v>0.6</v>
      </c>
      <c r="N425" s="27">
        <v>0.73333333333333328</v>
      </c>
      <c r="P425" s="15">
        <f t="shared" si="51"/>
        <v>17633333.333333328</v>
      </c>
      <c r="R425">
        <f>Parameters_Alternate!$F$5</f>
        <v>13880</v>
      </c>
      <c r="S425">
        <f>R425*(1+VLOOKUP(K425,Parameters_Alternate!$H$3:$I$7,2,FALSE))</f>
        <v>13880</v>
      </c>
      <c r="T425" s="14">
        <f>S425*Parameters_Alternate!$F$2</f>
        <v>18044000</v>
      </c>
      <c r="U425" s="14">
        <f>Parameters_Alternate!$N$6</f>
        <v>433333.33333333337</v>
      </c>
      <c r="V425" s="14">
        <f t="shared" si="48"/>
        <v>1500000</v>
      </c>
      <c r="W425" s="14">
        <f>Parameters_Alternate!$Q$10</f>
        <v>3754098.2698005121</v>
      </c>
      <c r="X425" s="14">
        <f>Parameters_Alternate!$F$7*'Alternate Scenario '!P425</f>
        <v>4408333.3333333321</v>
      </c>
      <c r="Y425" s="14">
        <f>Parameters_Base!$G$8</f>
        <v>2000000</v>
      </c>
      <c r="Z425" s="15">
        <f t="shared" si="52"/>
        <v>30139764.936467174</v>
      </c>
      <c r="AB425" s="29">
        <f t="shared" si="53"/>
        <v>-12506431.603133846</v>
      </c>
      <c r="AC425" s="29"/>
      <c r="AD425" s="29" t="str">
        <f t="shared" si="54"/>
        <v>Loss</v>
      </c>
      <c r="AE425" s="29"/>
      <c r="AG425" s="12">
        <f t="shared" si="55"/>
        <v>-163127.36873652844</v>
      </c>
    </row>
    <row r="426" spans="1:33" x14ac:dyDescent="0.25">
      <c r="A426" s="6">
        <v>419</v>
      </c>
      <c r="B426" s="1" t="str">
        <f t="shared" si="49"/>
        <v>New York</v>
      </c>
      <c r="C426" s="1" t="s">
        <v>2</v>
      </c>
      <c r="D426" s="1" t="str">
        <f>IF(C426="Q1","non-peak",IF('Alternate Scenario '!C426="Q4","non-peak","peak"))</f>
        <v>peak</v>
      </c>
      <c r="E426" s="13">
        <f>IF(D426="non-peak",Parameters_Base!$B$4,Parameters_Base!$B$5)</f>
        <v>229999.99999999997</v>
      </c>
      <c r="F426" s="1"/>
      <c r="G426" s="1">
        <v>210</v>
      </c>
      <c r="H426" s="1">
        <v>29</v>
      </c>
      <c r="I426" s="44">
        <f>N426*Parameters_Alternate!$B$8</f>
        <v>71.333333333333343</v>
      </c>
      <c r="J426" s="44">
        <f t="shared" si="50"/>
        <v>100.33333333333334</v>
      </c>
      <c r="K426" s="3">
        <v>0</v>
      </c>
      <c r="M426" s="27">
        <v>0.96666666666666667</v>
      </c>
      <c r="N426" s="27">
        <v>0.89166666666666672</v>
      </c>
      <c r="P426" s="15">
        <f t="shared" si="51"/>
        <v>23076666.666666664</v>
      </c>
      <c r="R426">
        <f>Parameters_Alternate!$F$5</f>
        <v>13880</v>
      </c>
      <c r="S426">
        <f>R426*(1+VLOOKUP(K426,Parameters_Alternate!$H$3:$I$7,2,FALSE))</f>
        <v>13880</v>
      </c>
      <c r="T426" s="14">
        <f>S426*Parameters_Alternate!$F$2</f>
        <v>18044000</v>
      </c>
      <c r="U426" s="14">
        <f>Parameters_Alternate!$N$6</f>
        <v>433333.33333333337</v>
      </c>
      <c r="V426" s="14">
        <f t="shared" si="48"/>
        <v>2500000</v>
      </c>
      <c r="W426" s="14">
        <f>Parameters_Alternate!$Q$10</f>
        <v>3754098.2698005121</v>
      </c>
      <c r="X426" s="14">
        <f>Parameters_Alternate!$F$7*'Alternate Scenario '!P426</f>
        <v>5769166.666666666</v>
      </c>
      <c r="Y426" s="14">
        <f>Parameters_Base!$G$8</f>
        <v>2000000</v>
      </c>
      <c r="Z426" s="15">
        <f t="shared" si="52"/>
        <v>32500598.269800507</v>
      </c>
      <c r="AB426" s="29">
        <f t="shared" si="53"/>
        <v>-9423931.6031338423</v>
      </c>
      <c r="AC426" s="29"/>
      <c r="AD426" s="29" t="str">
        <f t="shared" si="54"/>
        <v>Loss</v>
      </c>
      <c r="AE426" s="29"/>
      <c r="AG426" s="12">
        <f t="shared" si="55"/>
        <v>-93926.228602662872</v>
      </c>
    </row>
    <row r="427" spans="1:33" x14ac:dyDescent="0.25">
      <c r="A427" s="6">
        <v>420</v>
      </c>
      <c r="B427" s="1" t="str">
        <f t="shared" si="49"/>
        <v>Mumbai</v>
      </c>
      <c r="C427" s="1" t="s">
        <v>2</v>
      </c>
      <c r="D427" s="1" t="str">
        <f>IF(C427="Q1","non-peak",IF('Alternate Scenario '!C427="Q4","non-peak","peak"))</f>
        <v>peak</v>
      </c>
      <c r="E427" s="13">
        <f>IF(D427="non-peak",Parameters_Base!$B$4,Parameters_Base!$B$5)</f>
        <v>229999.99999999997</v>
      </c>
      <c r="F427" s="1"/>
      <c r="G427" s="1">
        <v>210</v>
      </c>
      <c r="H427" s="1">
        <v>17</v>
      </c>
      <c r="I427" s="44">
        <f>N427*Parameters_Alternate!$B$8</f>
        <v>63.333333333333329</v>
      </c>
      <c r="J427" s="44">
        <f t="shared" si="50"/>
        <v>80.333333333333329</v>
      </c>
      <c r="K427" s="3">
        <v>1</v>
      </c>
      <c r="M427" s="27">
        <v>0.56666666666666665</v>
      </c>
      <c r="N427" s="27">
        <v>0.79166666666666663</v>
      </c>
      <c r="P427" s="15">
        <f t="shared" si="51"/>
        <v>18476666.666666664</v>
      </c>
      <c r="R427">
        <f>Parameters_Alternate!$F$5</f>
        <v>13880</v>
      </c>
      <c r="S427">
        <f>R427*(1+VLOOKUP(K427,Parameters_Alternate!$H$3:$I$7,2,FALSE))</f>
        <v>15961.999999999998</v>
      </c>
      <c r="T427" s="14">
        <f>S427*Parameters_Alternate!$F$2</f>
        <v>20750599.999999996</v>
      </c>
      <c r="U427" s="14">
        <f>Parameters_Alternate!$N$6</f>
        <v>433333.33333333337</v>
      </c>
      <c r="V427" s="14">
        <f t="shared" si="48"/>
        <v>1500000</v>
      </c>
      <c r="W427" s="14">
        <f>Parameters_Alternate!$Q$10</f>
        <v>3754098.2698005121</v>
      </c>
      <c r="X427" s="14">
        <f>Parameters_Alternate!$F$7*'Alternate Scenario '!P427</f>
        <v>4619166.666666666</v>
      </c>
      <c r="Y427" s="14">
        <f>Parameters_Base!$G$8</f>
        <v>2000000</v>
      </c>
      <c r="Z427" s="15">
        <f t="shared" si="52"/>
        <v>33057198.269800507</v>
      </c>
      <c r="AB427" s="29">
        <f t="shared" si="53"/>
        <v>-14580531.603133842</v>
      </c>
      <c r="AC427" s="29"/>
      <c r="AD427" s="29" t="str">
        <f t="shared" si="54"/>
        <v>Loss</v>
      </c>
      <c r="AE427" s="29"/>
      <c r="AG427" s="12">
        <f t="shared" si="55"/>
        <v>-181500.39340000635</v>
      </c>
    </row>
    <row r="428" spans="1:33" x14ac:dyDescent="0.25">
      <c r="A428" s="6">
        <v>421</v>
      </c>
      <c r="B428" s="1" t="str">
        <f t="shared" si="49"/>
        <v>New York</v>
      </c>
      <c r="C428" s="1" t="s">
        <v>2</v>
      </c>
      <c r="D428" s="1" t="str">
        <f>IF(C428="Q1","non-peak",IF('Alternate Scenario '!C428="Q4","non-peak","peak"))</f>
        <v>peak</v>
      </c>
      <c r="E428" s="13">
        <f>IF(D428="non-peak",Parameters_Base!$B$4,Parameters_Base!$B$5)</f>
        <v>229999.99999999997</v>
      </c>
      <c r="F428" s="1"/>
      <c r="G428" s="1">
        <v>211</v>
      </c>
      <c r="H428" s="1">
        <v>29</v>
      </c>
      <c r="I428" s="44">
        <f>N428*Parameters_Alternate!$B$8</f>
        <v>78</v>
      </c>
      <c r="J428" s="44">
        <f t="shared" si="50"/>
        <v>107</v>
      </c>
      <c r="K428" s="3">
        <v>0</v>
      </c>
      <c r="M428" s="27">
        <v>0.96666666666666667</v>
      </c>
      <c r="N428" s="27">
        <v>0.97499999999999998</v>
      </c>
      <c r="P428" s="15">
        <f t="shared" si="51"/>
        <v>24609999.999999996</v>
      </c>
      <c r="R428">
        <f>Parameters_Alternate!$F$5</f>
        <v>13880</v>
      </c>
      <c r="S428">
        <f>R428*(1+VLOOKUP(K428,Parameters_Alternate!$H$3:$I$7,2,FALSE))</f>
        <v>13880</v>
      </c>
      <c r="T428" s="14">
        <f>S428*Parameters_Alternate!$F$2</f>
        <v>18044000</v>
      </c>
      <c r="U428" s="14">
        <f>Parameters_Alternate!$N$6</f>
        <v>433333.33333333337</v>
      </c>
      <c r="V428" s="14">
        <f t="shared" si="48"/>
        <v>2500000</v>
      </c>
      <c r="W428" s="14">
        <f>Parameters_Alternate!$Q$10</f>
        <v>3754098.2698005121</v>
      </c>
      <c r="X428" s="14">
        <f>Parameters_Alternate!$F$7*'Alternate Scenario '!P428</f>
        <v>6152499.9999999991</v>
      </c>
      <c r="Y428" s="14">
        <f>Parameters_Base!$G$8</f>
        <v>2000000</v>
      </c>
      <c r="Z428" s="15">
        <f t="shared" si="52"/>
        <v>32883931.603133842</v>
      </c>
      <c r="AB428" s="29">
        <f t="shared" si="53"/>
        <v>-8273931.6031338461</v>
      </c>
      <c r="AC428" s="29"/>
      <c r="AD428" s="29" t="str">
        <f t="shared" si="54"/>
        <v>Loss</v>
      </c>
      <c r="AE428" s="29"/>
      <c r="AG428" s="12">
        <f t="shared" si="55"/>
        <v>-77326.46358069015</v>
      </c>
    </row>
    <row r="429" spans="1:33" x14ac:dyDescent="0.25">
      <c r="A429" s="6">
        <v>422</v>
      </c>
      <c r="B429" s="1" t="str">
        <f t="shared" si="49"/>
        <v>Mumbai</v>
      </c>
      <c r="C429" s="1" t="s">
        <v>2</v>
      </c>
      <c r="D429" s="1" t="str">
        <f>IF(C429="Q1","non-peak",IF('Alternate Scenario '!C429="Q4","non-peak","peak"))</f>
        <v>peak</v>
      </c>
      <c r="E429" s="13">
        <f>IF(D429="non-peak",Parameters_Base!$B$4,Parameters_Base!$B$5)</f>
        <v>229999.99999999997</v>
      </c>
      <c r="F429" s="1"/>
      <c r="G429" s="1">
        <v>211</v>
      </c>
      <c r="H429" s="1">
        <v>15</v>
      </c>
      <c r="I429" s="44">
        <f>N429*Parameters_Alternate!$B$8</f>
        <v>74.333333333333343</v>
      </c>
      <c r="J429" s="44">
        <f t="shared" si="50"/>
        <v>89.333333333333343</v>
      </c>
      <c r="K429" s="3">
        <v>0</v>
      </c>
      <c r="M429" s="27">
        <v>0.5</v>
      </c>
      <c r="N429" s="27">
        <v>0.9291666666666667</v>
      </c>
      <c r="P429" s="15">
        <f t="shared" si="51"/>
        <v>20546666.666666668</v>
      </c>
      <c r="R429">
        <f>Parameters_Alternate!$F$5</f>
        <v>13880</v>
      </c>
      <c r="S429">
        <f>R429*(1+VLOOKUP(K429,Parameters_Alternate!$H$3:$I$7,2,FALSE))</f>
        <v>13880</v>
      </c>
      <c r="T429" s="14">
        <f>S429*Parameters_Alternate!$F$2</f>
        <v>18044000</v>
      </c>
      <c r="U429" s="14">
        <f>Parameters_Alternate!$N$6</f>
        <v>433333.33333333337</v>
      </c>
      <c r="V429" s="14">
        <f t="shared" si="48"/>
        <v>1500000</v>
      </c>
      <c r="W429" s="14">
        <f>Parameters_Alternate!$Q$10</f>
        <v>3754098.2698005121</v>
      </c>
      <c r="X429" s="14">
        <f>Parameters_Alternate!$F$7*'Alternate Scenario '!P429</f>
        <v>5136666.666666667</v>
      </c>
      <c r="Y429" s="14">
        <f>Parameters_Base!$G$8</f>
        <v>2000000</v>
      </c>
      <c r="Z429" s="15">
        <f t="shared" si="52"/>
        <v>30868098.26980051</v>
      </c>
      <c r="AB429" s="29">
        <f t="shared" si="53"/>
        <v>-10321431.603133842</v>
      </c>
      <c r="AC429" s="29"/>
      <c r="AD429" s="29" t="str">
        <f t="shared" si="54"/>
        <v>Loss</v>
      </c>
      <c r="AE429" s="29"/>
      <c r="AG429" s="12">
        <f t="shared" si="55"/>
        <v>-115538.41346791614</v>
      </c>
    </row>
    <row r="430" spans="1:33" x14ac:dyDescent="0.25">
      <c r="A430" s="6">
        <v>423</v>
      </c>
      <c r="B430" s="1" t="str">
        <f t="shared" si="49"/>
        <v>New York</v>
      </c>
      <c r="C430" s="1" t="s">
        <v>2</v>
      </c>
      <c r="D430" s="1" t="str">
        <f>IF(C430="Q1","non-peak",IF('Alternate Scenario '!C430="Q4","non-peak","peak"))</f>
        <v>peak</v>
      </c>
      <c r="E430" s="13">
        <f>IF(D430="non-peak",Parameters_Base!$B$4,Parameters_Base!$B$5)</f>
        <v>229999.99999999997</v>
      </c>
      <c r="F430" s="1"/>
      <c r="G430" s="1">
        <v>212</v>
      </c>
      <c r="H430" s="1">
        <v>26</v>
      </c>
      <c r="I430" s="44">
        <f>N430*Parameters_Alternate!$B$8</f>
        <v>75.333333333333329</v>
      </c>
      <c r="J430" s="44">
        <f t="shared" si="50"/>
        <v>101.33333333333333</v>
      </c>
      <c r="K430" s="3">
        <v>0</v>
      </c>
      <c r="M430" s="27">
        <v>0.8666666666666667</v>
      </c>
      <c r="N430" s="27">
        <v>0.94166666666666665</v>
      </c>
      <c r="P430" s="15">
        <f t="shared" si="51"/>
        <v>23306666.666666664</v>
      </c>
      <c r="R430">
        <f>Parameters_Alternate!$F$5</f>
        <v>13880</v>
      </c>
      <c r="S430">
        <f>R430*(1+VLOOKUP(K430,Parameters_Alternate!$H$3:$I$7,2,FALSE))</f>
        <v>13880</v>
      </c>
      <c r="T430" s="14">
        <f>S430*Parameters_Alternate!$F$2</f>
        <v>18044000</v>
      </c>
      <c r="U430" s="14">
        <f>Parameters_Alternate!$N$6</f>
        <v>433333.33333333337</v>
      </c>
      <c r="V430" s="14">
        <f t="shared" si="48"/>
        <v>2500000</v>
      </c>
      <c r="W430" s="14">
        <f>Parameters_Alternate!$Q$10</f>
        <v>3754098.2698005121</v>
      </c>
      <c r="X430" s="14">
        <f>Parameters_Alternate!$F$7*'Alternate Scenario '!P430</f>
        <v>5826666.666666666</v>
      </c>
      <c r="Y430" s="14">
        <f>Parameters_Base!$G$8</f>
        <v>2000000</v>
      </c>
      <c r="Z430" s="15">
        <f t="shared" si="52"/>
        <v>32558098.269800507</v>
      </c>
      <c r="AB430" s="29">
        <f t="shared" si="53"/>
        <v>-9251431.6031338423</v>
      </c>
      <c r="AC430" s="29"/>
      <c r="AD430" s="29" t="str">
        <f t="shared" si="54"/>
        <v>Loss</v>
      </c>
      <c r="AE430" s="29"/>
      <c r="AG430" s="12">
        <f t="shared" si="55"/>
        <v>-91297.02239934713</v>
      </c>
    </row>
    <row r="431" spans="1:33" x14ac:dyDescent="0.25">
      <c r="A431" s="6">
        <v>424</v>
      </c>
      <c r="B431" s="1" t="str">
        <f t="shared" si="49"/>
        <v>Mumbai</v>
      </c>
      <c r="C431" s="1" t="s">
        <v>2</v>
      </c>
      <c r="D431" s="1" t="str">
        <f>IF(C431="Q1","non-peak",IF('Alternate Scenario '!C431="Q4","non-peak","peak"))</f>
        <v>peak</v>
      </c>
      <c r="E431" s="13">
        <f>IF(D431="non-peak",Parameters_Base!$B$4,Parameters_Base!$B$5)</f>
        <v>229999.99999999997</v>
      </c>
      <c r="F431" s="1"/>
      <c r="G431" s="1">
        <v>212</v>
      </c>
      <c r="H431" s="1">
        <v>23</v>
      </c>
      <c r="I431" s="44">
        <f>N431*Parameters_Alternate!$B$8</f>
        <v>60.666666666666664</v>
      </c>
      <c r="J431" s="44">
        <f t="shared" si="50"/>
        <v>83.666666666666657</v>
      </c>
      <c r="K431" s="3">
        <v>0</v>
      </c>
      <c r="M431" s="27">
        <v>0.76666666666666672</v>
      </c>
      <c r="N431" s="27">
        <v>0.7583333333333333</v>
      </c>
      <c r="P431" s="15">
        <f t="shared" si="51"/>
        <v>19243333.333333328</v>
      </c>
      <c r="R431">
        <f>Parameters_Alternate!$F$5</f>
        <v>13880</v>
      </c>
      <c r="S431">
        <f>R431*(1+VLOOKUP(K431,Parameters_Alternate!$H$3:$I$7,2,FALSE))</f>
        <v>13880</v>
      </c>
      <c r="T431" s="14">
        <f>S431*Parameters_Alternate!$F$2</f>
        <v>18044000</v>
      </c>
      <c r="U431" s="14">
        <f>Parameters_Alternate!$N$6</f>
        <v>433333.33333333337</v>
      </c>
      <c r="V431" s="14">
        <f t="shared" si="48"/>
        <v>1500000</v>
      </c>
      <c r="W431" s="14">
        <f>Parameters_Alternate!$Q$10</f>
        <v>3754098.2698005121</v>
      </c>
      <c r="X431" s="14">
        <f>Parameters_Alternate!$F$7*'Alternate Scenario '!P431</f>
        <v>4810833.3333333321</v>
      </c>
      <c r="Y431" s="14">
        <f>Parameters_Base!$G$8</f>
        <v>2000000</v>
      </c>
      <c r="Z431" s="15">
        <f t="shared" si="52"/>
        <v>30542264.936467174</v>
      </c>
      <c r="AB431" s="29">
        <f t="shared" si="53"/>
        <v>-11298931.603133846</v>
      </c>
      <c r="AC431" s="29"/>
      <c r="AD431" s="29" t="str">
        <f t="shared" si="54"/>
        <v>Loss</v>
      </c>
      <c r="AE431" s="29"/>
      <c r="AG431" s="12">
        <f t="shared" si="55"/>
        <v>-135046.99127251611</v>
      </c>
    </row>
    <row r="432" spans="1:33" x14ac:dyDescent="0.25">
      <c r="A432" s="6">
        <v>425</v>
      </c>
      <c r="B432" s="1" t="str">
        <f t="shared" si="49"/>
        <v>New York</v>
      </c>
      <c r="C432" s="1" t="s">
        <v>2</v>
      </c>
      <c r="D432" s="1" t="str">
        <f>IF(C432="Q1","non-peak",IF('Alternate Scenario '!C432="Q4","non-peak","peak"))</f>
        <v>peak</v>
      </c>
      <c r="E432" s="13">
        <f>IF(D432="non-peak",Parameters_Base!$B$4,Parameters_Base!$B$5)</f>
        <v>229999.99999999997</v>
      </c>
      <c r="F432" s="1"/>
      <c r="G432" s="1">
        <v>213</v>
      </c>
      <c r="H432" s="1">
        <v>24</v>
      </c>
      <c r="I432" s="44">
        <f>N432*Parameters_Alternate!$B$8</f>
        <v>54.666666666666671</v>
      </c>
      <c r="J432" s="44">
        <f t="shared" si="50"/>
        <v>78.666666666666671</v>
      </c>
      <c r="K432" s="3">
        <v>-2</v>
      </c>
      <c r="M432" s="27">
        <v>0.8</v>
      </c>
      <c r="N432" s="27">
        <v>0.68333333333333335</v>
      </c>
      <c r="P432" s="15">
        <f t="shared" si="51"/>
        <v>18093333.333333332</v>
      </c>
      <c r="R432">
        <f>Parameters_Alternate!$F$5</f>
        <v>13880</v>
      </c>
      <c r="S432">
        <f>R432*(1+VLOOKUP(K432,Parameters_Alternate!$H$3:$I$7,2,FALSE))</f>
        <v>9716</v>
      </c>
      <c r="T432" s="14">
        <f>S432*Parameters_Alternate!$F$2</f>
        <v>12630800</v>
      </c>
      <c r="U432" s="14">
        <f>Parameters_Alternate!$N$6</f>
        <v>433333.33333333337</v>
      </c>
      <c r="V432" s="14">
        <f t="shared" si="48"/>
        <v>2500000</v>
      </c>
      <c r="W432" s="14">
        <f>Parameters_Alternate!$Q$10</f>
        <v>3754098.2698005121</v>
      </c>
      <c r="X432" s="14">
        <f>Parameters_Alternate!$F$7*'Alternate Scenario '!P432</f>
        <v>4523333.333333333</v>
      </c>
      <c r="Y432" s="14">
        <f>Parameters_Base!$G$8</f>
        <v>2000000</v>
      </c>
      <c r="Z432" s="15">
        <f t="shared" si="52"/>
        <v>25841564.936467178</v>
      </c>
      <c r="AB432" s="29">
        <f t="shared" si="53"/>
        <v>-7748231.6031338461</v>
      </c>
      <c r="AC432" s="29"/>
      <c r="AD432" s="29" t="str">
        <f t="shared" si="54"/>
        <v>Loss</v>
      </c>
      <c r="AE432" s="29"/>
      <c r="AG432" s="12">
        <f t="shared" si="55"/>
        <v>-98494.46953136244</v>
      </c>
    </row>
    <row r="433" spans="1:33" x14ac:dyDescent="0.25">
      <c r="A433" s="6">
        <v>426</v>
      </c>
      <c r="B433" s="1" t="str">
        <f t="shared" si="49"/>
        <v>Mumbai</v>
      </c>
      <c r="C433" s="1" t="s">
        <v>2</v>
      </c>
      <c r="D433" s="1" t="str">
        <f>IF(C433="Q1","non-peak",IF('Alternate Scenario '!C433="Q4","non-peak","peak"))</f>
        <v>peak</v>
      </c>
      <c r="E433" s="13">
        <f>IF(D433="non-peak",Parameters_Base!$B$4,Parameters_Base!$B$5)</f>
        <v>229999.99999999997</v>
      </c>
      <c r="F433" s="1"/>
      <c r="G433" s="1">
        <v>213</v>
      </c>
      <c r="H433" s="1">
        <v>26</v>
      </c>
      <c r="I433" s="44">
        <f>N433*Parameters_Alternate!$B$8</f>
        <v>73</v>
      </c>
      <c r="J433" s="44">
        <f t="shared" si="50"/>
        <v>99</v>
      </c>
      <c r="K433" s="3">
        <v>2</v>
      </c>
      <c r="M433" s="27">
        <v>0.8666666666666667</v>
      </c>
      <c r="N433" s="27">
        <v>0.91249999999999998</v>
      </c>
      <c r="P433" s="15">
        <f t="shared" si="51"/>
        <v>22769999.999999996</v>
      </c>
      <c r="R433">
        <f>Parameters_Alternate!$F$5</f>
        <v>13880</v>
      </c>
      <c r="S433">
        <f>R433*(1+VLOOKUP(K433,Parameters_Alternate!$H$3:$I$7,2,FALSE))</f>
        <v>18044</v>
      </c>
      <c r="T433" s="14">
        <f>S433*Parameters_Alternate!$F$2</f>
        <v>23457200</v>
      </c>
      <c r="U433" s="14">
        <f>Parameters_Alternate!$N$6</f>
        <v>433333.33333333337</v>
      </c>
      <c r="V433" s="14">
        <f t="shared" si="48"/>
        <v>1500000</v>
      </c>
      <c r="W433" s="14">
        <f>Parameters_Alternate!$Q$10</f>
        <v>3754098.2698005121</v>
      </c>
      <c r="X433" s="14">
        <f>Parameters_Alternate!$F$7*'Alternate Scenario '!P433</f>
        <v>5692499.9999999991</v>
      </c>
      <c r="Y433" s="14">
        <f>Parameters_Base!$G$8</f>
        <v>2000000</v>
      </c>
      <c r="Z433" s="15">
        <f t="shared" si="52"/>
        <v>36837131.603133842</v>
      </c>
      <c r="AB433" s="29">
        <f t="shared" si="53"/>
        <v>-14067131.603133846</v>
      </c>
      <c r="AC433" s="29"/>
      <c r="AD433" s="29" t="str">
        <f t="shared" si="54"/>
        <v>Loss</v>
      </c>
      <c r="AE433" s="29"/>
      <c r="AG433" s="12">
        <f t="shared" si="55"/>
        <v>-142092.2384154934</v>
      </c>
    </row>
    <row r="434" spans="1:33" x14ac:dyDescent="0.25">
      <c r="A434" s="6">
        <v>427</v>
      </c>
      <c r="B434" s="1" t="str">
        <f t="shared" si="49"/>
        <v>New York</v>
      </c>
      <c r="C434" s="1" t="s">
        <v>2</v>
      </c>
      <c r="D434" s="1" t="str">
        <f>IF(C434="Q1","non-peak",IF('Alternate Scenario '!C434="Q4","non-peak","peak"))</f>
        <v>peak</v>
      </c>
      <c r="E434" s="13">
        <f>IF(D434="non-peak",Parameters_Base!$B$4,Parameters_Base!$B$5)</f>
        <v>229999.99999999997</v>
      </c>
      <c r="F434" s="1"/>
      <c r="G434" s="1">
        <v>214</v>
      </c>
      <c r="H434" s="1">
        <v>16</v>
      </c>
      <c r="I434" s="44">
        <f>N434*Parameters_Alternate!$B$8</f>
        <v>68</v>
      </c>
      <c r="J434" s="44">
        <f t="shared" si="50"/>
        <v>84</v>
      </c>
      <c r="K434" s="3">
        <v>-1</v>
      </c>
      <c r="M434" s="27">
        <v>0.53333333333333333</v>
      </c>
      <c r="N434" s="27">
        <v>0.85</v>
      </c>
      <c r="P434" s="15">
        <f t="shared" si="51"/>
        <v>19319999.999999996</v>
      </c>
      <c r="R434">
        <f>Parameters_Alternate!$F$5</f>
        <v>13880</v>
      </c>
      <c r="S434">
        <f>R434*(1+VLOOKUP(K434,Parameters_Alternate!$H$3:$I$7,2,FALSE))</f>
        <v>11798</v>
      </c>
      <c r="T434" s="14">
        <f>S434*Parameters_Alternate!$F$2</f>
        <v>15337400</v>
      </c>
      <c r="U434" s="14">
        <f>Parameters_Alternate!$N$6</f>
        <v>433333.33333333337</v>
      </c>
      <c r="V434" s="14">
        <f t="shared" si="48"/>
        <v>2500000</v>
      </c>
      <c r="W434" s="14">
        <f>Parameters_Alternate!$Q$10</f>
        <v>3754098.2698005121</v>
      </c>
      <c r="X434" s="14">
        <f>Parameters_Alternate!$F$7*'Alternate Scenario '!P434</f>
        <v>4829999.9999999991</v>
      </c>
      <c r="Y434" s="14">
        <f>Parameters_Base!$G$8</f>
        <v>2000000</v>
      </c>
      <c r="Z434" s="15">
        <f t="shared" si="52"/>
        <v>28854831.60313385</v>
      </c>
      <c r="AB434" s="29">
        <f t="shared" si="53"/>
        <v>-9534831.6031338535</v>
      </c>
      <c r="AC434" s="29"/>
      <c r="AD434" s="29" t="str">
        <f t="shared" si="54"/>
        <v>Loss</v>
      </c>
      <c r="AE434" s="29"/>
      <c r="AG434" s="12">
        <f t="shared" si="55"/>
        <v>-113509.90003730779</v>
      </c>
    </row>
    <row r="435" spans="1:33" x14ac:dyDescent="0.25">
      <c r="A435" s="6">
        <v>428</v>
      </c>
      <c r="B435" s="1" t="str">
        <f t="shared" si="49"/>
        <v>Mumbai</v>
      </c>
      <c r="C435" s="1" t="s">
        <v>2</v>
      </c>
      <c r="D435" s="1" t="str">
        <f>IF(C435="Q1","non-peak",IF('Alternate Scenario '!C435="Q4","non-peak","peak"))</f>
        <v>peak</v>
      </c>
      <c r="E435" s="13">
        <f>IF(D435="non-peak",Parameters_Base!$B$4,Parameters_Base!$B$5)</f>
        <v>229999.99999999997</v>
      </c>
      <c r="F435" s="1"/>
      <c r="G435" s="1">
        <v>214</v>
      </c>
      <c r="H435" s="1">
        <v>19</v>
      </c>
      <c r="I435" s="44">
        <f>N435*Parameters_Alternate!$B$8</f>
        <v>74</v>
      </c>
      <c r="J435" s="44">
        <f t="shared" si="50"/>
        <v>93</v>
      </c>
      <c r="K435" s="3">
        <v>0</v>
      </c>
      <c r="M435" s="27">
        <v>0.6333333333333333</v>
      </c>
      <c r="N435" s="27">
        <v>0.92500000000000004</v>
      </c>
      <c r="P435" s="15">
        <f t="shared" si="51"/>
        <v>21389999.999999996</v>
      </c>
      <c r="R435">
        <f>Parameters_Alternate!$F$5</f>
        <v>13880</v>
      </c>
      <c r="S435">
        <f>R435*(1+VLOOKUP(K435,Parameters_Alternate!$H$3:$I$7,2,FALSE))</f>
        <v>13880</v>
      </c>
      <c r="T435" s="14">
        <f>S435*Parameters_Alternate!$F$2</f>
        <v>18044000</v>
      </c>
      <c r="U435" s="14">
        <f>Parameters_Alternate!$N$6</f>
        <v>433333.33333333337</v>
      </c>
      <c r="V435" s="14">
        <f t="shared" si="48"/>
        <v>1500000</v>
      </c>
      <c r="W435" s="14">
        <f>Parameters_Alternate!$Q$10</f>
        <v>3754098.2698005121</v>
      </c>
      <c r="X435" s="14">
        <f>Parameters_Alternate!$F$7*'Alternate Scenario '!P435</f>
        <v>5347499.9999999991</v>
      </c>
      <c r="Y435" s="14">
        <f>Parameters_Base!$G$8</f>
        <v>2000000</v>
      </c>
      <c r="Z435" s="15">
        <f t="shared" si="52"/>
        <v>31078931.603133842</v>
      </c>
      <c r="AB435" s="29">
        <f t="shared" si="53"/>
        <v>-9688931.6031338461</v>
      </c>
      <c r="AC435" s="29"/>
      <c r="AD435" s="29" t="str">
        <f t="shared" si="54"/>
        <v>Loss</v>
      </c>
      <c r="AE435" s="29"/>
      <c r="AG435" s="12">
        <f t="shared" si="55"/>
        <v>-104182.06024875103</v>
      </c>
    </row>
    <row r="436" spans="1:33" x14ac:dyDescent="0.25">
      <c r="A436" s="6">
        <v>429</v>
      </c>
      <c r="B436" s="1" t="str">
        <f t="shared" si="49"/>
        <v>New York</v>
      </c>
      <c r="C436" s="1" t="s">
        <v>2</v>
      </c>
      <c r="D436" s="1" t="str">
        <f>IF(C436="Q1","non-peak",IF('Alternate Scenario '!C436="Q4","non-peak","peak"))</f>
        <v>peak</v>
      </c>
      <c r="E436" s="13">
        <f>IF(D436="non-peak",Parameters_Base!$B$4,Parameters_Base!$B$5)</f>
        <v>229999.99999999997</v>
      </c>
      <c r="F436" s="1"/>
      <c r="G436" s="1">
        <v>215</v>
      </c>
      <c r="H436" s="1">
        <v>17</v>
      </c>
      <c r="I436" s="44">
        <f>N436*Parameters_Alternate!$B$8</f>
        <v>75.333333333333329</v>
      </c>
      <c r="J436" s="44">
        <f t="shared" si="50"/>
        <v>92.333333333333329</v>
      </c>
      <c r="K436" s="3">
        <v>0</v>
      </c>
      <c r="M436" s="27">
        <v>0.56666666666666665</v>
      </c>
      <c r="N436" s="27">
        <v>0.94166666666666665</v>
      </c>
      <c r="P436" s="15">
        <f t="shared" si="51"/>
        <v>21236666.666666664</v>
      </c>
      <c r="R436">
        <f>Parameters_Alternate!$F$5</f>
        <v>13880</v>
      </c>
      <c r="S436">
        <f>R436*(1+VLOOKUP(K436,Parameters_Alternate!$H$3:$I$7,2,FALSE))</f>
        <v>13880</v>
      </c>
      <c r="T436" s="14">
        <f>S436*Parameters_Alternate!$F$2</f>
        <v>18044000</v>
      </c>
      <c r="U436" s="14">
        <f>Parameters_Alternate!$N$6</f>
        <v>433333.33333333337</v>
      </c>
      <c r="V436" s="14">
        <f t="shared" si="48"/>
        <v>2500000</v>
      </c>
      <c r="W436" s="14">
        <f>Parameters_Alternate!$Q$10</f>
        <v>3754098.2698005121</v>
      </c>
      <c r="X436" s="14">
        <f>Parameters_Alternate!$F$7*'Alternate Scenario '!P436</f>
        <v>5309166.666666666</v>
      </c>
      <c r="Y436" s="14">
        <f>Parameters_Base!$G$8</f>
        <v>2000000</v>
      </c>
      <c r="Z436" s="15">
        <f t="shared" si="52"/>
        <v>32040598.269800507</v>
      </c>
      <c r="AB436" s="29">
        <f t="shared" si="53"/>
        <v>-10803931.603133842</v>
      </c>
      <c r="AC436" s="29"/>
      <c r="AD436" s="29" t="str">
        <f t="shared" si="54"/>
        <v>Loss</v>
      </c>
      <c r="AE436" s="29"/>
      <c r="AG436" s="12">
        <f t="shared" si="55"/>
        <v>-117010.08956462645</v>
      </c>
    </row>
    <row r="437" spans="1:33" x14ac:dyDescent="0.25">
      <c r="A437" s="6">
        <v>430</v>
      </c>
      <c r="B437" s="1" t="str">
        <f t="shared" si="49"/>
        <v>Mumbai</v>
      </c>
      <c r="C437" s="1" t="s">
        <v>2</v>
      </c>
      <c r="D437" s="1" t="str">
        <f>IF(C437="Q1","non-peak",IF('Alternate Scenario '!C437="Q4","non-peak","peak"))</f>
        <v>peak</v>
      </c>
      <c r="E437" s="13">
        <f>IF(D437="non-peak",Parameters_Base!$B$4,Parameters_Base!$B$5)</f>
        <v>229999.99999999997</v>
      </c>
      <c r="F437" s="1"/>
      <c r="G437" s="1">
        <v>215</v>
      </c>
      <c r="H437" s="1">
        <v>20</v>
      </c>
      <c r="I437" s="44">
        <f>N437*Parameters_Alternate!$B$8</f>
        <v>75.333333333333329</v>
      </c>
      <c r="J437" s="44">
        <f t="shared" si="50"/>
        <v>95.333333333333329</v>
      </c>
      <c r="K437" s="3">
        <v>0</v>
      </c>
      <c r="M437" s="27">
        <v>0.66666666666666663</v>
      </c>
      <c r="N437" s="27">
        <v>0.94166666666666665</v>
      </c>
      <c r="P437" s="15">
        <f t="shared" si="51"/>
        <v>21926666.666666664</v>
      </c>
      <c r="R437">
        <f>Parameters_Alternate!$F$5</f>
        <v>13880</v>
      </c>
      <c r="S437">
        <f>R437*(1+VLOOKUP(K437,Parameters_Alternate!$H$3:$I$7,2,FALSE))</f>
        <v>13880</v>
      </c>
      <c r="T437" s="14">
        <f>S437*Parameters_Alternate!$F$2</f>
        <v>18044000</v>
      </c>
      <c r="U437" s="14">
        <f>Parameters_Alternate!$N$6</f>
        <v>433333.33333333337</v>
      </c>
      <c r="V437" s="14">
        <f t="shared" si="48"/>
        <v>1500000</v>
      </c>
      <c r="W437" s="14">
        <f>Parameters_Alternate!$Q$10</f>
        <v>3754098.2698005121</v>
      </c>
      <c r="X437" s="14">
        <f>Parameters_Alternate!$F$7*'Alternate Scenario '!P437</f>
        <v>5481666.666666666</v>
      </c>
      <c r="Y437" s="14">
        <f>Parameters_Base!$G$8</f>
        <v>2000000</v>
      </c>
      <c r="Z437" s="15">
        <f t="shared" si="52"/>
        <v>31213098.269800507</v>
      </c>
      <c r="AB437" s="29">
        <f t="shared" si="53"/>
        <v>-9286431.6031338423</v>
      </c>
      <c r="AC437" s="29"/>
      <c r="AD437" s="29" t="str">
        <f t="shared" si="54"/>
        <v>Loss</v>
      </c>
      <c r="AE437" s="29"/>
      <c r="AG437" s="12">
        <f t="shared" si="55"/>
        <v>-97410.121711194151</v>
      </c>
    </row>
    <row r="438" spans="1:33" x14ac:dyDescent="0.25">
      <c r="A438" s="6">
        <v>431</v>
      </c>
      <c r="B438" s="1" t="str">
        <f t="shared" si="49"/>
        <v>New York</v>
      </c>
      <c r="C438" s="1" t="s">
        <v>2</v>
      </c>
      <c r="D438" s="1" t="str">
        <f>IF(C438="Q1","non-peak",IF('Alternate Scenario '!C438="Q4","non-peak","peak"))</f>
        <v>peak</v>
      </c>
      <c r="E438" s="13">
        <f>IF(D438="non-peak",Parameters_Base!$B$4,Parameters_Base!$B$5)</f>
        <v>229999.99999999997</v>
      </c>
      <c r="F438" s="1"/>
      <c r="G438" s="1">
        <v>216</v>
      </c>
      <c r="H438" s="1">
        <v>22</v>
      </c>
      <c r="I438" s="44">
        <f>N438*Parameters_Alternate!$B$8</f>
        <v>58</v>
      </c>
      <c r="J438" s="44">
        <f t="shared" si="50"/>
        <v>80</v>
      </c>
      <c r="K438" s="3">
        <v>0</v>
      </c>
      <c r="M438" s="27">
        <v>0.73333333333333328</v>
      </c>
      <c r="N438" s="27">
        <v>0.72499999999999998</v>
      </c>
      <c r="P438" s="15">
        <f t="shared" si="51"/>
        <v>18399999.999999996</v>
      </c>
      <c r="R438">
        <f>Parameters_Alternate!$F$5</f>
        <v>13880</v>
      </c>
      <c r="S438">
        <f>R438*(1+VLOOKUP(K438,Parameters_Alternate!$H$3:$I$7,2,FALSE))</f>
        <v>13880</v>
      </c>
      <c r="T438" s="14">
        <f>S438*Parameters_Alternate!$F$2</f>
        <v>18044000</v>
      </c>
      <c r="U438" s="14">
        <f>Parameters_Alternate!$N$6</f>
        <v>433333.33333333337</v>
      </c>
      <c r="V438" s="14">
        <f t="shared" si="48"/>
        <v>2500000</v>
      </c>
      <c r="W438" s="14">
        <f>Parameters_Alternate!$Q$10</f>
        <v>3754098.2698005121</v>
      </c>
      <c r="X438" s="14">
        <f>Parameters_Alternate!$F$7*'Alternate Scenario '!P438</f>
        <v>4599999.9999999991</v>
      </c>
      <c r="Y438" s="14">
        <f>Parameters_Base!$G$8</f>
        <v>2000000</v>
      </c>
      <c r="Z438" s="15">
        <f t="shared" si="52"/>
        <v>31331431.603133842</v>
      </c>
      <c r="AB438" s="29">
        <f t="shared" si="53"/>
        <v>-12931431.603133846</v>
      </c>
      <c r="AC438" s="29"/>
      <c r="AD438" s="29" t="str">
        <f t="shared" si="54"/>
        <v>Loss</v>
      </c>
      <c r="AE438" s="29"/>
      <c r="AG438" s="12">
        <f t="shared" si="55"/>
        <v>-161642.89503917308</v>
      </c>
    </row>
    <row r="439" spans="1:33" x14ac:dyDescent="0.25">
      <c r="A439" s="6">
        <v>432</v>
      </c>
      <c r="B439" s="1" t="str">
        <f t="shared" si="49"/>
        <v>Mumbai</v>
      </c>
      <c r="C439" s="1" t="s">
        <v>2</v>
      </c>
      <c r="D439" s="1" t="str">
        <f>IF(C439="Q1","non-peak",IF('Alternate Scenario '!C439="Q4","non-peak","peak"))</f>
        <v>peak</v>
      </c>
      <c r="E439" s="13">
        <f>IF(D439="non-peak",Parameters_Base!$B$4,Parameters_Base!$B$5)</f>
        <v>229999.99999999997</v>
      </c>
      <c r="F439" s="1"/>
      <c r="G439" s="1">
        <v>216</v>
      </c>
      <c r="H439" s="1">
        <v>28</v>
      </c>
      <c r="I439" s="44">
        <f>N439*Parameters_Alternate!$B$8</f>
        <v>71.333333333333343</v>
      </c>
      <c r="J439" s="44">
        <f t="shared" si="50"/>
        <v>99.333333333333343</v>
      </c>
      <c r="K439" s="3">
        <v>0</v>
      </c>
      <c r="M439" s="27">
        <v>0.93333333333333335</v>
      </c>
      <c r="N439" s="27">
        <v>0.89166666666666672</v>
      </c>
      <c r="P439" s="15">
        <f t="shared" si="51"/>
        <v>22846666.666666664</v>
      </c>
      <c r="R439">
        <f>Parameters_Alternate!$F$5</f>
        <v>13880</v>
      </c>
      <c r="S439">
        <f>R439*(1+VLOOKUP(K439,Parameters_Alternate!$H$3:$I$7,2,FALSE))</f>
        <v>13880</v>
      </c>
      <c r="T439" s="14">
        <f>S439*Parameters_Alternate!$F$2</f>
        <v>18044000</v>
      </c>
      <c r="U439" s="14">
        <f>Parameters_Alternate!$N$6</f>
        <v>433333.33333333337</v>
      </c>
      <c r="V439" s="14">
        <f t="shared" si="48"/>
        <v>1500000</v>
      </c>
      <c r="W439" s="14">
        <f>Parameters_Alternate!$Q$10</f>
        <v>3754098.2698005121</v>
      </c>
      <c r="X439" s="14">
        <f>Parameters_Alternate!$F$7*'Alternate Scenario '!P439</f>
        <v>5711666.666666666</v>
      </c>
      <c r="Y439" s="14">
        <f>Parameters_Base!$G$8</f>
        <v>2000000</v>
      </c>
      <c r="Z439" s="15">
        <f t="shared" si="52"/>
        <v>31443098.269800507</v>
      </c>
      <c r="AB439" s="29">
        <f t="shared" si="53"/>
        <v>-8596431.6031338423</v>
      </c>
      <c r="AC439" s="29"/>
      <c r="AD439" s="29" t="str">
        <f t="shared" si="54"/>
        <v>Loss</v>
      </c>
      <c r="AE439" s="29"/>
      <c r="AG439" s="12">
        <f t="shared" si="55"/>
        <v>-86541.257749669545</v>
      </c>
    </row>
    <row r="440" spans="1:33" x14ac:dyDescent="0.25">
      <c r="A440" s="6">
        <v>433</v>
      </c>
      <c r="B440" s="1" t="str">
        <f t="shared" si="49"/>
        <v>New York</v>
      </c>
      <c r="C440" s="1" t="s">
        <v>2</v>
      </c>
      <c r="D440" s="1" t="str">
        <f>IF(C440="Q1","non-peak",IF('Alternate Scenario '!C440="Q4","non-peak","peak"))</f>
        <v>peak</v>
      </c>
      <c r="E440" s="13">
        <f>IF(D440="non-peak",Parameters_Base!$B$4,Parameters_Base!$B$5)</f>
        <v>229999.99999999997</v>
      </c>
      <c r="F440" s="1"/>
      <c r="G440" s="1">
        <v>217</v>
      </c>
      <c r="H440" s="1">
        <v>20</v>
      </c>
      <c r="I440" s="44">
        <f>N440*Parameters_Alternate!$B$8</f>
        <v>53</v>
      </c>
      <c r="J440" s="44">
        <f t="shared" si="50"/>
        <v>73</v>
      </c>
      <c r="K440" s="3">
        <v>-2</v>
      </c>
      <c r="M440" s="27">
        <v>0.66666666666666663</v>
      </c>
      <c r="N440" s="27">
        <v>0.66249999999999998</v>
      </c>
      <c r="P440" s="15">
        <f t="shared" si="51"/>
        <v>16789999.999999996</v>
      </c>
      <c r="R440">
        <f>Parameters_Alternate!$F$5</f>
        <v>13880</v>
      </c>
      <c r="S440">
        <f>R440*(1+VLOOKUP(K440,Parameters_Alternate!$H$3:$I$7,2,FALSE))</f>
        <v>9716</v>
      </c>
      <c r="T440" s="14">
        <f>S440*Parameters_Alternate!$F$2</f>
        <v>12630800</v>
      </c>
      <c r="U440" s="14">
        <f>Parameters_Alternate!$N$6</f>
        <v>433333.33333333337</v>
      </c>
      <c r="V440" s="14">
        <f t="shared" si="48"/>
        <v>2500000</v>
      </c>
      <c r="W440" s="14">
        <f>Parameters_Alternate!$Q$10</f>
        <v>3754098.2698005121</v>
      </c>
      <c r="X440" s="14">
        <f>Parameters_Alternate!$F$7*'Alternate Scenario '!P440</f>
        <v>4197499.9999999991</v>
      </c>
      <c r="Y440" s="14">
        <f>Parameters_Base!$G$8</f>
        <v>2000000</v>
      </c>
      <c r="Z440" s="15">
        <f t="shared" si="52"/>
        <v>25515731.603133846</v>
      </c>
      <c r="AB440" s="29">
        <f t="shared" si="53"/>
        <v>-8725731.6031338498</v>
      </c>
      <c r="AC440" s="29"/>
      <c r="AD440" s="29" t="str">
        <f t="shared" si="54"/>
        <v>Loss</v>
      </c>
      <c r="AE440" s="29"/>
      <c r="AG440" s="12">
        <f t="shared" si="55"/>
        <v>-119530.56990594315</v>
      </c>
    </row>
    <row r="441" spans="1:33" x14ac:dyDescent="0.25">
      <c r="A441" s="6">
        <v>434</v>
      </c>
      <c r="B441" s="1" t="str">
        <f t="shared" si="49"/>
        <v>Mumbai</v>
      </c>
      <c r="C441" s="1" t="s">
        <v>2</v>
      </c>
      <c r="D441" s="1" t="str">
        <f>IF(C441="Q1","non-peak",IF('Alternate Scenario '!C441="Q4","non-peak","peak"))</f>
        <v>peak</v>
      </c>
      <c r="E441" s="13">
        <f>IF(D441="non-peak",Parameters_Base!$B$4,Parameters_Base!$B$5)</f>
        <v>229999.99999999997</v>
      </c>
      <c r="F441" s="1"/>
      <c r="G441" s="1">
        <v>217</v>
      </c>
      <c r="H441" s="1">
        <v>27</v>
      </c>
      <c r="I441" s="44">
        <f>N441*Parameters_Alternate!$B$8</f>
        <v>63</v>
      </c>
      <c r="J441" s="44">
        <f t="shared" si="50"/>
        <v>90</v>
      </c>
      <c r="K441" s="3">
        <v>1</v>
      </c>
      <c r="M441" s="27">
        <v>0.9</v>
      </c>
      <c r="N441" s="27">
        <v>0.78749999999999998</v>
      </c>
      <c r="P441" s="15">
        <f t="shared" si="51"/>
        <v>20699999.999999996</v>
      </c>
      <c r="R441">
        <f>Parameters_Alternate!$F$5</f>
        <v>13880</v>
      </c>
      <c r="S441">
        <f>R441*(1+VLOOKUP(K441,Parameters_Alternate!$H$3:$I$7,2,FALSE))</f>
        <v>15961.999999999998</v>
      </c>
      <c r="T441" s="14">
        <f>S441*Parameters_Alternate!$F$2</f>
        <v>20750599.999999996</v>
      </c>
      <c r="U441" s="14">
        <f>Parameters_Alternate!$N$6</f>
        <v>433333.33333333337</v>
      </c>
      <c r="V441" s="14">
        <f t="shared" si="48"/>
        <v>1500000</v>
      </c>
      <c r="W441" s="14">
        <f>Parameters_Alternate!$Q$10</f>
        <v>3754098.2698005121</v>
      </c>
      <c r="X441" s="14">
        <f>Parameters_Alternate!$F$7*'Alternate Scenario '!P441</f>
        <v>5174999.9999999991</v>
      </c>
      <c r="Y441" s="14">
        <f>Parameters_Base!$G$8</f>
        <v>2000000</v>
      </c>
      <c r="Z441" s="15">
        <f t="shared" si="52"/>
        <v>33613031.603133842</v>
      </c>
      <c r="AB441" s="29">
        <f t="shared" si="53"/>
        <v>-12913031.603133846</v>
      </c>
      <c r="AC441" s="29"/>
      <c r="AD441" s="29" t="str">
        <f t="shared" si="54"/>
        <v>Loss</v>
      </c>
      <c r="AE441" s="29"/>
      <c r="AG441" s="12">
        <f t="shared" si="55"/>
        <v>-143478.12892370939</v>
      </c>
    </row>
    <row r="442" spans="1:33" x14ac:dyDescent="0.25">
      <c r="A442" s="6">
        <v>435</v>
      </c>
      <c r="B442" s="1" t="str">
        <f t="shared" si="49"/>
        <v>New York</v>
      </c>
      <c r="C442" s="1" t="s">
        <v>2</v>
      </c>
      <c r="D442" s="1" t="str">
        <f>IF(C442="Q1","non-peak",IF('Alternate Scenario '!C442="Q4","non-peak","peak"))</f>
        <v>peak</v>
      </c>
      <c r="E442" s="13">
        <f>IF(D442="non-peak",Parameters_Base!$B$4,Parameters_Base!$B$5)</f>
        <v>229999.99999999997</v>
      </c>
      <c r="F442" s="1"/>
      <c r="G442" s="1">
        <v>218</v>
      </c>
      <c r="H442" s="1">
        <v>23</v>
      </c>
      <c r="I442" s="44">
        <f>N442*Parameters_Alternate!$B$8</f>
        <v>58.333333333333329</v>
      </c>
      <c r="J442" s="44">
        <f t="shared" si="50"/>
        <v>81.333333333333329</v>
      </c>
      <c r="K442" s="3">
        <v>-1</v>
      </c>
      <c r="M442" s="27">
        <v>0.76666666666666672</v>
      </c>
      <c r="N442" s="27">
        <v>0.72916666666666663</v>
      </c>
      <c r="P442" s="15">
        <f t="shared" si="51"/>
        <v>18706666.666666664</v>
      </c>
      <c r="R442">
        <f>Parameters_Alternate!$F$5</f>
        <v>13880</v>
      </c>
      <c r="S442">
        <f>R442*(1+VLOOKUP(K442,Parameters_Alternate!$H$3:$I$7,2,FALSE))</f>
        <v>11798</v>
      </c>
      <c r="T442" s="14">
        <f>S442*Parameters_Alternate!$F$2</f>
        <v>15337400</v>
      </c>
      <c r="U442" s="14">
        <f>Parameters_Alternate!$N$6</f>
        <v>433333.33333333337</v>
      </c>
      <c r="V442" s="14">
        <f t="shared" si="48"/>
        <v>2500000</v>
      </c>
      <c r="W442" s="14">
        <f>Parameters_Alternate!$Q$10</f>
        <v>3754098.2698005121</v>
      </c>
      <c r="X442" s="14">
        <f>Parameters_Alternate!$F$7*'Alternate Scenario '!P442</f>
        <v>4676666.666666666</v>
      </c>
      <c r="Y442" s="14">
        <f>Parameters_Base!$G$8</f>
        <v>2000000</v>
      </c>
      <c r="Z442" s="15">
        <f t="shared" si="52"/>
        <v>28701498.269800514</v>
      </c>
      <c r="AB442" s="29">
        <f t="shared" si="53"/>
        <v>-9994831.6031338498</v>
      </c>
      <c r="AC442" s="29"/>
      <c r="AD442" s="29" t="str">
        <f t="shared" si="54"/>
        <v>Loss</v>
      </c>
      <c r="AE442" s="29"/>
      <c r="AG442" s="12">
        <f t="shared" si="55"/>
        <v>-122887.27380902275</v>
      </c>
    </row>
    <row r="443" spans="1:33" x14ac:dyDescent="0.25">
      <c r="A443" s="6">
        <v>436</v>
      </c>
      <c r="B443" s="1" t="str">
        <f t="shared" si="49"/>
        <v>Mumbai</v>
      </c>
      <c r="C443" s="1" t="s">
        <v>2</v>
      </c>
      <c r="D443" s="1" t="str">
        <f>IF(C443="Q1","non-peak",IF('Alternate Scenario '!C443="Q4","non-peak","peak"))</f>
        <v>peak</v>
      </c>
      <c r="E443" s="13">
        <f>IF(D443="non-peak",Parameters_Base!$B$4,Parameters_Base!$B$5)</f>
        <v>229999.99999999997</v>
      </c>
      <c r="F443" s="1"/>
      <c r="G443" s="1">
        <v>218</v>
      </c>
      <c r="H443" s="1">
        <v>30</v>
      </c>
      <c r="I443" s="44">
        <f>N443*Parameters_Alternate!$B$8</f>
        <v>69.666666666666671</v>
      </c>
      <c r="J443" s="44">
        <f t="shared" si="50"/>
        <v>99.666666666666671</v>
      </c>
      <c r="K443" s="3">
        <v>1</v>
      </c>
      <c r="M443" s="27">
        <v>1</v>
      </c>
      <c r="N443" s="27">
        <v>0.87083333333333335</v>
      </c>
      <c r="P443" s="15">
        <f t="shared" si="51"/>
        <v>22923333.333333332</v>
      </c>
      <c r="R443">
        <f>Parameters_Alternate!$F$5</f>
        <v>13880</v>
      </c>
      <c r="S443">
        <f>R443*(1+VLOOKUP(K443,Parameters_Alternate!$H$3:$I$7,2,FALSE))</f>
        <v>15961.999999999998</v>
      </c>
      <c r="T443" s="14">
        <f>S443*Parameters_Alternate!$F$2</f>
        <v>20750599.999999996</v>
      </c>
      <c r="U443" s="14">
        <f>Parameters_Alternate!$N$6</f>
        <v>433333.33333333337</v>
      </c>
      <c r="V443" s="14">
        <f t="shared" si="48"/>
        <v>1500000</v>
      </c>
      <c r="W443" s="14">
        <f>Parameters_Alternate!$Q$10</f>
        <v>3754098.2698005121</v>
      </c>
      <c r="X443" s="14">
        <f>Parameters_Alternate!$F$7*'Alternate Scenario '!P443</f>
        <v>5730833.333333333</v>
      </c>
      <c r="Y443" s="14">
        <f>Parameters_Base!$G$8</f>
        <v>2000000</v>
      </c>
      <c r="Z443" s="15">
        <f t="shared" si="52"/>
        <v>34168864.936467171</v>
      </c>
      <c r="AB443" s="29">
        <f t="shared" si="53"/>
        <v>-11245531.603133839</v>
      </c>
      <c r="AC443" s="29"/>
      <c r="AD443" s="29" t="str">
        <f t="shared" si="54"/>
        <v>Loss</v>
      </c>
      <c r="AE443" s="29"/>
      <c r="AG443" s="12">
        <f t="shared" si="55"/>
        <v>-112831.42076722914</v>
      </c>
    </row>
    <row r="444" spans="1:33" x14ac:dyDescent="0.25">
      <c r="A444" s="6">
        <v>437</v>
      </c>
      <c r="B444" s="1" t="str">
        <f t="shared" si="49"/>
        <v>New York</v>
      </c>
      <c r="C444" s="1" t="s">
        <v>2</v>
      </c>
      <c r="D444" s="1" t="str">
        <f>IF(C444="Q1","non-peak",IF('Alternate Scenario '!C444="Q4","non-peak","peak"))</f>
        <v>peak</v>
      </c>
      <c r="E444" s="13">
        <f>IF(D444="non-peak",Parameters_Base!$B$4,Parameters_Base!$B$5)</f>
        <v>229999.99999999997</v>
      </c>
      <c r="F444" s="1"/>
      <c r="G444" s="1">
        <v>219</v>
      </c>
      <c r="H444" s="1">
        <v>22</v>
      </c>
      <c r="I444" s="44">
        <f>N444*Parameters_Alternate!$B$8</f>
        <v>67.666666666666671</v>
      </c>
      <c r="J444" s="44">
        <f t="shared" si="50"/>
        <v>89.666666666666671</v>
      </c>
      <c r="K444" s="3">
        <v>0</v>
      </c>
      <c r="M444" s="27">
        <v>0.73333333333333328</v>
      </c>
      <c r="N444" s="27">
        <v>0.84583333333333333</v>
      </c>
      <c r="P444" s="15">
        <f t="shared" si="51"/>
        <v>20623333.333333332</v>
      </c>
      <c r="R444">
        <f>Parameters_Alternate!$F$5</f>
        <v>13880</v>
      </c>
      <c r="S444">
        <f>R444*(1+VLOOKUP(K444,Parameters_Alternate!$H$3:$I$7,2,FALSE))</f>
        <v>13880</v>
      </c>
      <c r="T444" s="14">
        <f>S444*Parameters_Alternate!$F$2</f>
        <v>18044000</v>
      </c>
      <c r="U444" s="14">
        <f>Parameters_Alternate!$N$6</f>
        <v>433333.33333333337</v>
      </c>
      <c r="V444" s="14">
        <f t="shared" si="48"/>
        <v>2500000</v>
      </c>
      <c r="W444" s="14">
        <f>Parameters_Alternate!$Q$10</f>
        <v>3754098.2698005121</v>
      </c>
      <c r="X444" s="14">
        <f>Parameters_Alternate!$F$7*'Alternate Scenario '!P444</f>
        <v>5155833.333333333</v>
      </c>
      <c r="Y444" s="14">
        <f>Parameters_Base!$G$8</f>
        <v>2000000</v>
      </c>
      <c r="Z444" s="15">
        <f t="shared" si="52"/>
        <v>31887264.936467174</v>
      </c>
      <c r="AB444" s="29">
        <f t="shared" si="53"/>
        <v>-11263931.603133842</v>
      </c>
      <c r="AC444" s="29"/>
      <c r="AD444" s="29" t="str">
        <f t="shared" si="54"/>
        <v>Loss</v>
      </c>
      <c r="AE444" s="29"/>
      <c r="AG444" s="12">
        <f t="shared" si="55"/>
        <v>-125620.05505353727</v>
      </c>
    </row>
    <row r="445" spans="1:33" x14ac:dyDescent="0.25">
      <c r="A445" s="6">
        <v>438</v>
      </c>
      <c r="B445" s="1" t="str">
        <f t="shared" si="49"/>
        <v>Mumbai</v>
      </c>
      <c r="C445" s="1" t="s">
        <v>2</v>
      </c>
      <c r="D445" s="1" t="str">
        <f>IF(C445="Q1","non-peak",IF('Alternate Scenario '!C445="Q4","non-peak","peak"))</f>
        <v>peak</v>
      </c>
      <c r="E445" s="13">
        <f>IF(D445="non-peak",Parameters_Base!$B$4,Parameters_Base!$B$5)</f>
        <v>229999.99999999997</v>
      </c>
      <c r="F445" s="1"/>
      <c r="G445" s="1">
        <v>219</v>
      </c>
      <c r="H445" s="1">
        <v>18</v>
      </c>
      <c r="I445" s="44">
        <f>N445*Parameters_Alternate!$B$8</f>
        <v>75.666666666666657</v>
      </c>
      <c r="J445" s="44">
        <f t="shared" si="50"/>
        <v>93.666666666666657</v>
      </c>
      <c r="K445" s="3">
        <v>1</v>
      </c>
      <c r="M445" s="27">
        <v>0.6</v>
      </c>
      <c r="N445" s="27">
        <v>0.9458333333333333</v>
      </c>
      <c r="P445" s="15">
        <f t="shared" si="51"/>
        <v>21543333.333333328</v>
      </c>
      <c r="R445">
        <f>Parameters_Alternate!$F$5</f>
        <v>13880</v>
      </c>
      <c r="S445">
        <f>R445*(1+VLOOKUP(K445,Parameters_Alternate!$H$3:$I$7,2,FALSE))</f>
        <v>15961.999999999998</v>
      </c>
      <c r="T445" s="14">
        <f>S445*Parameters_Alternate!$F$2</f>
        <v>20750599.999999996</v>
      </c>
      <c r="U445" s="14">
        <f>Parameters_Alternate!$N$6</f>
        <v>433333.33333333337</v>
      </c>
      <c r="V445" s="14">
        <f t="shared" si="48"/>
        <v>1500000</v>
      </c>
      <c r="W445" s="14">
        <f>Parameters_Alternate!$Q$10</f>
        <v>3754098.2698005121</v>
      </c>
      <c r="X445" s="14">
        <f>Parameters_Alternate!$F$7*'Alternate Scenario '!P445</f>
        <v>5385833.3333333321</v>
      </c>
      <c r="Y445" s="14">
        <f>Parameters_Base!$G$8</f>
        <v>2000000</v>
      </c>
      <c r="Z445" s="15">
        <f t="shared" si="52"/>
        <v>33823864.936467171</v>
      </c>
      <c r="AB445" s="29">
        <f t="shared" si="53"/>
        <v>-12280531.603133842</v>
      </c>
      <c r="AC445" s="29"/>
      <c r="AD445" s="29" t="str">
        <f t="shared" si="54"/>
        <v>Loss</v>
      </c>
      <c r="AE445" s="29"/>
      <c r="AG445" s="12">
        <f t="shared" si="55"/>
        <v>-131108.87832527235</v>
      </c>
    </row>
    <row r="446" spans="1:33" x14ac:dyDescent="0.25">
      <c r="A446" s="6">
        <v>439</v>
      </c>
      <c r="B446" s="1" t="str">
        <f t="shared" si="49"/>
        <v>New York</v>
      </c>
      <c r="C446" s="1" t="s">
        <v>2</v>
      </c>
      <c r="D446" s="1" t="str">
        <f>IF(C446="Q1","non-peak",IF('Alternate Scenario '!C446="Q4","non-peak","peak"))</f>
        <v>peak</v>
      </c>
      <c r="E446" s="13">
        <f>IF(D446="non-peak",Parameters_Base!$B$4,Parameters_Base!$B$5)</f>
        <v>229999.99999999997</v>
      </c>
      <c r="F446" s="1"/>
      <c r="G446" s="1">
        <v>220</v>
      </c>
      <c r="H446" s="1">
        <v>26</v>
      </c>
      <c r="I446" s="44">
        <f>N446*Parameters_Alternate!$B$8</f>
        <v>77.333333333333329</v>
      </c>
      <c r="J446" s="44">
        <f t="shared" si="50"/>
        <v>103.33333333333333</v>
      </c>
      <c r="K446" s="3">
        <v>0</v>
      </c>
      <c r="M446" s="27">
        <v>0.8666666666666667</v>
      </c>
      <c r="N446" s="27">
        <v>0.96666666666666667</v>
      </c>
      <c r="P446" s="15">
        <f t="shared" si="51"/>
        <v>23766666.666666664</v>
      </c>
      <c r="R446">
        <f>Parameters_Alternate!$F$5</f>
        <v>13880</v>
      </c>
      <c r="S446">
        <f>R446*(1+VLOOKUP(K446,Parameters_Alternate!$H$3:$I$7,2,FALSE))</f>
        <v>13880</v>
      </c>
      <c r="T446" s="14">
        <f>S446*Parameters_Alternate!$F$2</f>
        <v>18044000</v>
      </c>
      <c r="U446" s="14">
        <f>Parameters_Alternate!$N$6</f>
        <v>433333.33333333337</v>
      </c>
      <c r="V446" s="14">
        <f t="shared" si="48"/>
        <v>2500000</v>
      </c>
      <c r="W446" s="14">
        <f>Parameters_Alternate!$Q$10</f>
        <v>3754098.2698005121</v>
      </c>
      <c r="X446" s="14">
        <f>Parameters_Alternate!$F$7*'Alternate Scenario '!P446</f>
        <v>5941666.666666666</v>
      </c>
      <c r="Y446" s="14">
        <f>Parameters_Base!$G$8</f>
        <v>2000000</v>
      </c>
      <c r="Z446" s="15">
        <f t="shared" si="52"/>
        <v>32673098.269800507</v>
      </c>
      <c r="AB446" s="29">
        <f t="shared" si="53"/>
        <v>-8906431.6031338423</v>
      </c>
      <c r="AC446" s="29"/>
      <c r="AD446" s="29" t="str">
        <f t="shared" si="54"/>
        <v>Loss</v>
      </c>
      <c r="AE446" s="29"/>
      <c r="AG446" s="12">
        <f t="shared" si="55"/>
        <v>-86191.273578714608</v>
      </c>
    </row>
    <row r="447" spans="1:33" x14ac:dyDescent="0.25">
      <c r="A447" s="6">
        <v>440</v>
      </c>
      <c r="B447" s="1" t="str">
        <f t="shared" si="49"/>
        <v>Mumbai</v>
      </c>
      <c r="C447" s="1" t="s">
        <v>2</v>
      </c>
      <c r="D447" s="1" t="str">
        <f>IF(C447="Q1","non-peak",IF('Alternate Scenario '!C447="Q4","non-peak","peak"))</f>
        <v>peak</v>
      </c>
      <c r="E447" s="13">
        <f>IF(D447="non-peak",Parameters_Base!$B$4,Parameters_Base!$B$5)</f>
        <v>229999.99999999997</v>
      </c>
      <c r="F447" s="1"/>
      <c r="G447" s="1">
        <v>220</v>
      </c>
      <c r="H447" s="1">
        <v>27</v>
      </c>
      <c r="I447" s="44">
        <f>N447*Parameters_Alternate!$B$8</f>
        <v>54</v>
      </c>
      <c r="J447" s="44">
        <f t="shared" si="50"/>
        <v>81</v>
      </c>
      <c r="K447" s="3">
        <v>0</v>
      </c>
      <c r="M447" s="27">
        <v>0.9</v>
      </c>
      <c r="N447" s="27">
        <v>0.67500000000000004</v>
      </c>
      <c r="P447" s="15">
        <f t="shared" si="51"/>
        <v>18629999.999999996</v>
      </c>
      <c r="R447">
        <f>Parameters_Alternate!$F$5</f>
        <v>13880</v>
      </c>
      <c r="S447">
        <f>R447*(1+VLOOKUP(K447,Parameters_Alternate!$H$3:$I$7,2,FALSE))</f>
        <v>13880</v>
      </c>
      <c r="T447" s="14">
        <f>S447*Parameters_Alternate!$F$2</f>
        <v>18044000</v>
      </c>
      <c r="U447" s="14">
        <f>Parameters_Alternate!$N$6</f>
        <v>433333.33333333337</v>
      </c>
      <c r="V447" s="14">
        <f t="shared" si="48"/>
        <v>1500000</v>
      </c>
      <c r="W447" s="14">
        <f>Parameters_Alternate!$Q$10</f>
        <v>3754098.2698005121</v>
      </c>
      <c r="X447" s="14">
        <f>Parameters_Alternate!$F$7*'Alternate Scenario '!P447</f>
        <v>4657499.9999999991</v>
      </c>
      <c r="Y447" s="14">
        <f>Parameters_Base!$G$8</f>
        <v>2000000</v>
      </c>
      <c r="Z447" s="15">
        <f t="shared" si="52"/>
        <v>30388931.603133842</v>
      </c>
      <c r="AB447" s="29">
        <f t="shared" si="53"/>
        <v>-11758931.603133846</v>
      </c>
      <c r="AC447" s="29"/>
      <c r="AD447" s="29" t="str">
        <f t="shared" si="54"/>
        <v>Loss</v>
      </c>
      <c r="AE447" s="29"/>
      <c r="AG447" s="12">
        <f t="shared" si="55"/>
        <v>-145171.99510041784</v>
      </c>
    </row>
    <row r="448" spans="1:33" x14ac:dyDescent="0.25">
      <c r="A448" s="6">
        <v>441</v>
      </c>
      <c r="B448" s="1" t="str">
        <f t="shared" si="49"/>
        <v>New York</v>
      </c>
      <c r="C448" s="1" t="s">
        <v>2</v>
      </c>
      <c r="D448" s="1" t="str">
        <f>IF(C448="Q1","non-peak",IF('Alternate Scenario '!C448="Q4","non-peak","peak"))</f>
        <v>peak</v>
      </c>
      <c r="E448" s="13">
        <f>IF(D448="non-peak",Parameters_Base!$B$4,Parameters_Base!$B$5)</f>
        <v>229999.99999999997</v>
      </c>
      <c r="F448" s="1"/>
      <c r="G448" s="1">
        <v>221</v>
      </c>
      <c r="H448" s="1">
        <v>25</v>
      </c>
      <c r="I448" s="44">
        <f>N448*Parameters_Alternate!$B$8</f>
        <v>73</v>
      </c>
      <c r="J448" s="44">
        <f t="shared" si="50"/>
        <v>98</v>
      </c>
      <c r="K448" s="3">
        <v>-1</v>
      </c>
      <c r="M448" s="27">
        <v>0.83333333333333337</v>
      </c>
      <c r="N448" s="27">
        <v>0.91249999999999998</v>
      </c>
      <c r="P448" s="15">
        <f t="shared" si="51"/>
        <v>22539999.999999996</v>
      </c>
      <c r="R448">
        <f>Parameters_Alternate!$F$5</f>
        <v>13880</v>
      </c>
      <c r="S448">
        <f>R448*(1+VLOOKUP(K448,Parameters_Alternate!$H$3:$I$7,2,FALSE))</f>
        <v>11798</v>
      </c>
      <c r="T448" s="14">
        <f>S448*Parameters_Alternate!$F$2</f>
        <v>15337400</v>
      </c>
      <c r="U448" s="14">
        <f>Parameters_Alternate!$N$6</f>
        <v>433333.33333333337</v>
      </c>
      <c r="V448" s="14">
        <f t="shared" si="48"/>
        <v>2500000</v>
      </c>
      <c r="W448" s="14">
        <f>Parameters_Alternate!$Q$10</f>
        <v>3754098.2698005121</v>
      </c>
      <c r="X448" s="14">
        <f>Parameters_Alternate!$F$7*'Alternate Scenario '!P448</f>
        <v>5634999.9999999991</v>
      </c>
      <c r="Y448" s="14">
        <f>Parameters_Base!$G$8</f>
        <v>2000000</v>
      </c>
      <c r="Z448" s="15">
        <f t="shared" si="52"/>
        <v>29659831.60313385</v>
      </c>
      <c r="AB448" s="29">
        <f t="shared" si="53"/>
        <v>-7119831.6031338535</v>
      </c>
      <c r="AC448" s="29"/>
      <c r="AD448" s="29" t="str">
        <f t="shared" si="54"/>
        <v>Loss</v>
      </c>
      <c r="AE448" s="29"/>
      <c r="AG448" s="12">
        <f t="shared" si="55"/>
        <v>-72651.342889120948</v>
      </c>
    </row>
    <row r="449" spans="1:33" x14ac:dyDescent="0.25">
      <c r="A449" s="6">
        <v>442</v>
      </c>
      <c r="B449" s="1" t="str">
        <f t="shared" si="49"/>
        <v>Mumbai</v>
      </c>
      <c r="C449" s="1" t="s">
        <v>2</v>
      </c>
      <c r="D449" s="1" t="str">
        <f>IF(C449="Q1","non-peak",IF('Alternate Scenario '!C449="Q4","non-peak","peak"))</f>
        <v>peak</v>
      </c>
      <c r="E449" s="13">
        <f>IF(D449="non-peak",Parameters_Base!$B$4,Parameters_Base!$B$5)</f>
        <v>229999.99999999997</v>
      </c>
      <c r="F449" s="1"/>
      <c r="G449" s="1">
        <v>221</v>
      </c>
      <c r="H449" s="1">
        <v>19</v>
      </c>
      <c r="I449" s="44">
        <f>N449*Parameters_Alternate!$B$8</f>
        <v>52</v>
      </c>
      <c r="J449" s="44">
        <f t="shared" si="50"/>
        <v>71</v>
      </c>
      <c r="K449" s="3">
        <v>0</v>
      </c>
      <c r="M449" s="27">
        <v>0.6333333333333333</v>
      </c>
      <c r="N449" s="27">
        <v>0.65</v>
      </c>
      <c r="P449" s="15">
        <f t="shared" si="51"/>
        <v>16329999.999999998</v>
      </c>
      <c r="R449">
        <f>Parameters_Alternate!$F$5</f>
        <v>13880</v>
      </c>
      <c r="S449">
        <f>R449*(1+VLOOKUP(K449,Parameters_Alternate!$H$3:$I$7,2,FALSE))</f>
        <v>13880</v>
      </c>
      <c r="T449" s="14">
        <f>S449*Parameters_Alternate!$F$2</f>
        <v>18044000</v>
      </c>
      <c r="U449" s="14">
        <f>Parameters_Alternate!$N$6</f>
        <v>433333.33333333337</v>
      </c>
      <c r="V449" s="14">
        <f t="shared" si="48"/>
        <v>1500000</v>
      </c>
      <c r="W449" s="14">
        <f>Parameters_Alternate!$Q$10</f>
        <v>3754098.2698005121</v>
      </c>
      <c r="X449" s="14">
        <f>Parameters_Alternate!$F$7*'Alternate Scenario '!P449</f>
        <v>4082499.9999999995</v>
      </c>
      <c r="Y449" s="14">
        <f>Parameters_Base!$G$8</f>
        <v>2000000</v>
      </c>
      <c r="Z449" s="15">
        <f t="shared" si="52"/>
        <v>29813931.603133842</v>
      </c>
      <c r="AB449" s="29">
        <f t="shared" si="53"/>
        <v>-13483931.603133844</v>
      </c>
      <c r="AC449" s="29"/>
      <c r="AD449" s="29" t="str">
        <f t="shared" si="54"/>
        <v>Loss</v>
      </c>
      <c r="AE449" s="29"/>
      <c r="AG449" s="12">
        <f t="shared" si="55"/>
        <v>-189914.52962160343</v>
      </c>
    </row>
    <row r="450" spans="1:33" x14ac:dyDescent="0.25">
      <c r="A450" s="6">
        <v>443</v>
      </c>
      <c r="B450" s="1" t="str">
        <f t="shared" si="49"/>
        <v>New York</v>
      </c>
      <c r="C450" s="1" t="s">
        <v>2</v>
      </c>
      <c r="D450" s="1" t="str">
        <f>IF(C450="Q1","non-peak",IF('Alternate Scenario '!C450="Q4","non-peak","peak"))</f>
        <v>peak</v>
      </c>
      <c r="E450" s="13">
        <f>IF(D450="non-peak",Parameters_Base!$B$4,Parameters_Base!$B$5)</f>
        <v>229999.99999999997</v>
      </c>
      <c r="F450" s="1"/>
      <c r="G450" s="1">
        <v>222</v>
      </c>
      <c r="H450" s="1">
        <v>30</v>
      </c>
      <c r="I450" s="44">
        <f>N450*Parameters_Alternate!$B$8</f>
        <v>79.666666666666671</v>
      </c>
      <c r="J450" s="44">
        <f t="shared" si="50"/>
        <v>109.66666666666667</v>
      </c>
      <c r="K450" s="3">
        <v>-2</v>
      </c>
      <c r="M450" s="27">
        <v>1</v>
      </c>
      <c r="N450" s="27">
        <v>0.99583333333333335</v>
      </c>
      <c r="P450" s="15">
        <f t="shared" si="51"/>
        <v>25223333.333333332</v>
      </c>
      <c r="R450">
        <f>Parameters_Alternate!$F$5</f>
        <v>13880</v>
      </c>
      <c r="S450">
        <f>R450*(1+VLOOKUP(K450,Parameters_Alternate!$H$3:$I$7,2,FALSE))</f>
        <v>9716</v>
      </c>
      <c r="T450" s="14">
        <f>S450*Parameters_Alternate!$F$2</f>
        <v>12630800</v>
      </c>
      <c r="U450" s="14">
        <f>Parameters_Alternate!$N$6</f>
        <v>433333.33333333337</v>
      </c>
      <c r="V450" s="14">
        <f t="shared" si="48"/>
        <v>2500000</v>
      </c>
      <c r="W450" s="14">
        <f>Parameters_Alternate!$Q$10</f>
        <v>3754098.2698005121</v>
      </c>
      <c r="X450" s="14">
        <f>Parameters_Alternate!$F$7*'Alternate Scenario '!P450</f>
        <v>6305833.333333333</v>
      </c>
      <c r="Y450" s="14">
        <f>Parameters_Base!$G$8</f>
        <v>2000000</v>
      </c>
      <c r="Z450" s="15">
        <f t="shared" si="52"/>
        <v>27624064.936467178</v>
      </c>
      <c r="AB450" s="29">
        <f t="shared" si="53"/>
        <v>-2400731.6031338461</v>
      </c>
      <c r="AC450" s="29"/>
      <c r="AD450" s="29" t="str">
        <f t="shared" si="54"/>
        <v>Loss</v>
      </c>
      <c r="AE450" s="29"/>
      <c r="AG450" s="12">
        <f t="shared" si="55"/>
        <v>-21891.169633439324</v>
      </c>
    </row>
    <row r="451" spans="1:33" x14ac:dyDescent="0.25">
      <c r="A451" s="6">
        <v>444</v>
      </c>
      <c r="B451" s="1" t="str">
        <f t="shared" si="49"/>
        <v>Mumbai</v>
      </c>
      <c r="C451" s="1" t="s">
        <v>2</v>
      </c>
      <c r="D451" s="1" t="str">
        <f>IF(C451="Q1","non-peak",IF('Alternate Scenario '!C451="Q4","non-peak","peak"))</f>
        <v>peak</v>
      </c>
      <c r="E451" s="13">
        <f>IF(D451="non-peak",Parameters_Base!$B$4,Parameters_Base!$B$5)</f>
        <v>229999.99999999997</v>
      </c>
      <c r="F451" s="1"/>
      <c r="G451" s="1">
        <v>222</v>
      </c>
      <c r="H451" s="1">
        <v>21</v>
      </c>
      <c r="I451" s="44">
        <f>N451*Parameters_Alternate!$B$8</f>
        <v>71</v>
      </c>
      <c r="J451" s="44">
        <f t="shared" si="50"/>
        <v>92</v>
      </c>
      <c r="K451" s="3">
        <v>1</v>
      </c>
      <c r="M451" s="27">
        <v>0.7</v>
      </c>
      <c r="N451" s="27">
        <v>0.88749999999999996</v>
      </c>
      <c r="P451" s="15">
        <f t="shared" si="51"/>
        <v>21159999.999999996</v>
      </c>
      <c r="R451">
        <f>Parameters_Alternate!$F$5</f>
        <v>13880</v>
      </c>
      <c r="S451">
        <f>R451*(1+VLOOKUP(K451,Parameters_Alternate!$H$3:$I$7,2,FALSE))</f>
        <v>15961.999999999998</v>
      </c>
      <c r="T451" s="14">
        <f>S451*Parameters_Alternate!$F$2</f>
        <v>20750599.999999996</v>
      </c>
      <c r="U451" s="14">
        <f>Parameters_Alternate!$N$6</f>
        <v>433333.33333333337</v>
      </c>
      <c r="V451" s="14">
        <f t="shared" si="48"/>
        <v>1500000</v>
      </c>
      <c r="W451" s="14">
        <f>Parameters_Alternate!$Q$10</f>
        <v>3754098.2698005121</v>
      </c>
      <c r="X451" s="14">
        <f>Parameters_Alternate!$F$7*'Alternate Scenario '!P451</f>
        <v>5289999.9999999991</v>
      </c>
      <c r="Y451" s="14">
        <f>Parameters_Base!$G$8</f>
        <v>2000000</v>
      </c>
      <c r="Z451" s="15">
        <f t="shared" si="52"/>
        <v>33728031.603133842</v>
      </c>
      <c r="AB451" s="29">
        <f t="shared" si="53"/>
        <v>-12568031.603133846</v>
      </c>
      <c r="AC451" s="29"/>
      <c r="AD451" s="29" t="str">
        <f t="shared" si="54"/>
        <v>Loss</v>
      </c>
      <c r="AE451" s="29"/>
      <c r="AG451" s="12">
        <f t="shared" si="55"/>
        <v>-136609.03916449833</v>
      </c>
    </row>
    <row r="452" spans="1:33" x14ac:dyDescent="0.25">
      <c r="A452" s="6">
        <v>445</v>
      </c>
      <c r="B452" s="1" t="str">
        <f t="shared" si="49"/>
        <v>New York</v>
      </c>
      <c r="C452" s="1" t="s">
        <v>2</v>
      </c>
      <c r="D452" s="1" t="str">
        <f>IF(C452="Q1","non-peak",IF('Alternate Scenario '!C452="Q4","non-peak","peak"))</f>
        <v>peak</v>
      </c>
      <c r="E452" s="13">
        <f>IF(D452="non-peak",Parameters_Base!$B$4,Parameters_Base!$B$5)</f>
        <v>229999.99999999997</v>
      </c>
      <c r="F452" s="1"/>
      <c r="G452" s="1">
        <v>223</v>
      </c>
      <c r="H452" s="1">
        <v>16</v>
      </c>
      <c r="I452" s="44">
        <f>N452*Parameters_Alternate!$B$8</f>
        <v>61.333333333333336</v>
      </c>
      <c r="J452" s="44">
        <f t="shared" si="50"/>
        <v>77.333333333333343</v>
      </c>
      <c r="K452" s="3">
        <v>-1</v>
      </c>
      <c r="M452" s="27">
        <v>0.53333333333333333</v>
      </c>
      <c r="N452" s="27">
        <v>0.76666666666666672</v>
      </c>
      <c r="P452" s="15">
        <f t="shared" si="51"/>
        <v>17786666.666666668</v>
      </c>
      <c r="R452">
        <f>Parameters_Alternate!$F$5</f>
        <v>13880</v>
      </c>
      <c r="S452">
        <f>R452*(1+VLOOKUP(K452,Parameters_Alternate!$H$3:$I$7,2,FALSE))</f>
        <v>11798</v>
      </c>
      <c r="T452" s="14">
        <f>S452*Parameters_Alternate!$F$2</f>
        <v>15337400</v>
      </c>
      <c r="U452" s="14">
        <f>Parameters_Alternate!$N$6</f>
        <v>433333.33333333337</v>
      </c>
      <c r="V452" s="14">
        <f t="shared" si="48"/>
        <v>2500000</v>
      </c>
      <c r="W452" s="14">
        <f>Parameters_Alternate!$Q$10</f>
        <v>3754098.2698005121</v>
      </c>
      <c r="X452" s="14">
        <f>Parameters_Alternate!$F$7*'Alternate Scenario '!P452</f>
        <v>4446666.666666667</v>
      </c>
      <c r="Y452" s="14">
        <f>Parameters_Base!$G$8</f>
        <v>2000000</v>
      </c>
      <c r="Z452" s="15">
        <f t="shared" si="52"/>
        <v>28471498.269800518</v>
      </c>
      <c r="AB452" s="29">
        <f t="shared" si="53"/>
        <v>-10684831.60313385</v>
      </c>
      <c r="AC452" s="29"/>
      <c r="AD452" s="29" t="str">
        <f t="shared" si="54"/>
        <v>Loss</v>
      </c>
      <c r="AE452" s="29"/>
      <c r="AG452" s="12">
        <f t="shared" si="55"/>
        <v>-138165.92590259286</v>
      </c>
    </row>
    <row r="453" spans="1:33" x14ac:dyDescent="0.25">
      <c r="A453" s="6">
        <v>446</v>
      </c>
      <c r="B453" s="1" t="str">
        <f t="shared" si="49"/>
        <v>Mumbai</v>
      </c>
      <c r="C453" s="1" t="s">
        <v>2</v>
      </c>
      <c r="D453" s="1" t="str">
        <f>IF(C453="Q1","non-peak",IF('Alternate Scenario '!C453="Q4","non-peak","peak"))</f>
        <v>peak</v>
      </c>
      <c r="E453" s="13">
        <f>IF(D453="non-peak",Parameters_Base!$B$4,Parameters_Base!$B$5)</f>
        <v>229999.99999999997</v>
      </c>
      <c r="F453" s="1"/>
      <c r="G453" s="1">
        <v>223</v>
      </c>
      <c r="H453" s="1">
        <v>18</v>
      </c>
      <c r="I453" s="44">
        <f>N453*Parameters_Alternate!$B$8</f>
        <v>59</v>
      </c>
      <c r="J453" s="44">
        <f t="shared" si="50"/>
        <v>77</v>
      </c>
      <c r="K453" s="3">
        <v>0</v>
      </c>
      <c r="M453" s="27">
        <v>0.6</v>
      </c>
      <c r="N453" s="27">
        <v>0.73750000000000004</v>
      </c>
      <c r="P453" s="15">
        <f t="shared" si="51"/>
        <v>17709999.999999996</v>
      </c>
      <c r="R453">
        <f>Parameters_Alternate!$F$5</f>
        <v>13880</v>
      </c>
      <c r="S453">
        <f>R453*(1+VLOOKUP(K453,Parameters_Alternate!$H$3:$I$7,2,FALSE))</f>
        <v>13880</v>
      </c>
      <c r="T453" s="14">
        <f>S453*Parameters_Alternate!$F$2</f>
        <v>18044000</v>
      </c>
      <c r="U453" s="14">
        <f>Parameters_Alternate!$N$6</f>
        <v>433333.33333333337</v>
      </c>
      <c r="V453" s="14">
        <f t="shared" si="48"/>
        <v>1500000</v>
      </c>
      <c r="W453" s="14">
        <f>Parameters_Alternate!$Q$10</f>
        <v>3754098.2698005121</v>
      </c>
      <c r="X453" s="14">
        <f>Parameters_Alternate!$F$7*'Alternate Scenario '!P453</f>
        <v>4427499.9999999991</v>
      </c>
      <c r="Y453" s="14">
        <f>Parameters_Base!$G$8</f>
        <v>2000000</v>
      </c>
      <c r="Z453" s="15">
        <f t="shared" si="52"/>
        <v>30158931.603133842</v>
      </c>
      <c r="AB453" s="29">
        <f t="shared" si="53"/>
        <v>-12448931.603133846</v>
      </c>
      <c r="AC453" s="29"/>
      <c r="AD453" s="29" t="str">
        <f t="shared" si="54"/>
        <v>Loss</v>
      </c>
      <c r="AE453" s="29"/>
      <c r="AG453" s="12">
        <f t="shared" si="55"/>
        <v>-161674.43640433566</v>
      </c>
    </row>
    <row r="454" spans="1:33" x14ac:dyDescent="0.25">
      <c r="A454" s="6">
        <v>447</v>
      </c>
      <c r="B454" s="1" t="str">
        <f t="shared" si="49"/>
        <v>New York</v>
      </c>
      <c r="C454" s="1" t="s">
        <v>2</v>
      </c>
      <c r="D454" s="1" t="str">
        <f>IF(C454="Q1","non-peak",IF('Alternate Scenario '!C454="Q4","non-peak","peak"))</f>
        <v>peak</v>
      </c>
      <c r="E454" s="13">
        <f>IF(D454="non-peak",Parameters_Base!$B$4,Parameters_Base!$B$5)</f>
        <v>229999.99999999997</v>
      </c>
      <c r="F454" s="1"/>
      <c r="G454" s="1">
        <v>224</v>
      </c>
      <c r="H454" s="1">
        <v>18</v>
      </c>
      <c r="I454" s="44">
        <f>N454*Parameters_Alternate!$B$8</f>
        <v>66.666666666666671</v>
      </c>
      <c r="J454" s="44">
        <f t="shared" si="50"/>
        <v>84.666666666666671</v>
      </c>
      <c r="K454" s="3">
        <v>-2</v>
      </c>
      <c r="M454" s="27">
        <v>0.6</v>
      </c>
      <c r="N454" s="27">
        <v>0.83333333333333337</v>
      </c>
      <c r="P454" s="15">
        <f t="shared" si="51"/>
        <v>19473333.333333332</v>
      </c>
      <c r="R454">
        <f>Parameters_Alternate!$F$5</f>
        <v>13880</v>
      </c>
      <c r="S454">
        <f>R454*(1+VLOOKUP(K454,Parameters_Alternate!$H$3:$I$7,2,FALSE))</f>
        <v>9716</v>
      </c>
      <c r="T454" s="14">
        <f>S454*Parameters_Alternate!$F$2</f>
        <v>12630800</v>
      </c>
      <c r="U454" s="14">
        <f>Parameters_Alternate!$N$6</f>
        <v>433333.33333333337</v>
      </c>
      <c r="V454" s="14">
        <f t="shared" si="48"/>
        <v>2500000</v>
      </c>
      <c r="W454" s="14">
        <f>Parameters_Alternate!$Q$10</f>
        <v>3754098.2698005121</v>
      </c>
      <c r="X454" s="14">
        <f>Parameters_Alternate!$F$7*'Alternate Scenario '!P454</f>
        <v>4868333.333333333</v>
      </c>
      <c r="Y454" s="14">
        <f>Parameters_Base!$G$8</f>
        <v>2000000</v>
      </c>
      <c r="Z454" s="15">
        <f t="shared" si="52"/>
        <v>26186564.936467178</v>
      </c>
      <c r="AB454" s="29">
        <f t="shared" si="53"/>
        <v>-6713231.6031338461</v>
      </c>
      <c r="AC454" s="29"/>
      <c r="AD454" s="29" t="str">
        <f t="shared" si="54"/>
        <v>Loss</v>
      </c>
      <c r="AE454" s="29"/>
      <c r="AG454" s="12">
        <f t="shared" si="55"/>
        <v>-79290.137044887946</v>
      </c>
    </row>
    <row r="455" spans="1:33" x14ac:dyDescent="0.25">
      <c r="A455" s="6">
        <v>448</v>
      </c>
      <c r="B455" s="1" t="str">
        <f t="shared" si="49"/>
        <v>Mumbai</v>
      </c>
      <c r="C455" s="1" t="s">
        <v>2</v>
      </c>
      <c r="D455" s="1" t="str">
        <f>IF(C455="Q1","non-peak",IF('Alternate Scenario '!C455="Q4","non-peak","peak"))</f>
        <v>peak</v>
      </c>
      <c r="E455" s="13">
        <f>IF(D455="non-peak",Parameters_Base!$B$4,Parameters_Base!$B$5)</f>
        <v>229999.99999999997</v>
      </c>
      <c r="F455" s="1"/>
      <c r="G455" s="1">
        <v>224</v>
      </c>
      <c r="H455" s="1">
        <v>24</v>
      </c>
      <c r="I455" s="44">
        <f>N455*Parameters_Alternate!$B$8</f>
        <v>72</v>
      </c>
      <c r="J455" s="44">
        <f t="shared" si="50"/>
        <v>96</v>
      </c>
      <c r="K455" s="3">
        <v>2</v>
      </c>
      <c r="M455" s="27">
        <v>0.8</v>
      </c>
      <c r="N455" s="27">
        <v>0.9</v>
      </c>
      <c r="P455" s="15">
        <f t="shared" si="51"/>
        <v>22079999.999999996</v>
      </c>
      <c r="R455">
        <f>Parameters_Alternate!$F$5</f>
        <v>13880</v>
      </c>
      <c r="S455">
        <f>R455*(1+VLOOKUP(K455,Parameters_Alternate!$H$3:$I$7,2,FALSE))</f>
        <v>18044</v>
      </c>
      <c r="T455" s="14">
        <f>S455*Parameters_Alternate!$F$2</f>
        <v>23457200</v>
      </c>
      <c r="U455" s="14">
        <f>Parameters_Alternate!$N$6</f>
        <v>433333.33333333337</v>
      </c>
      <c r="V455" s="14">
        <f t="shared" si="48"/>
        <v>1500000</v>
      </c>
      <c r="W455" s="14">
        <f>Parameters_Alternate!$Q$10</f>
        <v>3754098.2698005121</v>
      </c>
      <c r="X455" s="14">
        <f>Parameters_Alternate!$F$7*'Alternate Scenario '!P455</f>
        <v>5519999.9999999991</v>
      </c>
      <c r="Y455" s="14">
        <f>Parameters_Base!$G$8</f>
        <v>2000000</v>
      </c>
      <c r="Z455" s="15">
        <f t="shared" si="52"/>
        <v>36664631.603133842</v>
      </c>
      <c r="AB455" s="29">
        <f t="shared" si="53"/>
        <v>-14584631.603133846</v>
      </c>
      <c r="AC455" s="29"/>
      <c r="AD455" s="29" t="str">
        <f t="shared" si="54"/>
        <v>Loss</v>
      </c>
      <c r="AE455" s="29"/>
      <c r="AG455" s="12">
        <f t="shared" si="55"/>
        <v>-151923.24586597757</v>
      </c>
    </row>
    <row r="456" spans="1:33" x14ac:dyDescent="0.25">
      <c r="A456" s="6">
        <v>449</v>
      </c>
      <c r="B456" s="1" t="str">
        <f t="shared" si="49"/>
        <v>New York</v>
      </c>
      <c r="C456" s="1" t="s">
        <v>2</v>
      </c>
      <c r="D456" s="1" t="str">
        <f>IF(C456="Q1","non-peak",IF('Alternate Scenario '!C456="Q4","non-peak","peak"))</f>
        <v>peak</v>
      </c>
      <c r="E456" s="13">
        <f>IF(D456="non-peak",Parameters_Base!$B$4,Parameters_Base!$B$5)</f>
        <v>229999.99999999997</v>
      </c>
      <c r="F456" s="1"/>
      <c r="G456" s="1">
        <v>225</v>
      </c>
      <c r="H456" s="1">
        <v>18</v>
      </c>
      <c r="I456" s="44">
        <f>N456*Parameters_Alternate!$B$8</f>
        <v>67.333333333333329</v>
      </c>
      <c r="J456" s="44">
        <f t="shared" si="50"/>
        <v>85.333333333333329</v>
      </c>
      <c r="K456" s="3">
        <v>-2</v>
      </c>
      <c r="M456" s="27">
        <v>0.6</v>
      </c>
      <c r="N456" s="27">
        <v>0.84166666666666667</v>
      </c>
      <c r="P456" s="15">
        <f t="shared" si="51"/>
        <v>19626666.666666664</v>
      </c>
      <c r="R456">
        <f>Parameters_Alternate!$F$5</f>
        <v>13880</v>
      </c>
      <c r="S456">
        <f>R456*(1+VLOOKUP(K456,Parameters_Alternate!$H$3:$I$7,2,FALSE))</f>
        <v>9716</v>
      </c>
      <c r="T456" s="14">
        <f>S456*Parameters_Alternate!$F$2</f>
        <v>12630800</v>
      </c>
      <c r="U456" s="14">
        <f>Parameters_Alternate!$N$6</f>
        <v>433333.33333333337</v>
      </c>
      <c r="V456" s="14">
        <f t="shared" ref="V456:V519" si="56">IF(B456="Mumbai",1500000,2500000)</f>
        <v>2500000</v>
      </c>
      <c r="W456" s="14">
        <f>Parameters_Alternate!$Q$10</f>
        <v>3754098.2698005121</v>
      </c>
      <c r="X456" s="14">
        <f>Parameters_Alternate!$F$7*'Alternate Scenario '!P456</f>
        <v>4906666.666666666</v>
      </c>
      <c r="Y456" s="14">
        <f>Parameters_Base!$G$8</f>
        <v>2000000</v>
      </c>
      <c r="Z456" s="15">
        <f t="shared" si="52"/>
        <v>26224898.269800514</v>
      </c>
      <c r="AB456" s="29">
        <f t="shared" si="53"/>
        <v>-6598231.6031338498</v>
      </c>
      <c r="AC456" s="29"/>
      <c r="AD456" s="29" t="str">
        <f t="shared" si="54"/>
        <v>Loss</v>
      </c>
      <c r="AE456" s="29"/>
      <c r="AG456" s="12">
        <f t="shared" si="55"/>
        <v>-77323.026599224802</v>
      </c>
    </row>
    <row r="457" spans="1:33" x14ac:dyDescent="0.25">
      <c r="A457" s="6">
        <v>450</v>
      </c>
      <c r="B457" s="1" t="str">
        <f t="shared" ref="B457:B520" si="57">IF(ISODD(A457),"New York","Mumbai")</f>
        <v>Mumbai</v>
      </c>
      <c r="C457" s="1" t="s">
        <v>2</v>
      </c>
      <c r="D457" s="1" t="str">
        <f>IF(C457="Q1","non-peak",IF('Alternate Scenario '!C457="Q4","non-peak","peak"))</f>
        <v>peak</v>
      </c>
      <c r="E457" s="13">
        <f>IF(D457="non-peak",Parameters_Base!$B$4,Parameters_Base!$B$5)</f>
        <v>229999.99999999997</v>
      </c>
      <c r="F457" s="1"/>
      <c r="G457" s="1">
        <v>225</v>
      </c>
      <c r="H457" s="1">
        <v>20</v>
      </c>
      <c r="I457" s="44">
        <f>N457*Parameters_Alternate!$B$8</f>
        <v>64.333333333333343</v>
      </c>
      <c r="J457" s="44">
        <f t="shared" ref="J457:J520" si="58">H457+I457</f>
        <v>84.333333333333343</v>
      </c>
      <c r="K457" s="3">
        <v>2</v>
      </c>
      <c r="M457" s="27">
        <v>0.66666666666666663</v>
      </c>
      <c r="N457" s="27">
        <v>0.8041666666666667</v>
      </c>
      <c r="P457" s="15">
        <f t="shared" ref="P457:P520" si="59">E457*J457</f>
        <v>19396666.666666668</v>
      </c>
      <c r="R457">
        <f>Parameters_Alternate!$F$5</f>
        <v>13880</v>
      </c>
      <c r="S457">
        <f>R457*(1+VLOOKUP(K457,Parameters_Alternate!$H$3:$I$7,2,FALSE))</f>
        <v>18044</v>
      </c>
      <c r="T457" s="14">
        <f>S457*Parameters_Alternate!$F$2</f>
        <v>23457200</v>
      </c>
      <c r="U457" s="14">
        <f>Parameters_Alternate!$N$6</f>
        <v>433333.33333333337</v>
      </c>
      <c r="V457" s="14">
        <f t="shared" si="56"/>
        <v>1500000</v>
      </c>
      <c r="W457" s="14">
        <f>Parameters_Alternate!$Q$10</f>
        <v>3754098.2698005121</v>
      </c>
      <c r="X457" s="14">
        <f>Parameters_Alternate!$F$7*'Alternate Scenario '!P457</f>
        <v>4849166.666666667</v>
      </c>
      <c r="Y457" s="14">
        <f>Parameters_Base!$G$8</f>
        <v>2000000</v>
      </c>
      <c r="Z457" s="15">
        <f t="shared" ref="Z457:Z520" si="60">SUM(T457:Y457)</f>
        <v>35993798.269800507</v>
      </c>
      <c r="AB457" s="29">
        <f t="shared" ref="AB457:AB520" si="61">P457-Z457</f>
        <v>-16597131.603133839</v>
      </c>
      <c r="AC457" s="29"/>
      <c r="AD457" s="29" t="str">
        <f t="shared" ref="AD457:AD520" si="62">IF(AB457&gt;0,"Profit","Loss")</f>
        <v>Loss</v>
      </c>
      <c r="AE457" s="29"/>
      <c r="AG457" s="12">
        <f t="shared" ref="AG457:AG520" si="63">AB457/J457</f>
        <v>-196803.9320529704</v>
      </c>
    </row>
    <row r="458" spans="1:33" x14ac:dyDescent="0.25">
      <c r="A458" s="6">
        <v>451</v>
      </c>
      <c r="B458" s="1" t="str">
        <f t="shared" si="57"/>
        <v>New York</v>
      </c>
      <c r="C458" s="1" t="s">
        <v>2</v>
      </c>
      <c r="D458" s="1" t="str">
        <f>IF(C458="Q1","non-peak",IF('Alternate Scenario '!C458="Q4","non-peak","peak"))</f>
        <v>peak</v>
      </c>
      <c r="E458" s="13">
        <f>IF(D458="non-peak",Parameters_Base!$B$4,Parameters_Base!$B$5)</f>
        <v>229999.99999999997</v>
      </c>
      <c r="F458" s="1"/>
      <c r="G458" s="1">
        <v>226</v>
      </c>
      <c r="H458" s="1">
        <v>24</v>
      </c>
      <c r="I458" s="44">
        <f>N458*Parameters_Alternate!$B$8</f>
        <v>52</v>
      </c>
      <c r="J458" s="44">
        <f t="shared" si="58"/>
        <v>76</v>
      </c>
      <c r="K458" s="3">
        <v>-2</v>
      </c>
      <c r="M458" s="27">
        <v>0.8</v>
      </c>
      <c r="N458" s="27">
        <v>0.65</v>
      </c>
      <c r="P458" s="15">
        <f t="shared" si="59"/>
        <v>17479999.999999996</v>
      </c>
      <c r="R458">
        <f>Parameters_Alternate!$F$5</f>
        <v>13880</v>
      </c>
      <c r="S458">
        <f>R458*(1+VLOOKUP(K458,Parameters_Alternate!$H$3:$I$7,2,FALSE))</f>
        <v>9716</v>
      </c>
      <c r="T458" s="14">
        <f>S458*Parameters_Alternate!$F$2</f>
        <v>12630800</v>
      </c>
      <c r="U458" s="14">
        <f>Parameters_Alternate!$N$6</f>
        <v>433333.33333333337</v>
      </c>
      <c r="V458" s="14">
        <f t="shared" si="56"/>
        <v>2500000</v>
      </c>
      <c r="W458" s="14">
        <f>Parameters_Alternate!$Q$10</f>
        <v>3754098.2698005121</v>
      </c>
      <c r="X458" s="14">
        <f>Parameters_Alternate!$F$7*'Alternate Scenario '!P458</f>
        <v>4369999.9999999991</v>
      </c>
      <c r="Y458" s="14">
        <f>Parameters_Base!$G$8</f>
        <v>2000000</v>
      </c>
      <c r="Z458" s="15">
        <f t="shared" si="60"/>
        <v>25688231.603133846</v>
      </c>
      <c r="AB458" s="29">
        <f t="shared" si="61"/>
        <v>-8208231.6031338498</v>
      </c>
      <c r="AC458" s="29"/>
      <c r="AD458" s="29" t="str">
        <f t="shared" si="62"/>
        <v>Loss</v>
      </c>
      <c r="AE458" s="29"/>
      <c r="AG458" s="12">
        <f t="shared" si="63"/>
        <v>-108003.04740965592</v>
      </c>
    </row>
    <row r="459" spans="1:33" x14ac:dyDescent="0.25">
      <c r="A459" s="6">
        <v>452</v>
      </c>
      <c r="B459" s="1" t="str">
        <f t="shared" si="57"/>
        <v>Mumbai</v>
      </c>
      <c r="C459" s="1" t="s">
        <v>2</v>
      </c>
      <c r="D459" s="1" t="str">
        <f>IF(C459="Q1","non-peak",IF('Alternate Scenario '!C459="Q4","non-peak","peak"))</f>
        <v>peak</v>
      </c>
      <c r="E459" s="13">
        <f>IF(D459="non-peak",Parameters_Base!$B$4,Parameters_Base!$B$5)</f>
        <v>229999.99999999997</v>
      </c>
      <c r="F459" s="1"/>
      <c r="G459" s="1">
        <v>226</v>
      </c>
      <c r="H459" s="1">
        <v>29</v>
      </c>
      <c r="I459" s="44">
        <f>N459*Parameters_Alternate!$B$8</f>
        <v>59.666666666666671</v>
      </c>
      <c r="J459" s="44">
        <f t="shared" si="58"/>
        <v>88.666666666666671</v>
      </c>
      <c r="K459" s="3">
        <v>0</v>
      </c>
      <c r="M459" s="27">
        <v>0.96666666666666667</v>
      </c>
      <c r="N459" s="27">
        <v>0.74583333333333335</v>
      </c>
      <c r="P459" s="15">
        <f t="shared" si="59"/>
        <v>20393333.333333332</v>
      </c>
      <c r="R459">
        <f>Parameters_Alternate!$F$5</f>
        <v>13880</v>
      </c>
      <c r="S459">
        <f>R459*(1+VLOOKUP(K459,Parameters_Alternate!$H$3:$I$7,2,FALSE))</f>
        <v>13880</v>
      </c>
      <c r="T459" s="14">
        <f>S459*Parameters_Alternate!$F$2</f>
        <v>18044000</v>
      </c>
      <c r="U459" s="14">
        <f>Parameters_Alternate!$N$6</f>
        <v>433333.33333333337</v>
      </c>
      <c r="V459" s="14">
        <f t="shared" si="56"/>
        <v>1500000</v>
      </c>
      <c r="W459" s="14">
        <f>Parameters_Alternate!$Q$10</f>
        <v>3754098.2698005121</v>
      </c>
      <c r="X459" s="14">
        <f>Parameters_Alternate!$F$7*'Alternate Scenario '!P459</f>
        <v>5098333.333333333</v>
      </c>
      <c r="Y459" s="14">
        <f>Parameters_Base!$G$8</f>
        <v>2000000</v>
      </c>
      <c r="Z459" s="15">
        <f t="shared" si="60"/>
        <v>30829764.936467174</v>
      </c>
      <c r="AB459" s="29">
        <f t="shared" si="61"/>
        <v>-10436431.603133842</v>
      </c>
      <c r="AC459" s="29"/>
      <c r="AD459" s="29" t="str">
        <f t="shared" si="62"/>
        <v>Loss</v>
      </c>
      <c r="AE459" s="29"/>
      <c r="AG459" s="12">
        <f t="shared" si="63"/>
        <v>-117704.11582481777</v>
      </c>
    </row>
    <row r="460" spans="1:33" x14ac:dyDescent="0.25">
      <c r="A460" s="6">
        <v>453</v>
      </c>
      <c r="B460" s="1" t="str">
        <f t="shared" si="57"/>
        <v>New York</v>
      </c>
      <c r="C460" s="1" t="s">
        <v>2</v>
      </c>
      <c r="D460" s="1" t="str">
        <f>IF(C460="Q1","non-peak",IF('Alternate Scenario '!C460="Q4","non-peak","peak"))</f>
        <v>peak</v>
      </c>
      <c r="E460" s="13">
        <f>IF(D460="non-peak",Parameters_Base!$B$4,Parameters_Base!$B$5)</f>
        <v>229999.99999999997</v>
      </c>
      <c r="F460" s="1"/>
      <c r="G460" s="1">
        <v>227</v>
      </c>
      <c r="H460" s="1">
        <v>28</v>
      </c>
      <c r="I460" s="44">
        <f>N460*Parameters_Alternate!$B$8</f>
        <v>58.666666666666664</v>
      </c>
      <c r="J460" s="44">
        <f t="shared" si="58"/>
        <v>86.666666666666657</v>
      </c>
      <c r="K460" s="3">
        <v>0</v>
      </c>
      <c r="M460" s="27">
        <v>0.93333333333333335</v>
      </c>
      <c r="N460" s="27">
        <v>0.73333333333333328</v>
      </c>
      <c r="P460" s="15">
        <f t="shared" si="59"/>
        <v>19933333.333333328</v>
      </c>
      <c r="R460">
        <f>Parameters_Alternate!$F$5</f>
        <v>13880</v>
      </c>
      <c r="S460">
        <f>R460*(1+VLOOKUP(K460,Parameters_Alternate!$H$3:$I$7,2,FALSE))</f>
        <v>13880</v>
      </c>
      <c r="T460" s="14">
        <f>S460*Parameters_Alternate!$F$2</f>
        <v>18044000</v>
      </c>
      <c r="U460" s="14">
        <f>Parameters_Alternate!$N$6</f>
        <v>433333.33333333337</v>
      </c>
      <c r="V460" s="14">
        <f t="shared" si="56"/>
        <v>2500000</v>
      </c>
      <c r="W460" s="14">
        <f>Parameters_Alternate!$Q$10</f>
        <v>3754098.2698005121</v>
      </c>
      <c r="X460" s="14">
        <f>Parameters_Alternate!$F$7*'Alternate Scenario '!P460</f>
        <v>4983333.3333333321</v>
      </c>
      <c r="Y460" s="14">
        <f>Parameters_Base!$G$8</f>
        <v>2000000</v>
      </c>
      <c r="Z460" s="15">
        <f t="shared" si="60"/>
        <v>31714764.936467174</v>
      </c>
      <c r="AB460" s="29">
        <f t="shared" si="61"/>
        <v>-11781431.603133846</v>
      </c>
      <c r="AC460" s="29"/>
      <c r="AD460" s="29" t="str">
        <f t="shared" si="62"/>
        <v>Loss</v>
      </c>
      <c r="AE460" s="29"/>
      <c r="AG460" s="12">
        <f t="shared" si="63"/>
        <v>-135939.59542077515</v>
      </c>
    </row>
    <row r="461" spans="1:33" x14ac:dyDescent="0.25">
      <c r="A461" s="6">
        <v>454</v>
      </c>
      <c r="B461" s="1" t="str">
        <f t="shared" si="57"/>
        <v>Mumbai</v>
      </c>
      <c r="C461" s="1" t="s">
        <v>2</v>
      </c>
      <c r="D461" s="1" t="str">
        <f>IF(C461="Q1","non-peak",IF('Alternate Scenario '!C461="Q4","non-peak","peak"))</f>
        <v>peak</v>
      </c>
      <c r="E461" s="13">
        <f>IF(D461="non-peak",Parameters_Base!$B$4,Parameters_Base!$B$5)</f>
        <v>229999.99999999997</v>
      </c>
      <c r="F461" s="1"/>
      <c r="G461" s="1">
        <v>227</v>
      </c>
      <c r="H461" s="1">
        <v>18</v>
      </c>
      <c r="I461" s="44">
        <f>N461*Parameters_Alternate!$B$8</f>
        <v>55.333333333333329</v>
      </c>
      <c r="J461" s="44">
        <f t="shared" si="58"/>
        <v>73.333333333333329</v>
      </c>
      <c r="K461" s="3">
        <v>2</v>
      </c>
      <c r="M461" s="27">
        <v>0.6</v>
      </c>
      <c r="N461" s="27">
        <v>0.69166666666666665</v>
      </c>
      <c r="P461" s="15">
        <f t="shared" si="59"/>
        <v>16866666.666666664</v>
      </c>
      <c r="R461">
        <f>Parameters_Alternate!$F$5</f>
        <v>13880</v>
      </c>
      <c r="S461">
        <f>R461*(1+VLOOKUP(K461,Parameters_Alternate!$H$3:$I$7,2,FALSE))</f>
        <v>18044</v>
      </c>
      <c r="T461" s="14">
        <f>S461*Parameters_Alternate!$F$2</f>
        <v>23457200</v>
      </c>
      <c r="U461" s="14">
        <f>Parameters_Alternate!$N$6</f>
        <v>433333.33333333337</v>
      </c>
      <c r="V461" s="14">
        <f t="shared" si="56"/>
        <v>1500000</v>
      </c>
      <c r="W461" s="14">
        <f>Parameters_Alternate!$Q$10</f>
        <v>3754098.2698005121</v>
      </c>
      <c r="X461" s="14">
        <f>Parameters_Alternate!$F$7*'Alternate Scenario '!P461</f>
        <v>4216666.666666666</v>
      </c>
      <c r="Y461" s="14">
        <f>Parameters_Base!$G$8</f>
        <v>2000000</v>
      </c>
      <c r="Z461" s="15">
        <f t="shared" si="60"/>
        <v>35361298.269800507</v>
      </c>
      <c r="AB461" s="29">
        <f t="shared" si="61"/>
        <v>-18494631.603133842</v>
      </c>
      <c r="AC461" s="29"/>
      <c r="AD461" s="29" t="str">
        <f t="shared" si="62"/>
        <v>Loss</v>
      </c>
      <c r="AE461" s="29"/>
      <c r="AG461" s="12">
        <f t="shared" si="63"/>
        <v>-252199.52186091605</v>
      </c>
    </row>
    <row r="462" spans="1:33" x14ac:dyDescent="0.25">
      <c r="A462" s="6">
        <v>455</v>
      </c>
      <c r="B462" s="1" t="str">
        <f t="shared" si="57"/>
        <v>New York</v>
      </c>
      <c r="C462" s="1" t="s">
        <v>2</v>
      </c>
      <c r="D462" s="1" t="str">
        <f>IF(C462="Q1","non-peak",IF('Alternate Scenario '!C462="Q4","non-peak","peak"))</f>
        <v>peak</v>
      </c>
      <c r="E462" s="13">
        <f>IF(D462="non-peak",Parameters_Base!$B$4,Parameters_Base!$B$5)</f>
        <v>229999.99999999997</v>
      </c>
      <c r="F462" s="1"/>
      <c r="G462" s="1">
        <v>228</v>
      </c>
      <c r="H462" s="1">
        <v>20</v>
      </c>
      <c r="I462" s="44">
        <f>N462*Parameters_Alternate!$B$8</f>
        <v>79</v>
      </c>
      <c r="J462" s="44">
        <f t="shared" si="58"/>
        <v>99</v>
      </c>
      <c r="K462" s="3">
        <v>-2</v>
      </c>
      <c r="M462" s="27">
        <v>0.66666666666666663</v>
      </c>
      <c r="N462" s="27">
        <v>0.98750000000000004</v>
      </c>
      <c r="P462" s="15">
        <f t="shared" si="59"/>
        <v>22769999.999999996</v>
      </c>
      <c r="R462">
        <f>Parameters_Alternate!$F$5</f>
        <v>13880</v>
      </c>
      <c r="S462">
        <f>R462*(1+VLOOKUP(K462,Parameters_Alternate!$H$3:$I$7,2,FALSE))</f>
        <v>9716</v>
      </c>
      <c r="T462" s="14">
        <f>S462*Parameters_Alternate!$F$2</f>
        <v>12630800</v>
      </c>
      <c r="U462" s="14">
        <f>Parameters_Alternate!$N$6</f>
        <v>433333.33333333337</v>
      </c>
      <c r="V462" s="14">
        <f t="shared" si="56"/>
        <v>2500000</v>
      </c>
      <c r="W462" s="14">
        <f>Parameters_Alternate!$Q$10</f>
        <v>3754098.2698005121</v>
      </c>
      <c r="X462" s="14">
        <f>Parameters_Alternate!$F$7*'Alternate Scenario '!P462</f>
        <v>5692499.9999999991</v>
      </c>
      <c r="Y462" s="14">
        <f>Parameters_Base!$G$8</f>
        <v>2000000</v>
      </c>
      <c r="Z462" s="15">
        <f t="shared" si="60"/>
        <v>27010731.603133846</v>
      </c>
      <c r="AB462" s="29">
        <f t="shared" si="61"/>
        <v>-4240731.6031338498</v>
      </c>
      <c r="AC462" s="29"/>
      <c r="AD462" s="29" t="str">
        <f t="shared" si="62"/>
        <v>Loss</v>
      </c>
      <c r="AE462" s="29"/>
      <c r="AG462" s="12">
        <f t="shared" si="63"/>
        <v>-42835.672758927773</v>
      </c>
    </row>
    <row r="463" spans="1:33" x14ac:dyDescent="0.25">
      <c r="A463" s="6">
        <v>456</v>
      </c>
      <c r="B463" s="1" t="str">
        <f t="shared" si="57"/>
        <v>Mumbai</v>
      </c>
      <c r="C463" s="1" t="s">
        <v>2</v>
      </c>
      <c r="D463" s="1" t="str">
        <f>IF(C463="Q1","non-peak",IF('Alternate Scenario '!C463="Q4","non-peak","peak"))</f>
        <v>peak</v>
      </c>
      <c r="E463" s="13">
        <f>IF(D463="non-peak",Parameters_Base!$B$4,Parameters_Base!$B$5)</f>
        <v>229999.99999999997</v>
      </c>
      <c r="F463" s="1"/>
      <c r="G463" s="1">
        <v>228</v>
      </c>
      <c r="H463" s="1">
        <v>15</v>
      </c>
      <c r="I463" s="44">
        <f>N463*Parameters_Alternate!$B$8</f>
        <v>53.333333333333329</v>
      </c>
      <c r="J463" s="44">
        <f t="shared" si="58"/>
        <v>68.333333333333329</v>
      </c>
      <c r="K463" s="3">
        <v>0</v>
      </c>
      <c r="M463" s="27">
        <v>0.5</v>
      </c>
      <c r="N463" s="27">
        <v>0.66666666666666663</v>
      </c>
      <c r="P463" s="15">
        <f t="shared" si="59"/>
        <v>15716666.666666664</v>
      </c>
      <c r="R463">
        <f>Parameters_Alternate!$F$5</f>
        <v>13880</v>
      </c>
      <c r="S463">
        <f>R463*(1+VLOOKUP(K463,Parameters_Alternate!$H$3:$I$7,2,FALSE))</f>
        <v>13880</v>
      </c>
      <c r="T463" s="14">
        <f>S463*Parameters_Alternate!$F$2</f>
        <v>18044000</v>
      </c>
      <c r="U463" s="14">
        <f>Parameters_Alternate!$N$6</f>
        <v>433333.33333333337</v>
      </c>
      <c r="V463" s="14">
        <f t="shared" si="56"/>
        <v>1500000</v>
      </c>
      <c r="W463" s="14">
        <f>Parameters_Alternate!$Q$10</f>
        <v>3754098.2698005121</v>
      </c>
      <c r="X463" s="14">
        <f>Parameters_Alternate!$F$7*'Alternate Scenario '!P463</f>
        <v>3929166.666666666</v>
      </c>
      <c r="Y463" s="14">
        <f>Parameters_Base!$G$8</f>
        <v>2000000</v>
      </c>
      <c r="Z463" s="15">
        <f t="shared" si="60"/>
        <v>29660598.269800507</v>
      </c>
      <c r="AB463" s="29">
        <f t="shared" si="61"/>
        <v>-13943931.603133842</v>
      </c>
      <c r="AC463" s="29"/>
      <c r="AD463" s="29" t="str">
        <f t="shared" si="62"/>
        <v>Loss</v>
      </c>
      <c r="AE463" s="29"/>
      <c r="AG463" s="12">
        <f t="shared" si="63"/>
        <v>-204057.53565561722</v>
      </c>
    </row>
    <row r="464" spans="1:33" x14ac:dyDescent="0.25">
      <c r="A464" s="6">
        <v>457</v>
      </c>
      <c r="B464" s="1" t="str">
        <f t="shared" si="57"/>
        <v>New York</v>
      </c>
      <c r="C464" s="1" t="s">
        <v>2</v>
      </c>
      <c r="D464" s="1" t="str">
        <f>IF(C464="Q1","non-peak",IF('Alternate Scenario '!C464="Q4","non-peak","peak"))</f>
        <v>peak</v>
      </c>
      <c r="E464" s="13">
        <f>IF(D464="non-peak",Parameters_Base!$B$4,Parameters_Base!$B$5)</f>
        <v>229999.99999999997</v>
      </c>
      <c r="F464" s="1"/>
      <c r="G464" s="1">
        <v>229</v>
      </c>
      <c r="H464" s="1">
        <v>30</v>
      </c>
      <c r="I464" s="44">
        <f>N464*Parameters_Alternate!$B$8</f>
        <v>68.333333333333329</v>
      </c>
      <c r="J464" s="44">
        <f t="shared" si="58"/>
        <v>98.333333333333329</v>
      </c>
      <c r="K464" s="3">
        <v>-2</v>
      </c>
      <c r="M464" s="27">
        <v>1</v>
      </c>
      <c r="N464" s="27">
        <v>0.85416666666666663</v>
      </c>
      <c r="P464" s="15">
        <f t="shared" si="59"/>
        <v>22616666.666666664</v>
      </c>
      <c r="R464">
        <f>Parameters_Alternate!$F$5</f>
        <v>13880</v>
      </c>
      <c r="S464">
        <f>R464*(1+VLOOKUP(K464,Parameters_Alternate!$H$3:$I$7,2,FALSE))</f>
        <v>9716</v>
      </c>
      <c r="T464" s="14">
        <f>S464*Parameters_Alternate!$F$2</f>
        <v>12630800</v>
      </c>
      <c r="U464" s="14">
        <f>Parameters_Alternate!$N$6</f>
        <v>433333.33333333337</v>
      </c>
      <c r="V464" s="14">
        <f t="shared" si="56"/>
        <v>2500000</v>
      </c>
      <c r="W464" s="14">
        <f>Parameters_Alternate!$Q$10</f>
        <v>3754098.2698005121</v>
      </c>
      <c r="X464" s="14">
        <f>Parameters_Alternate!$F$7*'Alternate Scenario '!P464</f>
        <v>5654166.666666666</v>
      </c>
      <c r="Y464" s="14">
        <f>Parameters_Base!$G$8</f>
        <v>2000000</v>
      </c>
      <c r="Z464" s="15">
        <f t="shared" si="60"/>
        <v>26972398.269800514</v>
      </c>
      <c r="AB464" s="29">
        <f t="shared" si="61"/>
        <v>-4355731.6031338498</v>
      </c>
      <c r="AC464" s="29"/>
      <c r="AD464" s="29" t="str">
        <f t="shared" si="62"/>
        <v>Loss</v>
      </c>
      <c r="AE464" s="29"/>
      <c r="AG464" s="12">
        <f t="shared" si="63"/>
        <v>-44295.575625090001</v>
      </c>
    </row>
    <row r="465" spans="1:33" x14ac:dyDescent="0.25">
      <c r="A465" s="6">
        <v>458</v>
      </c>
      <c r="B465" s="1" t="str">
        <f t="shared" si="57"/>
        <v>Mumbai</v>
      </c>
      <c r="C465" s="1" t="s">
        <v>2</v>
      </c>
      <c r="D465" s="1" t="str">
        <f>IF(C465="Q1","non-peak",IF('Alternate Scenario '!C465="Q4","non-peak","peak"))</f>
        <v>peak</v>
      </c>
      <c r="E465" s="13">
        <f>IF(D465="non-peak",Parameters_Base!$B$4,Parameters_Base!$B$5)</f>
        <v>229999.99999999997</v>
      </c>
      <c r="F465" s="1"/>
      <c r="G465" s="1">
        <v>229</v>
      </c>
      <c r="H465" s="1">
        <v>15</v>
      </c>
      <c r="I465" s="44">
        <f>N465*Parameters_Alternate!$B$8</f>
        <v>63</v>
      </c>
      <c r="J465" s="44">
        <f t="shared" si="58"/>
        <v>78</v>
      </c>
      <c r="K465" s="3">
        <v>2</v>
      </c>
      <c r="M465" s="27">
        <v>0.5</v>
      </c>
      <c r="N465" s="27">
        <v>0.78749999999999998</v>
      </c>
      <c r="P465" s="15">
        <f t="shared" si="59"/>
        <v>17939999.999999996</v>
      </c>
      <c r="R465">
        <f>Parameters_Alternate!$F$5</f>
        <v>13880</v>
      </c>
      <c r="S465">
        <f>R465*(1+VLOOKUP(K465,Parameters_Alternate!$H$3:$I$7,2,FALSE))</f>
        <v>18044</v>
      </c>
      <c r="T465" s="14">
        <f>S465*Parameters_Alternate!$F$2</f>
        <v>23457200</v>
      </c>
      <c r="U465" s="14">
        <f>Parameters_Alternate!$N$6</f>
        <v>433333.33333333337</v>
      </c>
      <c r="V465" s="14">
        <f t="shared" si="56"/>
        <v>1500000</v>
      </c>
      <c r="W465" s="14">
        <f>Parameters_Alternate!$Q$10</f>
        <v>3754098.2698005121</v>
      </c>
      <c r="X465" s="14">
        <f>Parameters_Alternate!$F$7*'Alternate Scenario '!P465</f>
        <v>4484999.9999999991</v>
      </c>
      <c r="Y465" s="14">
        <f>Parameters_Base!$G$8</f>
        <v>2000000</v>
      </c>
      <c r="Z465" s="15">
        <f t="shared" si="60"/>
        <v>35629631.603133842</v>
      </c>
      <c r="AB465" s="29">
        <f t="shared" si="61"/>
        <v>-17689631.603133846</v>
      </c>
      <c r="AC465" s="29"/>
      <c r="AD465" s="29" t="str">
        <f t="shared" si="62"/>
        <v>Loss</v>
      </c>
      <c r="AE465" s="29"/>
      <c r="AG465" s="12">
        <f t="shared" si="63"/>
        <v>-226790.14875812622</v>
      </c>
    </row>
    <row r="466" spans="1:33" x14ac:dyDescent="0.25">
      <c r="A466" s="6">
        <v>459</v>
      </c>
      <c r="B466" s="1" t="str">
        <f t="shared" si="57"/>
        <v>New York</v>
      </c>
      <c r="C466" s="1" t="s">
        <v>2</v>
      </c>
      <c r="D466" s="1" t="str">
        <f>IF(C466="Q1","non-peak",IF('Alternate Scenario '!C466="Q4","non-peak","peak"))</f>
        <v>peak</v>
      </c>
      <c r="E466" s="13">
        <f>IF(D466="non-peak",Parameters_Base!$B$4,Parameters_Base!$B$5)</f>
        <v>229999.99999999997</v>
      </c>
      <c r="F466" s="1"/>
      <c r="G466" s="1">
        <v>230</v>
      </c>
      <c r="H466" s="1">
        <v>24</v>
      </c>
      <c r="I466" s="44">
        <f>N466*Parameters_Alternate!$B$8</f>
        <v>63.666666666666664</v>
      </c>
      <c r="J466" s="44">
        <f t="shared" si="58"/>
        <v>87.666666666666657</v>
      </c>
      <c r="K466" s="3">
        <v>0</v>
      </c>
      <c r="M466" s="27">
        <v>0.8</v>
      </c>
      <c r="N466" s="27">
        <v>0.79583333333333328</v>
      </c>
      <c r="P466" s="15">
        <f t="shared" si="59"/>
        <v>20163333.333333328</v>
      </c>
      <c r="R466">
        <f>Parameters_Alternate!$F$5</f>
        <v>13880</v>
      </c>
      <c r="S466">
        <f>R466*(1+VLOOKUP(K466,Parameters_Alternate!$H$3:$I$7,2,FALSE))</f>
        <v>13880</v>
      </c>
      <c r="T466" s="14">
        <f>S466*Parameters_Alternate!$F$2</f>
        <v>18044000</v>
      </c>
      <c r="U466" s="14">
        <f>Parameters_Alternate!$N$6</f>
        <v>433333.33333333337</v>
      </c>
      <c r="V466" s="14">
        <f t="shared" si="56"/>
        <v>2500000</v>
      </c>
      <c r="W466" s="14">
        <f>Parameters_Alternate!$Q$10</f>
        <v>3754098.2698005121</v>
      </c>
      <c r="X466" s="14">
        <f>Parameters_Alternate!$F$7*'Alternate Scenario '!P466</f>
        <v>5040833.3333333321</v>
      </c>
      <c r="Y466" s="14">
        <f>Parameters_Base!$G$8</f>
        <v>2000000</v>
      </c>
      <c r="Z466" s="15">
        <f t="shared" si="60"/>
        <v>31772264.936467174</v>
      </c>
      <c r="AB466" s="29">
        <f t="shared" si="61"/>
        <v>-11608931.603133846</v>
      </c>
      <c r="AC466" s="29"/>
      <c r="AD466" s="29" t="str">
        <f t="shared" si="62"/>
        <v>Loss</v>
      </c>
      <c r="AE466" s="29"/>
      <c r="AG466" s="12">
        <f t="shared" si="63"/>
        <v>-132421.27303954959</v>
      </c>
    </row>
    <row r="467" spans="1:33" x14ac:dyDescent="0.25">
      <c r="A467" s="6">
        <v>460</v>
      </c>
      <c r="B467" s="1" t="str">
        <f t="shared" si="57"/>
        <v>Mumbai</v>
      </c>
      <c r="C467" s="1" t="s">
        <v>2</v>
      </c>
      <c r="D467" s="1" t="str">
        <f>IF(C467="Q1","non-peak",IF('Alternate Scenario '!C467="Q4","non-peak","peak"))</f>
        <v>peak</v>
      </c>
      <c r="E467" s="13">
        <f>IF(D467="non-peak",Parameters_Base!$B$4,Parameters_Base!$B$5)</f>
        <v>229999.99999999997</v>
      </c>
      <c r="F467" s="1"/>
      <c r="G467" s="1">
        <v>230</v>
      </c>
      <c r="H467" s="1">
        <v>24</v>
      </c>
      <c r="I467" s="44">
        <f>N467*Parameters_Alternate!$B$8</f>
        <v>78.333333333333329</v>
      </c>
      <c r="J467" s="44">
        <f t="shared" si="58"/>
        <v>102.33333333333333</v>
      </c>
      <c r="K467" s="3">
        <v>0</v>
      </c>
      <c r="M467" s="27">
        <v>0.8</v>
      </c>
      <c r="N467" s="27">
        <v>0.97916666666666663</v>
      </c>
      <c r="P467" s="15">
        <f t="shared" si="59"/>
        <v>23536666.666666664</v>
      </c>
      <c r="R467">
        <f>Parameters_Alternate!$F$5</f>
        <v>13880</v>
      </c>
      <c r="S467">
        <f>R467*(1+VLOOKUP(K467,Parameters_Alternate!$H$3:$I$7,2,FALSE))</f>
        <v>13880</v>
      </c>
      <c r="T467" s="14">
        <f>S467*Parameters_Alternate!$F$2</f>
        <v>18044000</v>
      </c>
      <c r="U467" s="14">
        <f>Parameters_Alternate!$N$6</f>
        <v>433333.33333333337</v>
      </c>
      <c r="V467" s="14">
        <f t="shared" si="56"/>
        <v>1500000</v>
      </c>
      <c r="W467" s="14">
        <f>Parameters_Alternate!$Q$10</f>
        <v>3754098.2698005121</v>
      </c>
      <c r="X467" s="14">
        <f>Parameters_Alternate!$F$7*'Alternate Scenario '!P467</f>
        <v>5884166.666666666</v>
      </c>
      <c r="Y467" s="14">
        <f>Parameters_Base!$G$8</f>
        <v>2000000</v>
      </c>
      <c r="Z467" s="15">
        <f t="shared" si="60"/>
        <v>31615598.269800507</v>
      </c>
      <c r="AB467" s="29">
        <f t="shared" si="61"/>
        <v>-8078931.6031338423</v>
      </c>
      <c r="AC467" s="29"/>
      <c r="AD467" s="29" t="str">
        <f t="shared" si="62"/>
        <v>Loss</v>
      </c>
      <c r="AE467" s="29"/>
      <c r="AG467" s="12">
        <f t="shared" si="63"/>
        <v>-78947.214362871426</v>
      </c>
    </row>
    <row r="468" spans="1:33" x14ac:dyDescent="0.25">
      <c r="A468" s="6">
        <v>461</v>
      </c>
      <c r="B468" s="1" t="str">
        <f t="shared" si="57"/>
        <v>New York</v>
      </c>
      <c r="C468" s="1" t="s">
        <v>2</v>
      </c>
      <c r="D468" s="1" t="str">
        <f>IF(C468="Q1","non-peak",IF('Alternate Scenario '!C468="Q4","non-peak","peak"))</f>
        <v>peak</v>
      </c>
      <c r="E468" s="13">
        <f>IF(D468="non-peak",Parameters_Base!$B$4,Parameters_Base!$B$5)</f>
        <v>229999.99999999997</v>
      </c>
      <c r="F468" s="1"/>
      <c r="G468" s="1">
        <v>231</v>
      </c>
      <c r="H468" s="1">
        <v>20</v>
      </c>
      <c r="I468" s="44">
        <f>N468*Parameters_Alternate!$B$8</f>
        <v>59</v>
      </c>
      <c r="J468" s="44">
        <f t="shared" si="58"/>
        <v>79</v>
      </c>
      <c r="K468" s="3">
        <v>0</v>
      </c>
      <c r="M468" s="27">
        <v>0.66666666666666663</v>
      </c>
      <c r="N468" s="27">
        <v>0.73750000000000004</v>
      </c>
      <c r="P468" s="15">
        <f t="shared" si="59"/>
        <v>18169999.999999996</v>
      </c>
      <c r="R468">
        <f>Parameters_Alternate!$F$5</f>
        <v>13880</v>
      </c>
      <c r="S468">
        <f>R468*(1+VLOOKUP(K468,Parameters_Alternate!$H$3:$I$7,2,FALSE))</f>
        <v>13880</v>
      </c>
      <c r="T468" s="14">
        <f>S468*Parameters_Alternate!$F$2</f>
        <v>18044000</v>
      </c>
      <c r="U468" s="14">
        <f>Parameters_Alternate!$N$6</f>
        <v>433333.33333333337</v>
      </c>
      <c r="V468" s="14">
        <f t="shared" si="56"/>
        <v>2500000</v>
      </c>
      <c r="W468" s="14">
        <f>Parameters_Alternate!$Q$10</f>
        <v>3754098.2698005121</v>
      </c>
      <c r="X468" s="14">
        <f>Parameters_Alternate!$F$7*'Alternate Scenario '!P468</f>
        <v>4542499.9999999991</v>
      </c>
      <c r="Y468" s="14">
        <f>Parameters_Base!$G$8</f>
        <v>2000000</v>
      </c>
      <c r="Z468" s="15">
        <f t="shared" si="60"/>
        <v>31273931.603133842</v>
      </c>
      <c r="AB468" s="29">
        <f t="shared" si="61"/>
        <v>-13103931.603133846</v>
      </c>
      <c r="AC468" s="29"/>
      <c r="AD468" s="29" t="str">
        <f t="shared" si="62"/>
        <v>Loss</v>
      </c>
      <c r="AE468" s="29"/>
      <c r="AG468" s="12">
        <f t="shared" si="63"/>
        <v>-165872.55193840311</v>
      </c>
    </row>
    <row r="469" spans="1:33" x14ac:dyDescent="0.25">
      <c r="A469" s="6">
        <v>462</v>
      </c>
      <c r="B469" s="1" t="str">
        <f t="shared" si="57"/>
        <v>Mumbai</v>
      </c>
      <c r="C469" s="1" t="s">
        <v>2</v>
      </c>
      <c r="D469" s="1" t="str">
        <f>IF(C469="Q1","non-peak",IF('Alternate Scenario '!C469="Q4","non-peak","peak"))</f>
        <v>peak</v>
      </c>
      <c r="E469" s="13">
        <f>IF(D469="non-peak",Parameters_Base!$B$4,Parameters_Base!$B$5)</f>
        <v>229999.99999999997</v>
      </c>
      <c r="F469" s="1"/>
      <c r="G469" s="1">
        <v>231</v>
      </c>
      <c r="H469" s="1">
        <v>20</v>
      </c>
      <c r="I469" s="44">
        <f>N469*Parameters_Alternate!$B$8</f>
        <v>73.333333333333329</v>
      </c>
      <c r="J469" s="44">
        <f t="shared" si="58"/>
        <v>93.333333333333329</v>
      </c>
      <c r="K469" s="3">
        <v>0</v>
      </c>
      <c r="M469" s="27">
        <v>0.66666666666666663</v>
      </c>
      <c r="N469" s="27">
        <v>0.91666666666666663</v>
      </c>
      <c r="P469" s="15">
        <f t="shared" si="59"/>
        <v>21466666.666666664</v>
      </c>
      <c r="R469">
        <f>Parameters_Alternate!$F$5</f>
        <v>13880</v>
      </c>
      <c r="S469">
        <f>R469*(1+VLOOKUP(K469,Parameters_Alternate!$H$3:$I$7,2,FALSE))</f>
        <v>13880</v>
      </c>
      <c r="T469" s="14">
        <f>S469*Parameters_Alternate!$F$2</f>
        <v>18044000</v>
      </c>
      <c r="U469" s="14">
        <f>Parameters_Alternate!$N$6</f>
        <v>433333.33333333337</v>
      </c>
      <c r="V469" s="14">
        <f t="shared" si="56"/>
        <v>1500000</v>
      </c>
      <c r="W469" s="14">
        <f>Parameters_Alternate!$Q$10</f>
        <v>3754098.2698005121</v>
      </c>
      <c r="X469" s="14">
        <f>Parameters_Alternate!$F$7*'Alternate Scenario '!P469</f>
        <v>5366666.666666666</v>
      </c>
      <c r="Y469" s="14">
        <f>Parameters_Base!$G$8</f>
        <v>2000000</v>
      </c>
      <c r="Z469" s="15">
        <f t="shared" si="60"/>
        <v>31098098.269800507</v>
      </c>
      <c r="AB469" s="29">
        <f t="shared" si="61"/>
        <v>-9631431.6031338423</v>
      </c>
      <c r="AC469" s="29"/>
      <c r="AD469" s="29" t="str">
        <f t="shared" si="62"/>
        <v>Loss</v>
      </c>
      <c r="AE469" s="29"/>
      <c r="AG469" s="12">
        <f t="shared" si="63"/>
        <v>-103193.91003357689</v>
      </c>
    </row>
    <row r="470" spans="1:33" x14ac:dyDescent="0.25">
      <c r="A470" s="6">
        <v>463</v>
      </c>
      <c r="B470" s="1" t="str">
        <f t="shared" si="57"/>
        <v>New York</v>
      </c>
      <c r="C470" s="1" t="s">
        <v>2</v>
      </c>
      <c r="D470" s="1" t="str">
        <f>IF(C470="Q1","non-peak",IF('Alternate Scenario '!C470="Q4","non-peak","peak"))</f>
        <v>peak</v>
      </c>
      <c r="E470" s="13">
        <f>IF(D470="non-peak",Parameters_Base!$B$4,Parameters_Base!$B$5)</f>
        <v>229999.99999999997</v>
      </c>
      <c r="F470" s="1"/>
      <c r="G470" s="1">
        <v>232</v>
      </c>
      <c r="H470" s="1">
        <v>21</v>
      </c>
      <c r="I470" s="44">
        <f>N470*Parameters_Alternate!$B$8</f>
        <v>71</v>
      </c>
      <c r="J470" s="44">
        <f t="shared" si="58"/>
        <v>92</v>
      </c>
      <c r="K470" s="3">
        <v>-2</v>
      </c>
      <c r="M470" s="27">
        <v>0.7</v>
      </c>
      <c r="N470" s="27">
        <v>0.88749999999999996</v>
      </c>
      <c r="P470" s="15">
        <f t="shared" si="59"/>
        <v>21159999.999999996</v>
      </c>
      <c r="R470">
        <f>Parameters_Alternate!$F$5</f>
        <v>13880</v>
      </c>
      <c r="S470">
        <f>R470*(1+VLOOKUP(K470,Parameters_Alternate!$H$3:$I$7,2,FALSE))</f>
        <v>9716</v>
      </c>
      <c r="T470" s="14">
        <f>S470*Parameters_Alternate!$F$2</f>
        <v>12630800</v>
      </c>
      <c r="U470" s="14">
        <f>Parameters_Alternate!$N$6</f>
        <v>433333.33333333337</v>
      </c>
      <c r="V470" s="14">
        <f t="shared" si="56"/>
        <v>2500000</v>
      </c>
      <c r="W470" s="14">
        <f>Parameters_Alternate!$Q$10</f>
        <v>3754098.2698005121</v>
      </c>
      <c r="X470" s="14">
        <f>Parameters_Alternate!$F$7*'Alternate Scenario '!P470</f>
        <v>5289999.9999999991</v>
      </c>
      <c r="Y470" s="14">
        <f>Parameters_Base!$G$8</f>
        <v>2000000</v>
      </c>
      <c r="Z470" s="15">
        <f t="shared" si="60"/>
        <v>26608231.603133846</v>
      </c>
      <c r="AB470" s="29">
        <f t="shared" si="61"/>
        <v>-5448231.6031338498</v>
      </c>
      <c r="AC470" s="29"/>
      <c r="AD470" s="29" t="str">
        <f t="shared" si="62"/>
        <v>Loss</v>
      </c>
      <c r="AE470" s="29"/>
      <c r="AG470" s="12">
        <f t="shared" si="63"/>
        <v>-59219.90872971576</v>
      </c>
    </row>
    <row r="471" spans="1:33" x14ac:dyDescent="0.25">
      <c r="A471" s="6">
        <v>464</v>
      </c>
      <c r="B471" s="1" t="str">
        <f t="shared" si="57"/>
        <v>Mumbai</v>
      </c>
      <c r="C471" s="1" t="s">
        <v>2</v>
      </c>
      <c r="D471" s="1" t="str">
        <f>IF(C471="Q1","non-peak",IF('Alternate Scenario '!C471="Q4","non-peak","peak"))</f>
        <v>peak</v>
      </c>
      <c r="E471" s="13">
        <f>IF(D471="non-peak",Parameters_Base!$B$4,Parameters_Base!$B$5)</f>
        <v>229999.99999999997</v>
      </c>
      <c r="F471" s="1"/>
      <c r="G471" s="1">
        <v>232</v>
      </c>
      <c r="H471" s="1">
        <v>21</v>
      </c>
      <c r="I471" s="44">
        <f>N471*Parameters_Alternate!$B$8</f>
        <v>76.666666666666671</v>
      </c>
      <c r="J471" s="44">
        <f t="shared" si="58"/>
        <v>97.666666666666671</v>
      </c>
      <c r="K471" s="3">
        <v>2</v>
      </c>
      <c r="M471" s="27">
        <v>0.7</v>
      </c>
      <c r="N471" s="27">
        <v>0.95833333333333337</v>
      </c>
      <c r="P471" s="15">
        <f t="shared" si="59"/>
        <v>22463333.333333332</v>
      </c>
      <c r="R471">
        <f>Parameters_Alternate!$F$5</f>
        <v>13880</v>
      </c>
      <c r="S471">
        <f>R471*(1+VLOOKUP(K471,Parameters_Alternate!$H$3:$I$7,2,FALSE))</f>
        <v>18044</v>
      </c>
      <c r="T471" s="14">
        <f>S471*Parameters_Alternate!$F$2</f>
        <v>23457200</v>
      </c>
      <c r="U471" s="14">
        <f>Parameters_Alternate!$N$6</f>
        <v>433333.33333333337</v>
      </c>
      <c r="V471" s="14">
        <f t="shared" si="56"/>
        <v>1500000</v>
      </c>
      <c r="W471" s="14">
        <f>Parameters_Alternate!$Q$10</f>
        <v>3754098.2698005121</v>
      </c>
      <c r="X471" s="14">
        <f>Parameters_Alternate!$F$7*'Alternate Scenario '!P471</f>
        <v>5615833.333333333</v>
      </c>
      <c r="Y471" s="14">
        <f>Parameters_Base!$G$8</f>
        <v>2000000</v>
      </c>
      <c r="Z471" s="15">
        <f t="shared" si="60"/>
        <v>36760464.936467178</v>
      </c>
      <c r="AB471" s="29">
        <f t="shared" si="61"/>
        <v>-14297131.603133846</v>
      </c>
      <c r="AC471" s="29"/>
      <c r="AD471" s="29" t="str">
        <f t="shared" si="62"/>
        <v>Loss</v>
      </c>
      <c r="AE471" s="29"/>
      <c r="AG471" s="12">
        <f t="shared" si="63"/>
        <v>-146387.01300137042</v>
      </c>
    </row>
    <row r="472" spans="1:33" x14ac:dyDescent="0.25">
      <c r="A472" s="6">
        <v>465</v>
      </c>
      <c r="B472" s="1" t="str">
        <f t="shared" si="57"/>
        <v>New York</v>
      </c>
      <c r="C472" s="1" t="s">
        <v>2</v>
      </c>
      <c r="D472" s="1" t="str">
        <f>IF(C472="Q1","non-peak",IF('Alternate Scenario '!C472="Q4","non-peak","peak"))</f>
        <v>peak</v>
      </c>
      <c r="E472" s="13">
        <f>IF(D472="non-peak",Parameters_Base!$B$4,Parameters_Base!$B$5)</f>
        <v>229999.99999999997</v>
      </c>
      <c r="F472" s="1"/>
      <c r="G472" s="1">
        <v>233</v>
      </c>
      <c r="H472" s="1">
        <v>26</v>
      </c>
      <c r="I472" s="44">
        <f>N472*Parameters_Alternate!$B$8</f>
        <v>56.666666666666671</v>
      </c>
      <c r="J472" s="44">
        <f t="shared" si="58"/>
        <v>82.666666666666671</v>
      </c>
      <c r="K472" s="3">
        <v>0</v>
      </c>
      <c r="M472" s="27">
        <v>0.8666666666666667</v>
      </c>
      <c r="N472" s="27">
        <v>0.70833333333333337</v>
      </c>
      <c r="P472" s="15">
        <f t="shared" si="59"/>
        <v>19013333.333333332</v>
      </c>
      <c r="R472">
        <f>Parameters_Alternate!$F$5</f>
        <v>13880</v>
      </c>
      <c r="S472">
        <f>R472*(1+VLOOKUP(K472,Parameters_Alternate!$H$3:$I$7,2,FALSE))</f>
        <v>13880</v>
      </c>
      <c r="T472" s="14">
        <f>S472*Parameters_Alternate!$F$2</f>
        <v>18044000</v>
      </c>
      <c r="U472" s="14">
        <f>Parameters_Alternate!$N$6</f>
        <v>433333.33333333337</v>
      </c>
      <c r="V472" s="14">
        <f t="shared" si="56"/>
        <v>2500000</v>
      </c>
      <c r="W472" s="14">
        <f>Parameters_Alternate!$Q$10</f>
        <v>3754098.2698005121</v>
      </c>
      <c r="X472" s="14">
        <f>Parameters_Alternate!$F$7*'Alternate Scenario '!P472</f>
        <v>4753333.333333333</v>
      </c>
      <c r="Y472" s="14">
        <f>Parameters_Base!$G$8</f>
        <v>2000000</v>
      </c>
      <c r="Z472" s="15">
        <f t="shared" si="60"/>
        <v>31484764.936467174</v>
      </c>
      <c r="AB472" s="29">
        <f t="shared" si="61"/>
        <v>-12471431.603133842</v>
      </c>
      <c r="AC472" s="29"/>
      <c r="AD472" s="29" t="str">
        <f t="shared" si="62"/>
        <v>Loss</v>
      </c>
      <c r="AE472" s="29"/>
      <c r="AG472" s="12">
        <f t="shared" si="63"/>
        <v>-150864.09197339325</v>
      </c>
    </row>
    <row r="473" spans="1:33" x14ac:dyDescent="0.25">
      <c r="A473" s="6">
        <v>466</v>
      </c>
      <c r="B473" s="1" t="str">
        <f t="shared" si="57"/>
        <v>Mumbai</v>
      </c>
      <c r="C473" s="1" t="s">
        <v>2</v>
      </c>
      <c r="D473" s="1" t="str">
        <f>IF(C473="Q1","non-peak",IF('Alternate Scenario '!C473="Q4","non-peak","peak"))</f>
        <v>peak</v>
      </c>
      <c r="E473" s="13">
        <f>IF(D473="non-peak",Parameters_Base!$B$4,Parameters_Base!$B$5)</f>
        <v>229999.99999999997</v>
      </c>
      <c r="F473" s="1"/>
      <c r="G473" s="1">
        <v>233</v>
      </c>
      <c r="H473" s="1">
        <v>23</v>
      </c>
      <c r="I473" s="44">
        <f>N473*Parameters_Alternate!$B$8</f>
        <v>54</v>
      </c>
      <c r="J473" s="44">
        <f t="shared" si="58"/>
        <v>77</v>
      </c>
      <c r="K473" s="3">
        <v>2</v>
      </c>
      <c r="M473" s="27">
        <v>0.76666666666666672</v>
      </c>
      <c r="N473" s="27">
        <v>0.67500000000000004</v>
      </c>
      <c r="P473" s="15">
        <f t="shared" si="59"/>
        <v>17709999.999999996</v>
      </c>
      <c r="R473">
        <f>Parameters_Alternate!$F$5</f>
        <v>13880</v>
      </c>
      <c r="S473">
        <f>R473*(1+VLOOKUP(K473,Parameters_Alternate!$H$3:$I$7,2,FALSE))</f>
        <v>18044</v>
      </c>
      <c r="T473" s="14">
        <f>S473*Parameters_Alternate!$F$2</f>
        <v>23457200</v>
      </c>
      <c r="U473" s="14">
        <f>Parameters_Alternate!$N$6</f>
        <v>433333.33333333337</v>
      </c>
      <c r="V473" s="14">
        <f t="shared" si="56"/>
        <v>1500000</v>
      </c>
      <c r="W473" s="14">
        <f>Parameters_Alternate!$Q$10</f>
        <v>3754098.2698005121</v>
      </c>
      <c r="X473" s="14">
        <f>Parameters_Alternate!$F$7*'Alternate Scenario '!P473</f>
        <v>4427499.9999999991</v>
      </c>
      <c r="Y473" s="14">
        <f>Parameters_Base!$G$8</f>
        <v>2000000</v>
      </c>
      <c r="Z473" s="15">
        <f t="shared" si="60"/>
        <v>35572131.603133842</v>
      </c>
      <c r="AB473" s="29">
        <f t="shared" si="61"/>
        <v>-17862131.603133846</v>
      </c>
      <c r="AC473" s="29"/>
      <c r="AD473" s="29" t="str">
        <f t="shared" si="62"/>
        <v>Loss</v>
      </c>
      <c r="AE473" s="29"/>
      <c r="AG473" s="12">
        <f t="shared" si="63"/>
        <v>-231975.73510563438</v>
      </c>
    </row>
    <row r="474" spans="1:33" x14ac:dyDescent="0.25">
      <c r="A474" s="6">
        <v>467</v>
      </c>
      <c r="B474" s="1" t="str">
        <f t="shared" si="57"/>
        <v>New York</v>
      </c>
      <c r="C474" s="1" t="s">
        <v>2</v>
      </c>
      <c r="D474" s="1" t="str">
        <f>IF(C474="Q1","non-peak",IF('Alternate Scenario '!C474="Q4","non-peak","peak"))</f>
        <v>peak</v>
      </c>
      <c r="E474" s="13">
        <f>IF(D474="non-peak",Parameters_Base!$B$4,Parameters_Base!$B$5)</f>
        <v>229999.99999999997</v>
      </c>
      <c r="F474" s="1"/>
      <c r="G474" s="1">
        <v>234</v>
      </c>
      <c r="H474" s="1">
        <v>19</v>
      </c>
      <c r="I474" s="44">
        <f>N474*Parameters_Alternate!$B$8</f>
        <v>65.333333333333329</v>
      </c>
      <c r="J474" s="44">
        <f t="shared" si="58"/>
        <v>84.333333333333329</v>
      </c>
      <c r="K474" s="3">
        <v>0</v>
      </c>
      <c r="M474" s="27">
        <v>0.6333333333333333</v>
      </c>
      <c r="N474" s="27">
        <v>0.81666666666666665</v>
      </c>
      <c r="P474" s="15">
        <f t="shared" si="59"/>
        <v>19396666.666666664</v>
      </c>
      <c r="R474">
        <f>Parameters_Alternate!$F$5</f>
        <v>13880</v>
      </c>
      <c r="S474">
        <f>R474*(1+VLOOKUP(K474,Parameters_Alternate!$H$3:$I$7,2,FALSE))</f>
        <v>13880</v>
      </c>
      <c r="T474" s="14">
        <f>S474*Parameters_Alternate!$F$2</f>
        <v>18044000</v>
      </c>
      <c r="U474" s="14">
        <f>Parameters_Alternate!$N$6</f>
        <v>433333.33333333337</v>
      </c>
      <c r="V474" s="14">
        <f t="shared" si="56"/>
        <v>2500000</v>
      </c>
      <c r="W474" s="14">
        <f>Parameters_Alternate!$Q$10</f>
        <v>3754098.2698005121</v>
      </c>
      <c r="X474" s="14">
        <f>Parameters_Alternate!$F$7*'Alternate Scenario '!P474</f>
        <v>4849166.666666666</v>
      </c>
      <c r="Y474" s="14">
        <f>Parameters_Base!$G$8</f>
        <v>2000000</v>
      </c>
      <c r="Z474" s="15">
        <f t="shared" si="60"/>
        <v>31580598.269800507</v>
      </c>
      <c r="AB474" s="29">
        <f t="shared" si="61"/>
        <v>-12183931.603133842</v>
      </c>
      <c r="AC474" s="29"/>
      <c r="AD474" s="29" t="str">
        <f t="shared" si="62"/>
        <v>Loss</v>
      </c>
      <c r="AE474" s="29"/>
      <c r="AG474" s="12">
        <f t="shared" si="63"/>
        <v>-144473.49727036178</v>
      </c>
    </row>
    <row r="475" spans="1:33" x14ac:dyDescent="0.25">
      <c r="A475" s="6">
        <v>468</v>
      </c>
      <c r="B475" s="1" t="str">
        <f t="shared" si="57"/>
        <v>Mumbai</v>
      </c>
      <c r="C475" s="1" t="s">
        <v>2</v>
      </c>
      <c r="D475" s="1" t="str">
        <f>IF(C475="Q1","non-peak",IF('Alternate Scenario '!C475="Q4","non-peak","peak"))</f>
        <v>peak</v>
      </c>
      <c r="E475" s="13">
        <f>IF(D475="non-peak",Parameters_Base!$B$4,Parameters_Base!$B$5)</f>
        <v>229999.99999999997</v>
      </c>
      <c r="F475" s="1"/>
      <c r="G475" s="1">
        <v>234</v>
      </c>
      <c r="H475" s="1">
        <v>23</v>
      </c>
      <c r="I475" s="44">
        <f>N475*Parameters_Alternate!$B$8</f>
        <v>59</v>
      </c>
      <c r="J475" s="44">
        <f t="shared" si="58"/>
        <v>82</v>
      </c>
      <c r="K475" s="3">
        <v>1</v>
      </c>
      <c r="M475" s="27">
        <v>0.76666666666666672</v>
      </c>
      <c r="N475" s="27">
        <v>0.73750000000000004</v>
      </c>
      <c r="P475" s="15">
        <f t="shared" si="59"/>
        <v>18859999.999999996</v>
      </c>
      <c r="R475">
        <f>Parameters_Alternate!$F$5</f>
        <v>13880</v>
      </c>
      <c r="S475">
        <f>R475*(1+VLOOKUP(K475,Parameters_Alternate!$H$3:$I$7,2,FALSE))</f>
        <v>15961.999999999998</v>
      </c>
      <c r="T475" s="14">
        <f>S475*Parameters_Alternate!$F$2</f>
        <v>20750599.999999996</v>
      </c>
      <c r="U475" s="14">
        <f>Parameters_Alternate!$N$6</f>
        <v>433333.33333333337</v>
      </c>
      <c r="V475" s="14">
        <f t="shared" si="56"/>
        <v>1500000</v>
      </c>
      <c r="W475" s="14">
        <f>Parameters_Alternate!$Q$10</f>
        <v>3754098.2698005121</v>
      </c>
      <c r="X475" s="14">
        <f>Parameters_Alternate!$F$7*'Alternate Scenario '!P475</f>
        <v>4714999.9999999991</v>
      </c>
      <c r="Y475" s="14">
        <f>Parameters_Base!$G$8</f>
        <v>2000000</v>
      </c>
      <c r="Z475" s="15">
        <f t="shared" si="60"/>
        <v>33153031.603133842</v>
      </c>
      <c r="AB475" s="29">
        <f t="shared" si="61"/>
        <v>-14293031.603133846</v>
      </c>
      <c r="AC475" s="29"/>
      <c r="AD475" s="29" t="str">
        <f t="shared" si="62"/>
        <v>Loss</v>
      </c>
      <c r="AE475" s="29"/>
      <c r="AG475" s="12">
        <f t="shared" si="63"/>
        <v>-174305.2634528518</v>
      </c>
    </row>
    <row r="476" spans="1:33" x14ac:dyDescent="0.25">
      <c r="A476" s="6">
        <v>469</v>
      </c>
      <c r="B476" s="1" t="str">
        <f t="shared" si="57"/>
        <v>New York</v>
      </c>
      <c r="C476" s="1" t="s">
        <v>2</v>
      </c>
      <c r="D476" s="1" t="str">
        <f>IF(C476="Q1","non-peak",IF('Alternate Scenario '!C476="Q4","non-peak","peak"))</f>
        <v>peak</v>
      </c>
      <c r="E476" s="13">
        <f>IF(D476="non-peak",Parameters_Base!$B$4,Parameters_Base!$B$5)</f>
        <v>229999.99999999997</v>
      </c>
      <c r="F476" s="1"/>
      <c r="G476" s="1">
        <v>235</v>
      </c>
      <c r="H476" s="1">
        <v>28</v>
      </c>
      <c r="I476" s="44">
        <f>N476*Parameters_Alternate!$B$8</f>
        <v>66</v>
      </c>
      <c r="J476" s="44">
        <f t="shared" si="58"/>
        <v>94</v>
      </c>
      <c r="K476" s="3">
        <v>-1</v>
      </c>
      <c r="M476" s="27">
        <v>0.93333333333333335</v>
      </c>
      <c r="N476" s="27">
        <v>0.82499999999999996</v>
      </c>
      <c r="P476" s="15">
        <f t="shared" si="59"/>
        <v>21619999.999999996</v>
      </c>
      <c r="R476">
        <f>Parameters_Alternate!$F$5</f>
        <v>13880</v>
      </c>
      <c r="S476">
        <f>R476*(1+VLOOKUP(K476,Parameters_Alternate!$H$3:$I$7,2,FALSE))</f>
        <v>11798</v>
      </c>
      <c r="T476" s="14">
        <f>S476*Parameters_Alternate!$F$2</f>
        <v>15337400</v>
      </c>
      <c r="U476" s="14">
        <f>Parameters_Alternate!$N$6</f>
        <v>433333.33333333337</v>
      </c>
      <c r="V476" s="14">
        <f t="shared" si="56"/>
        <v>2500000</v>
      </c>
      <c r="W476" s="14">
        <f>Parameters_Alternate!$Q$10</f>
        <v>3754098.2698005121</v>
      </c>
      <c r="X476" s="14">
        <f>Parameters_Alternate!$F$7*'Alternate Scenario '!P476</f>
        <v>5404999.9999999991</v>
      </c>
      <c r="Y476" s="14">
        <f>Parameters_Base!$G$8</f>
        <v>2000000</v>
      </c>
      <c r="Z476" s="15">
        <f t="shared" si="60"/>
        <v>29429831.60313385</v>
      </c>
      <c r="AB476" s="29">
        <f t="shared" si="61"/>
        <v>-7809831.6031338535</v>
      </c>
      <c r="AC476" s="29"/>
      <c r="AD476" s="29" t="str">
        <f t="shared" si="62"/>
        <v>Loss</v>
      </c>
      <c r="AE476" s="29"/>
      <c r="AG476" s="12">
        <f t="shared" si="63"/>
        <v>-83083.314926955893</v>
      </c>
    </row>
    <row r="477" spans="1:33" x14ac:dyDescent="0.25">
      <c r="A477" s="6">
        <v>470</v>
      </c>
      <c r="B477" s="1" t="str">
        <f t="shared" si="57"/>
        <v>Mumbai</v>
      </c>
      <c r="C477" s="1" t="s">
        <v>2</v>
      </c>
      <c r="D477" s="1" t="str">
        <f>IF(C477="Q1","non-peak",IF('Alternate Scenario '!C477="Q4","non-peak","peak"))</f>
        <v>peak</v>
      </c>
      <c r="E477" s="13">
        <f>IF(D477="non-peak",Parameters_Base!$B$4,Parameters_Base!$B$5)</f>
        <v>229999.99999999997</v>
      </c>
      <c r="F477" s="1"/>
      <c r="G477" s="1">
        <v>235</v>
      </c>
      <c r="H477" s="1">
        <v>29</v>
      </c>
      <c r="I477" s="44">
        <f>N477*Parameters_Alternate!$B$8</f>
        <v>61.666666666666671</v>
      </c>
      <c r="J477" s="44">
        <f t="shared" si="58"/>
        <v>90.666666666666671</v>
      </c>
      <c r="K477" s="3">
        <v>2</v>
      </c>
      <c r="M477" s="27">
        <v>0.96666666666666667</v>
      </c>
      <c r="N477" s="27">
        <v>0.77083333333333337</v>
      </c>
      <c r="P477" s="15">
        <f t="shared" si="59"/>
        <v>20853333.333333332</v>
      </c>
      <c r="R477">
        <f>Parameters_Alternate!$F$5</f>
        <v>13880</v>
      </c>
      <c r="S477">
        <f>R477*(1+VLOOKUP(K477,Parameters_Alternate!$H$3:$I$7,2,FALSE))</f>
        <v>18044</v>
      </c>
      <c r="T477" s="14">
        <f>S477*Parameters_Alternate!$F$2</f>
        <v>23457200</v>
      </c>
      <c r="U477" s="14">
        <f>Parameters_Alternate!$N$6</f>
        <v>433333.33333333337</v>
      </c>
      <c r="V477" s="14">
        <f t="shared" si="56"/>
        <v>1500000</v>
      </c>
      <c r="W477" s="14">
        <f>Parameters_Alternate!$Q$10</f>
        <v>3754098.2698005121</v>
      </c>
      <c r="X477" s="14">
        <f>Parameters_Alternate!$F$7*'Alternate Scenario '!P477</f>
        <v>5213333.333333333</v>
      </c>
      <c r="Y477" s="14">
        <f>Parameters_Base!$G$8</f>
        <v>2000000</v>
      </c>
      <c r="Z477" s="15">
        <f t="shared" si="60"/>
        <v>36357964.936467178</v>
      </c>
      <c r="AB477" s="29">
        <f t="shared" si="61"/>
        <v>-15504631.603133846</v>
      </c>
      <c r="AC477" s="29"/>
      <c r="AD477" s="29" t="str">
        <f t="shared" si="62"/>
        <v>Loss</v>
      </c>
      <c r="AE477" s="29"/>
      <c r="AG477" s="12">
        <f t="shared" si="63"/>
        <v>-171006.96621103506</v>
      </c>
    </row>
    <row r="478" spans="1:33" x14ac:dyDescent="0.25">
      <c r="A478" s="6">
        <v>471</v>
      </c>
      <c r="B478" s="1" t="str">
        <f t="shared" si="57"/>
        <v>New York</v>
      </c>
      <c r="C478" s="1" t="s">
        <v>2</v>
      </c>
      <c r="D478" s="1" t="str">
        <f>IF(C478="Q1","non-peak",IF('Alternate Scenario '!C478="Q4","non-peak","peak"))</f>
        <v>peak</v>
      </c>
      <c r="E478" s="13">
        <f>IF(D478="non-peak",Parameters_Base!$B$4,Parameters_Base!$B$5)</f>
        <v>229999.99999999997</v>
      </c>
      <c r="F478" s="1"/>
      <c r="G478" s="1">
        <v>236</v>
      </c>
      <c r="H478" s="1">
        <v>16</v>
      </c>
      <c r="I478" s="44">
        <f>N478*Parameters_Alternate!$B$8</f>
        <v>62.333333333333336</v>
      </c>
      <c r="J478" s="44">
        <f t="shared" si="58"/>
        <v>78.333333333333343</v>
      </c>
      <c r="K478" s="3">
        <v>-1</v>
      </c>
      <c r="M478" s="27">
        <v>0.53333333333333333</v>
      </c>
      <c r="N478" s="27">
        <v>0.77916666666666667</v>
      </c>
      <c r="P478" s="15">
        <f t="shared" si="59"/>
        <v>18016666.666666668</v>
      </c>
      <c r="R478">
        <f>Parameters_Alternate!$F$5</f>
        <v>13880</v>
      </c>
      <c r="S478">
        <f>R478*(1+VLOOKUP(K478,Parameters_Alternate!$H$3:$I$7,2,FALSE))</f>
        <v>11798</v>
      </c>
      <c r="T478" s="14">
        <f>S478*Parameters_Alternate!$F$2</f>
        <v>15337400</v>
      </c>
      <c r="U478" s="14">
        <f>Parameters_Alternate!$N$6</f>
        <v>433333.33333333337</v>
      </c>
      <c r="V478" s="14">
        <f t="shared" si="56"/>
        <v>2500000</v>
      </c>
      <c r="W478" s="14">
        <f>Parameters_Alternate!$Q$10</f>
        <v>3754098.2698005121</v>
      </c>
      <c r="X478" s="14">
        <f>Parameters_Alternate!$F$7*'Alternate Scenario '!P478</f>
        <v>4504166.666666667</v>
      </c>
      <c r="Y478" s="14">
        <f>Parameters_Base!$G$8</f>
        <v>2000000</v>
      </c>
      <c r="Z478" s="15">
        <f t="shared" si="60"/>
        <v>28528998.269800518</v>
      </c>
      <c r="AB478" s="29">
        <f t="shared" si="61"/>
        <v>-10512331.60313385</v>
      </c>
      <c r="AC478" s="29"/>
      <c r="AD478" s="29" t="str">
        <f t="shared" si="62"/>
        <v>Loss</v>
      </c>
      <c r="AE478" s="29"/>
      <c r="AG478" s="12">
        <f t="shared" si="63"/>
        <v>-134199.97791234701</v>
      </c>
    </row>
    <row r="479" spans="1:33" x14ac:dyDescent="0.25">
      <c r="A479" s="6">
        <v>472</v>
      </c>
      <c r="B479" s="1" t="str">
        <f t="shared" si="57"/>
        <v>Mumbai</v>
      </c>
      <c r="C479" s="1" t="s">
        <v>2</v>
      </c>
      <c r="D479" s="1" t="str">
        <f>IF(C479="Q1","non-peak",IF('Alternate Scenario '!C479="Q4","non-peak","peak"))</f>
        <v>peak</v>
      </c>
      <c r="E479" s="13">
        <f>IF(D479="non-peak",Parameters_Base!$B$4,Parameters_Base!$B$5)</f>
        <v>229999.99999999997</v>
      </c>
      <c r="F479" s="1"/>
      <c r="G479" s="1">
        <v>236</v>
      </c>
      <c r="H479" s="1">
        <v>24</v>
      </c>
      <c r="I479" s="44">
        <f>N479*Parameters_Alternate!$B$8</f>
        <v>71.333333333333343</v>
      </c>
      <c r="J479" s="44">
        <f t="shared" si="58"/>
        <v>95.333333333333343</v>
      </c>
      <c r="K479" s="3">
        <v>2</v>
      </c>
      <c r="M479" s="27">
        <v>0.8</v>
      </c>
      <c r="N479" s="27">
        <v>0.89166666666666672</v>
      </c>
      <c r="P479" s="15">
        <f t="shared" si="59"/>
        <v>21926666.666666668</v>
      </c>
      <c r="R479">
        <f>Parameters_Alternate!$F$5</f>
        <v>13880</v>
      </c>
      <c r="S479">
        <f>R479*(1+VLOOKUP(K479,Parameters_Alternate!$H$3:$I$7,2,FALSE))</f>
        <v>18044</v>
      </c>
      <c r="T479" s="14">
        <f>S479*Parameters_Alternate!$F$2</f>
        <v>23457200</v>
      </c>
      <c r="U479" s="14">
        <f>Parameters_Alternate!$N$6</f>
        <v>433333.33333333337</v>
      </c>
      <c r="V479" s="14">
        <f t="shared" si="56"/>
        <v>1500000</v>
      </c>
      <c r="W479" s="14">
        <f>Parameters_Alternate!$Q$10</f>
        <v>3754098.2698005121</v>
      </c>
      <c r="X479" s="14">
        <f>Parameters_Alternate!$F$7*'Alternate Scenario '!P479</f>
        <v>5481666.666666667</v>
      </c>
      <c r="Y479" s="14">
        <f>Parameters_Base!$G$8</f>
        <v>2000000</v>
      </c>
      <c r="Z479" s="15">
        <f t="shared" si="60"/>
        <v>36626298.269800507</v>
      </c>
      <c r="AB479" s="29">
        <f t="shared" si="61"/>
        <v>-14699631.603133839</v>
      </c>
      <c r="AC479" s="29"/>
      <c r="AD479" s="29" t="str">
        <f t="shared" si="62"/>
        <v>Loss</v>
      </c>
      <c r="AE479" s="29"/>
      <c r="AG479" s="12">
        <f t="shared" si="63"/>
        <v>-154191.93989301228</v>
      </c>
    </row>
    <row r="480" spans="1:33" x14ac:dyDescent="0.25">
      <c r="A480" s="6">
        <v>473</v>
      </c>
      <c r="B480" s="1" t="str">
        <f t="shared" si="57"/>
        <v>New York</v>
      </c>
      <c r="C480" s="1" t="s">
        <v>2</v>
      </c>
      <c r="D480" s="1" t="str">
        <f>IF(C480="Q1","non-peak",IF('Alternate Scenario '!C480="Q4","non-peak","peak"))</f>
        <v>peak</v>
      </c>
      <c r="E480" s="13">
        <f>IF(D480="non-peak",Parameters_Base!$B$4,Parameters_Base!$B$5)</f>
        <v>229999.99999999997</v>
      </c>
      <c r="F480" s="1"/>
      <c r="G480" s="1">
        <v>237</v>
      </c>
      <c r="H480" s="1">
        <v>19</v>
      </c>
      <c r="I480" s="44">
        <f>N480*Parameters_Alternate!$B$8</f>
        <v>62.666666666666664</v>
      </c>
      <c r="J480" s="44">
        <f t="shared" si="58"/>
        <v>81.666666666666657</v>
      </c>
      <c r="K480" s="3">
        <v>0</v>
      </c>
      <c r="M480" s="27">
        <v>0.6333333333333333</v>
      </c>
      <c r="N480" s="27">
        <v>0.78333333333333333</v>
      </c>
      <c r="P480" s="15">
        <f t="shared" si="59"/>
        <v>18783333.333333328</v>
      </c>
      <c r="R480">
        <f>Parameters_Alternate!$F$5</f>
        <v>13880</v>
      </c>
      <c r="S480">
        <f>R480*(1+VLOOKUP(K480,Parameters_Alternate!$H$3:$I$7,2,FALSE))</f>
        <v>13880</v>
      </c>
      <c r="T480" s="14">
        <f>S480*Parameters_Alternate!$F$2</f>
        <v>18044000</v>
      </c>
      <c r="U480" s="14">
        <f>Parameters_Alternate!$N$6</f>
        <v>433333.33333333337</v>
      </c>
      <c r="V480" s="14">
        <f t="shared" si="56"/>
        <v>2500000</v>
      </c>
      <c r="W480" s="14">
        <f>Parameters_Alternate!$Q$10</f>
        <v>3754098.2698005121</v>
      </c>
      <c r="X480" s="14">
        <f>Parameters_Alternate!$F$7*'Alternate Scenario '!P480</f>
        <v>4695833.3333333321</v>
      </c>
      <c r="Y480" s="14">
        <f>Parameters_Base!$G$8</f>
        <v>2000000</v>
      </c>
      <c r="Z480" s="15">
        <f t="shared" si="60"/>
        <v>31427264.936467174</v>
      </c>
      <c r="AB480" s="29">
        <f t="shared" si="61"/>
        <v>-12643931.603133846</v>
      </c>
      <c r="AC480" s="29"/>
      <c r="AD480" s="29" t="str">
        <f t="shared" si="62"/>
        <v>Loss</v>
      </c>
      <c r="AE480" s="29"/>
      <c r="AG480" s="12">
        <f t="shared" si="63"/>
        <v>-154823.6522832716</v>
      </c>
    </row>
    <row r="481" spans="1:33" x14ac:dyDescent="0.25">
      <c r="A481" s="6">
        <v>474</v>
      </c>
      <c r="B481" s="1" t="str">
        <f t="shared" si="57"/>
        <v>Mumbai</v>
      </c>
      <c r="C481" s="1" t="s">
        <v>2</v>
      </c>
      <c r="D481" s="1" t="str">
        <f>IF(C481="Q1","non-peak",IF('Alternate Scenario '!C481="Q4","non-peak","peak"))</f>
        <v>peak</v>
      </c>
      <c r="E481" s="13">
        <f>IF(D481="non-peak",Parameters_Base!$B$4,Parameters_Base!$B$5)</f>
        <v>229999.99999999997</v>
      </c>
      <c r="F481" s="1"/>
      <c r="G481" s="1">
        <v>237</v>
      </c>
      <c r="H481" s="1">
        <v>15</v>
      </c>
      <c r="I481" s="44">
        <f>N481*Parameters_Alternate!$B$8</f>
        <v>65.333333333333329</v>
      </c>
      <c r="J481" s="44">
        <f t="shared" si="58"/>
        <v>80.333333333333329</v>
      </c>
      <c r="K481" s="3">
        <v>2</v>
      </c>
      <c r="M481" s="27">
        <v>0.5</v>
      </c>
      <c r="N481" s="27">
        <v>0.81666666666666665</v>
      </c>
      <c r="P481" s="15">
        <f t="shared" si="59"/>
        <v>18476666.666666664</v>
      </c>
      <c r="R481">
        <f>Parameters_Alternate!$F$5</f>
        <v>13880</v>
      </c>
      <c r="S481">
        <f>R481*(1+VLOOKUP(K481,Parameters_Alternate!$H$3:$I$7,2,FALSE))</f>
        <v>18044</v>
      </c>
      <c r="T481" s="14">
        <f>S481*Parameters_Alternate!$F$2</f>
        <v>23457200</v>
      </c>
      <c r="U481" s="14">
        <f>Parameters_Alternate!$N$6</f>
        <v>433333.33333333337</v>
      </c>
      <c r="V481" s="14">
        <f t="shared" si="56"/>
        <v>1500000</v>
      </c>
      <c r="W481" s="14">
        <f>Parameters_Alternate!$Q$10</f>
        <v>3754098.2698005121</v>
      </c>
      <c r="X481" s="14">
        <f>Parameters_Alternate!$F$7*'Alternate Scenario '!P481</f>
        <v>4619166.666666666</v>
      </c>
      <c r="Y481" s="14">
        <f>Parameters_Base!$G$8</f>
        <v>2000000</v>
      </c>
      <c r="Z481" s="15">
        <f t="shared" si="60"/>
        <v>35763798.269800507</v>
      </c>
      <c r="AB481" s="29">
        <f t="shared" si="61"/>
        <v>-17287131.603133842</v>
      </c>
      <c r="AC481" s="29"/>
      <c r="AD481" s="29" t="str">
        <f t="shared" si="62"/>
        <v>Loss</v>
      </c>
      <c r="AE481" s="29"/>
      <c r="AG481" s="12">
        <f t="shared" si="63"/>
        <v>-215192.50958257896</v>
      </c>
    </row>
    <row r="482" spans="1:33" x14ac:dyDescent="0.25">
      <c r="A482" s="6">
        <v>475</v>
      </c>
      <c r="B482" s="1" t="str">
        <f t="shared" si="57"/>
        <v>New York</v>
      </c>
      <c r="C482" s="1" t="s">
        <v>2</v>
      </c>
      <c r="D482" s="1" t="str">
        <f>IF(C482="Q1","non-peak",IF('Alternate Scenario '!C482="Q4","non-peak","peak"))</f>
        <v>peak</v>
      </c>
      <c r="E482" s="13">
        <f>IF(D482="non-peak",Parameters_Base!$B$4,Parameters_Base!$B$5)</f>
        <v>229999.99999999997</v>
      </c>
      <c r="F482" s="1"/>
      <c r="G482" s="1">
        <v>238</v>
      </c>
      <c r="H482" s="1">
        <v>17</v>
      </c>
      <c r="I482" s="44">
        <f>N482*Parameters_Alternate!$B$8</f>
        <v>75</v>
      </c>
      <c r="J482" s="44">
        <f t="shared" si="58"/>
        <v>92</v>
      </c>
      <c r="K482" s="3">
        <v>0</v>
      </c>
      <c r="M482" s="27">
        <v>0.56666666666666665</v>
      </c>
      <c r="N482" s="27">
        <v>0.9375</v>
      </c>
      <c r="P482" s="15">
        <f t="shared" si="59"/>
        <v>21159999.999999996</v>
      </c>
      <c r="R482">
        <f>Parameters_Alternate!$F$5</f>
        <v>13880</v>
      </c>
      <c r="S482">
        <f>R482*(1+VLOOKUP(K482,Parameters_Alternate!$H$3:$I$7,2,FALSE))</f>
        <v>13880</v>
      </c>
      <c r="T482" s="14">
        <f>S482*Parameters_Alternate!$F$2</f>
        <v>18044000</v>
      </c>
      <c r="U482" s="14">
        <f>Parameters_Alternate!$N$6</f>
        <v>433333.33333333337</v>
      </c>
      <c r="V482" s="14">
        <f t="shared" si="56"/>
        <v>2500000</v>
      </c>
      <c r="W482" s="14">
        <f>Parameters_Alternate!$Q$10</f>
        <v>3754098.2698005121</v>
      </c>
      <c r="X482" s="14">
        <f>Parameters_Alternate!$F$7*'Alternate Scenario '!P482</f>
        <v>5289999.9999999991</v>
      </c>
      <c r="Y482" s="14">
        <f>Parameters_Base!$G$8</f>
        <v>2000000</v>
      </c>
      <c r="Z482" s="15">
        <f t="shared" si="60"/>
        <v>32021431.603133842</v>
      </c>
      <c r="AB482" s="29">
        <f t="shared" si="61"/>
        <v>-10861431.603133846</v>
      </c>
      <c r="AC482" s="29"/>
      <c r="AD482" s="29" t="str">
        <f t="shared" si="62"/>
        <v>Loss</v>
      </c>
      <c r="AE482" s="29"/>
      <c r="AG482" s="12">
        <f t="shared" si="63"/>
        <v>-118059.03916449833</v>
      </c>
    </row>
    <row r="483" spans="1:33" x14ac:dyDescent="0.25">
      <c r="A483" s="6">
        <v>476</v>
      </c>
      <c r="B483" s="1" t="str">
        <f t="shared" si="57"/>
        <v>Mumbai</v>
      </c>
      <c r="C483" s="1" t="s">
        <v>2</v>
      </c>
      <c r="D483" s="1" t="str">
        <f>IF(C483="Q1","non-peak",IF('Alternate Scenario '!C483="Q4","non-peak","peak"))</f>
        <v>peak</v>
      </c>
      <c r="E483" s="13">
        <f>IF(D483="non-peak",Parameters_Base!$B$4,Parameters_Base!$B$5)</f>
        <v>229999.99999999997</v>
      </c>
      <c r="F483" s="1"/>
      <c r="G483" s="1">
        <v>238</v>
      </c>
      <c r="H483" s="1">
        <v>29</v>
      </c>
      <c r="I483" s="44">
        <f>N483*Parameters_Alternate!$B$8</f>
        <v>53</v>
      </c>
      <c r="J483" s="44">
        <f t="shared" si="58"/>
        <v>82</v>
      </c>
      <c r="K483" s="3">
        <v>0</v>
      </c>
      <c r="M483" s="27">
        <v>0.96666666666666667</v>
      </c>
      <c r="N483" s="27">
        <v>0.66249999999999998</v>
      </c>
      <c r="P483" s="15">
        <f t="shared" si="59"/>
        <v>18859999.999999996</v>
      </c>
      <c r="R483">
        <f>Parameters_Alternate!$F$5</f>
        <v>13880</v>
      </c>
      <c r="S483">
        <f>R483*(1+VLOOKUP(K483,Parameters_Alternate!$H$3:$I$7,2,FALSE))</f>
        <v>13880</v>
      </c>
      <c r="T483" s="14">
        <f>S483*Parameters_Alternate!$F$2</f>
        <v>18044000</v>
      </c>
      <c r="U483" s="14">
        <f>Parameters_Alternate!$N$6</f>
        <v>433333.33333333337</v>
      </c>
      <c r="V483" s="14">
        <f t="shared" si="56"/>
        <v>1500000</v>
      </c>
      <c r="W483" s="14">
        <f>Parameters_Alternate!$Q$10</f>
        <v>3754098.2698005121</v>
      </c>
      <c r="X483" s="14">
        <f>Parameters_Alternate!$F$7*'Alternate Scenario '!P483</f>
        <v>4714999.9999999991</v>
      </c>
      <c r="Y483" s="14">
        <f>Parameters_Base!$G$8</f>
        <v>2000000</v>
      </c>
      <c r="Z483" s="15">
        <f t="shared" si="60"/>
        <v>30446431.603133842</v>
      </c>
      <c r="AB483" s="29">
        <f t="shared" si="61"/>
        <v>-11586431.603133846</v>
      </c>
      <c r="AC483" s="29"/>
      <c r="AD483" s="29" t="str">
        <f t="shared" si="62"/>
        <v>Loss</v>
      </c>
      <c r="AE483" s="29"/>
      <c r="AG483" s="12">
        <f t="shared" si="63"/>
        <v>-141297.94637968106</v>
      </c>
    </row>
    <row r="484" spans="1:33" x14ac:dyDescent="0.25">
      <c r="A484" s="6">
        <v>477</v>
      </c>
      <c r="B484" s="1" t="str">
        <f t="shared" si="57"/>
        <v>New York</v>
      </c>
      <c r="C484" s="1" t="s">
        <v>2</v>
      </c>
      <c r="D484" s="1" t="str">
        <f>IF(C484="Q1","non-peak",IF('Alternate Scenario '!C484="Q4","non-peak","peak"))</f>
        <v>peak</v>
      </c>
      <c r="E484" s="13">
        <f>IF(D484="non-peak",Parameters_Base!$B$4,Parameters_Base!$B$5)</f>
        <v>229999.99999999997</v>
      </c>
      <c r="F484" s="1"/>
      <c r="G484" s="1">
        <v>239</v>
      </c>
      <c r="H484" s="1">
        <v>17</v>
      </c>
      <c r="I484" s="44">
        <f>N484*Parameters_Alternate!$B$8</f>
        <v>75.666666666666657</v>
      </c>
      <c r="J484" s="44">
        <f t="shared" si="58"/>
        <v>92.666666666666657</v>
      </c>
      <c r="K484" s="3">
        <v>-1</v>
      </c>
      <c r="M484" s="27">
        <v>0.56666666666666665</v>
      </c>
      <c r="N484" s="27">
        <v>0.9458333333333333</v>
      </c>
      <c r="P484" s="15">
        <f t="shared" si="59"/>
        <v>21313333.333333328</v>
      </c>
      <c r="R484">
        <f>Parameters_Alternate!$F$5</f>
        <v>13880</v>
      </c>
      <c r="S484">
        <f>R484*(1+VLOOKUP(K484,Parameters_Alternate!$H$3:$I$7,2,FALSE))</f>
        <v>11798</v>
      </c>
      <c r="T484" s="14">
        <f>S484*Parameters_Alternate!$F$2</f>
        <v>15337400</v>
      </c>
      <c r="U484" s="14">
        <f>Parameters_Alternate!$N$6</f>
        <v>433333.33333333337</v>
      </c>
      <c r="V484" s="14">
        <f t="shared" si="56"/>
        <v>2500000</v>
      </c>
      <c r="W484" s="14">
        <f>Parameters_Alternate!$Q$10</f>
        <v>3754098.2698005121</v>
      </c>
      <c r="X484" s="14">
        <f>Parameters_Alternate!$F$7*'Alternate Scenario '!P484</f>
        <v>5328333.3333333321</v>
      </c>
      <c r="Y484" s="14">
        <f>Parameters_Base!$G$8</f>
        <v>2000000</v>
      </c>
      <c r="Z484" s="15">
        <f t="shared" si="60"/>
        <v>29353164.936467182</v>
      </c>
      <c r="AB484" s="29">
        <f t="shared" si="61"/>
        <v>-8039831.6031338535</v>
      </c>
      <c r="AC484" s="29"/>
      <c r="AD484" s="29" t="str">
        <f t="shared" si="62"/>
        <v>Loss</v>
      </c>
      <c r="AE484" s="29"/>
      <c r="AG484" s="12">
        <f t="shared" si="63"/>
        <v>-86760.772695689069</v>
      </c>
    </row>
    <row r="485" spans="1:33" x14ac:dyDescent="0.25">
      <c r="A485" s="6">
        <v>478</v>
      </c>
      <c r="B485" s="1" t="str">
        <f t="shared" si="57"/>
        <v>Mumbai</v>
      </c>
      <c r="C485" s="1" t="s">
        <v>2</v>
      </c>
      <c r="D485" s="1" t="str">
        <f>IF(C485="Q1","non-peak",IF('Alternate Scenario '!C485="Q4","non-peak","peak"))</f>
        <v>peak</v>
      </c>
      <c r="E485" s="13">
        <f>IF(D485="non-peak",Parameters_Base!$B$4,Parameters_Base!$B$5)</f>
        <v>229999.99999999997</v>
      </c>
      <c r="F485" s="1"/>
      <c r="G485" s="1">
        <v>239</v>
      </c>
      <c r="H485" s="1">
        <v>15</v>
      </c>
      <c r="I485" s="44">
        <f>N485*Parameters_Alternate!$B$8</f>
        <v>68.333333333333329</v>
      </c>
      <c r="J485" s="44">
        <f t="shared" si="58"/>
        <v>83.333333333333329</v>
      </c>
      <c r="K485" s="3">
        <v>0</v>
      </c>
      <c r="M485" s="27">
        <v>0.5</v>
      </c>
      <c r="N485" s="27">
        <v>0.85416666666666663</v>
      </c>
      <c r="P485" s="15">
        <f t="shared" si="59"/>
        <v>19166666.666666664</v>
      </c>
      <c r="R485">
        <f>Parameters_Alternate!$F$5</f>
        <v>13880</v>
      </c>
      <c r="S485">
        <f>R485*(1+VLOOKUP(K485,Parameters_Alternate!$H$3:$I$7,2,FALSE))</f>
        <v>13880</v>
      </c>
      <c r="T485" s="14">
        <f>S485*Parameters_Alternate!$F$2</f>
        <v>18044000</v>
      </c>
      <c r="U485" s="14">
        <f>Parameters_Alternate!$N$6</f>
        <v>433333.33333333337</v>
      </c>
      <c r="V485" s="14">
        <f t="shared" si="56"/>
        <v>1500000</v>
      </c>
      <c r="W485" s="14">
        <f>Parameters_Alternate!$Q$10</f>
        <v>3754098.2698005121</v>
      </c>
      <c r="X485" s="14">
        <f>Parameters_Alternate!$F$7*'Alternate Scenario '!P485</f>
        <v>4791666.666666666</v>
      </c>
      <c r="Y485" s="14">
        <f>Parameters_Base!$G$8</f>
        <v>2000000</v>
      </c>
      <c r="Z485" s="15">
        <f t="shared" si="60"/>
        <v>30523098.269800507</v>
      </c>
      <c r="AB485" s="29">
        <f t="shared" si="61"/>
        <v>-11356431.603133842</v>
      </c>
      <c r="AC485" s="29"/>
      <c r="AD485" s="29" t="str">
        <f t="shared" si="62"/>
        <v>Loss</v>
      </c>
      <c r="AE485" s="29"/>
      <c r="AG485" s="12">
        <f t="shared" si="63"/>
        <v>-136277.17923760612</v>
      </c>
    </row>
    <row r="486" spans="1:33" x14ac:dyDescent="0.25">
      <c r="A486" s="6">
        <v>479</v>
      </c>
      <c r="B486" s="1" t="str">
        <f t="shared" si="57"/>
        <v>New York</v>
      </c>
      <c r="C486" s="1" t="s">
        <v>2</v>
      </c>
      <c r="D486" s="1" t="str">
        <f>IF(C486="Q1","non-peak",IF('Alternate Scenario '!C486="Q4","non-peak","peak"))</f>
        <v>peak</v>
      </c>
      <c r="E486" s="13">
        <f>IF(D486="non-peak",Parameters_Base!$B$4,Parameters_Base!$B$5)</f>
        <v>229999.99999999997</v>
      </c>
      <c r="F486" s="1"/>
      <c r="G486" s="1">
        <v>240</v>
      </c>
      <c r="H486" s="1">
        <v>17</v>
      </c>
      <c r="I486" s="44">
        <f>N486*Parameters_Alternate!$B$8</f>
        <v>59.666666666666671</v>
      </c>
      <c r="J486" s="44">
        <f t="shared" si="58"/>
        <v>76.666666666666671</v>
      </c>
      <c r="K486" s="3">
        <v>-1</v>
      </c>
      <c r="M486" s="27">
        <v>0.56666666666666665</v>
      </c>
      <c r="N486" s="27">
        <v>0.74583333333333335</v>
      </c>
      <c r="P486" s="15">
        <f t="shared" si="59"/>
        <v>17633333.333333332</v>
      </c>
      <c r="R486">
        <f>Parameters_Alternate!$F$5</f>
        <v>13880</v>
      </c>
      <c r="S486">
        <f>R486*(1+VLOOKUP(K486,Parameters_Alternate!$H$3:$I$7,2,FALSE))</f>
        <v>11798</v>
      </c>
      <c r="T486" s="14">
        <f>S486*Parameters_Alternate!$F$2</f>
        <v>15337400</v>
      </c>
      <c r="U486" s="14">
        <f>Parameters_Alternate!$N$6</f>
        <v>433333.33333333337</v>
      </c>
      <c r="V486" s="14">
        <f t="shared" si="56"/>
        <v>2500000</v>
      </c>
      <c r="W486" s="14">
        <f>Parameters_Alternate!$Q$10</f>
        <v>3754098.2698005121</v>
      </c>
      <c r="X486" s="14">
        <f>Parameters_Alternate!$F$7*'Alternate Scenario '!P486</f>
        <v>4408333.333333333</v>
      </c>
      <c r="Y486" s="14">
        <f>Parameters_Base!$G$8</f>
        <v>2000000</v>
      </c>
      <c r="Z486" s="15">
        <f t="shared" si="60"/>
        <v>28433164.936467182</v>
      </c>
      <c r="AB486" s="29">
        <f t="shared" si="61"/>
        <v>-10799831.60313385</v>
      </c>
      <c r="AC486" s="29"/>
      <c r="AD486" s="29" t="str">
        <f t="shared" si="62"/>
        <v>Loss</v>
      </c>
      <c r="AE486" s="29"/>
      <c r="AG486" s="12">
        <f t="shared" si="63"/>
        <v>-140867.36873652847</v>
      </c>
    </row>
    <row r="487" spans="1:33" x14ac:dyDescent="0.25">
      <c r="A487" s="6">
        <v>480</v>
      </c>
      <c r="B487" s="1" t="str">
        <f t="shared" si="57"/>
        <v>Mumbai</v>
      </c>
      <c r="C487" s="1" t="s">
        <v>2</v>
      </c>
      <c r="D487" s="1" t="str">
        <f>IF(C487="Q1","non-peak",IF('Alternate Scenario '!C487="Q4","non-peak","peak"))</f>
        <v>peak</v>
      </c>
      <c r="E487" s="13">
        <f>IF(D487="non-peak",Parameters_Base!$B$4,Parameters_Base!$B$5)</f>
        <v>229999.99999999997</v>
      </c>
      <c r="F487" s="1"/>
      <c r="G487" s="1">
        <v>240</v>
      </c>
      <c r="H487" s="1">
        <v>17</v>
      </c>
      <c r="I487" s="44">
        <f>N487*Parameters_Alternate!$B$8</f>
        <v>74</v>
      </c>
      <c r="J487" s="44">
        <f t="shared" si="58"/>
        <v>91</v>
      </c>
      <c r="K487" s="3">
        <v>2</v>
      </c>
      <c r="M487" s="27">
        <v>0.56666666666666665</v>
      </c>
      <c r="N487" s="27">
        <v>0.92500000000000004</v>
      </c>
      <c r="P487" s="15">
        <f t="shared" si="59"/>
        <v>20929999.999999996</v>
      </c>
      <c r="R487">
        <f>Parameters_Alternate!$F$5</f>
        <v>13880</v>
      </c>
      <c r="S487">
        <f>R487*(1+VLOOKUP(K487,Parameters_Alternate!$H$3:$I$7,2,FALSE))</f>
        <v>18044</v>
      </c>
      <c r="T487" s="14">
        <f>S487*Parameters_Alternate!$F$2</f>
        <v>23457200</v>
      </c>
      <c r="U487" s="14">
        <f>Parameters_Alternate!$N$6</f>
        <v>433333.33333333337</v>
      </c>
      <c r="V487" s="14">
        <f t="shared" si="56"/>
        <v>1500000</v>
      </c>
      <c r="W487" s="14">
        <f>Parameters_Alternate!$Q$10</f>
        <v>3754098.2698005121</v>
      </c>
      <c r="X487" s="14">
        <f>Parameters_Alternate!$F$7*'Alternate Scenario '!P487</f>
        <v>5232499.9999999991</v>
      </c>
      <c r="Y487" s="14">
        <f>Parameters_Base!$G$8</f>
        <v>2000000</v>
      </c>
      <c r="Z487" s="15">
        <f t="shared" si="60"/>
        <v>36377131.603133842</v>
      </c>
      <c r="AB487" s="29">
        <f t="shared" si="61"/>
        <v>-15447131.603133846</v>
      </c>
      <c r="AC487" s="29"/>
      <c r="AD487" s="29" t="str">
        <f t="shared" si="62"/>
        <v>Loss</v>
      </c>
      <c r="AE487" s="29"/>
      <c r="AG487" s="12">
        <f t="shared" si="63"/>
        <v>-169748.69893553678</v>
      </c>
    </row>
    <row r="488" spans="1:33" x14ac:dyDescent="0.25">
      <c r="A488" s="6">
        <v>481</v>
      </c>
      <c r="B488" s="1" t="str">
        <f t="shared" si="57"/>
        <v>New York</v>
      </c>
      <c r="C488" s="1" t="s">
        <v>2</v>
      </c>
      <c r="D488" s="1" t="str">
        <f>IF(C488="Q1","non-peak",IF('Alternate Scenario '!C488="Q4","non-peak","peak"))</f>
        <v>peak</v>
      </c>
      <c r="E488" s="13">
        <f>IF(D488="non-peak",Parameters_Base!$B$4,Parameters_Base!$B$5)</f>
        <v>229999.99999999997</v>
      </c>
      <c r="F488" s="1"/>
      <c r="G488" s="1">
        <v>241</v>
      </c>
      <c r="H488" s="1">
        <v>22</v>
      </c>
      <c r="I488" s="44">
        <f>N488*Parameters_Alternate!$B$8</f>
        <v>68.666666666666657</v>
      </c>
      <c r="J488" s="44">
        <f t="shared" si="58"/>
        <v>90.666666666666657</v>
      </c>
      <c r="K488" s="3">
        <v>-2</v>
      </c>
      <c r="M488" s="27">
        <v>0.73333333333333328</v>
      </c>
      <c r="N488" s="27">
        <v>0.85833333333333328</v>
      </c>
      <c r="P488" s="15">
        <f t="shared" si="59"/>
        <v>20853333.333333328</v>
      </c>
      <c r="R488">
        <f>Parameters_Alternate!$F$5</f>
        <v>13880</v>
      </c>
      <c r="S488">
        <f>R488*(1+VLOOKUP(K488,Parameters_Alternate!$H$3:$I$7,2,FALSE))</f>
        <v>9716</v>
      </c>
      <c r="T488" s="14">
        <f>S488*Parameters_Alternate!$F$2</f>
        <v>12630800</v>
      </c>
      <c r="U488" s="14">
        <f>Parameters_Alternate!$N$6</f>
        <v>433333.33333333337</v>
      </c>
      <c r="V488" s="14">
        <f t="shared" si="56"/>
        <v>2500000</v>
      </c>
      <c r="W488" s="14">
        <f>Parameters_Alternate!$Q$10</f>
        <v>3754098.2698005121</v>
      </c>
      <c r="X488" s="14">
        <f>Parameters_Alternate!$F$7*'Alternate Scenario '!P488</f>
        <v>5213333.3333333321</v>
      </c>
      <c r="Y488" s="14">
        <f>Parameters_Base!$G$8</f>
        <v>2000000</v>
      </c>
      <c r="Z488" s="15">
        <f t="shared" si="60"/>
        <v>26531564.936467178</v>
      </c>
      <c r="AB488" s="29">
        <f t="shared" si="61"/>
        <v>-5678231.6031338498</v>
      </c>
      <c r="AC488" s="29"/>
      <c r="AD488" s="29" t="str">
        <f t="shared" si="62"/>
        <v>Loss</v>
      </c>
      <c r="AE488" s="29"/>
      <c r="AG488" s="12">
        <f t="shared" si="63"/>
        <v>-62627.554446329232</v>
      </c>
    </row>
    <row r="489" spans="1:33" x14ac:dyDescent="0.25">
      <c r="A489" s="6">
        <v>482</v>
      </c>
      <c r="B489" s="1" t="str">
        <f t="shared" si="57"/>
        <v>Mumbai</v>
      </c>
      <c r="C489" s="1" t="s">
        <v>2</v>
      </c>
      <c r="D489" s="1" t="str">
        <f>IF(C489="Q1","non-peak",IF('Alternate Scenario '!C489="Q4","non-peak","peak"))</f>
        <v>peak</v>
      </c>
      <c r="E489" s="13">
        <f>IF(D489="non-peak",Parameters_Base!$B$4,Parameters_Base!$B$5)</f>
        <v>229999.99999999997</v>
      </c>
      <c r="F489" s="1"/>
      <c r="G489" s="1">
        <v>241</v>
      </c>
      <c r="H489" s="1">
        <v>27</v>
      </c>
      <c r="I489" s="44">
        <f>N489*Parameters_Alternate!$B$8</f>
        <v>76.333333333333343</v>
      </c>
      <c r="J489" s="44">
        <f t="shared" si="58"/>
        <v>103.33333333333334</v>
      </c>
      <c r="K489" s="3">
        <v>1</v>
      </c>
      <c r="M489" s="27">
        <v>0.9</v>
      </c>
      <c r="N489" s="27">
        <v>0.95416666666666672</v>
      </c>
      <c r="P489" s="15">
        <f t="shared" si="59"/>
        <v>23766666.666666664</v>
      </c>
      <c r="R489">
        <f>Parameters_Alternate!$F$5</f>
        <v>13880</v>
      </c>
      <c r="S489">
        <f>R489*(1+VLOOKUP(K489,Parameters_Alternate!$H$3:$I$7,2,FALSE))</f>
        <v>15961.999999999998</v>
      </c>
      <c r="T489" s="14">
        <f>S489*Parameters_Alternate!$F$2</f>
        <v>20750599.999999996</v>
      </c>
      <c r="U489" s="14">
        <f>Parameters_Alternate!$N$6</f>
        <v>433333.33333333337</v>
      </c>
      <c r="V489" s="14">
        <f t="shared" si="56"/>
        <v>1500000</v>
      </c>
      <c r="W489" s="14">
        <f>Parameters_Alternate!$Q$10</f>
        <v>3754098.2698005121</v>
      </c>
      <c r="X489" s="14">
        <f>Parameters_Alternate!$F$7*'Alternate Scenario '!P489</f>
        <v>5941666.666666666</v>
      </c>
      <c r="Y489" s="14">
        <f>Parameters_Base!$G$8</f>
        <v>2000000</v>
      </c>
      <c r="Z489" s="15">
        <f t="shared" si="60"/>
        <v>34379698.269800507</v>
      </c>
      <c r="AB489" s="29">
        <f t="shared" si="61"/>
        <v>-10613031.603133842</v>
      </c>
      <c r="AC489" s="29"/>
      <c r="AD489" s="29" t="str">
        <f t="shared" si="62"/>
        <v>Loss</v>
      </c>
      <c r="AE489" s="29"/>
      <c r="AG489" s="12">
        <f t="shared" si="63"/>
        <v>-102706.75744968234</v>
      </c>
    </row>
    <row r="490" spans="1:33" x14ac:dyDescent="0.25">
      <c r="A490" s="6">
        <v>483</v>
      </c>
      <c r="B490" s="1" t="str">
        <f t="shared" si="57"/>
        <v>New York</v>
      </c>
      <c r="C490" s="1" t="s">
        <v>2</v>
      </c>
      <c r="D490" s="1" t="str">
        <f>IF(C490="Q1","non-peak",IF('Alternate Scenario '!C490="Q4","non-peak","peak"))</f>
        <v>peak</v>
      </c>
      <c r="E490" s="13">
        <f>IF(D490="non-peak",Parameters_Base!$B$4,Parameters_Base!$B$5)</f>
        <v>229999.99999999997</v>
      </c>
      <c r="F490" s="1"/>
      <c r="G490" s="1">
        <v>242</v>
      </c>
      <c r="H490" s="1">
        <v>22</v>
      </c>
      <c r="I490" s="44">
        <f>N490*Parameters_Alternate!$B$8</f>
        <v>52.333333333333336</v>
      </c>
      <c r="J490" s="44">
        <f t="shared" si="58"/>
        <v>74.333333333333343</v>
      </c>
      <c r="K490" s="3">
        <v>-1</v>
      </c>
      <c r="M490" s="27">
        <v>0.73333333333333328</v>
      </c>
      <c r="N490" s="27">
        <v>0.65416666666666667</v>
      </c>
      <c r="P490" s="15">
        <f t="shared" si="59"/>
        <v>17096666.666666668</v>
      </c>
      <c r="R490">
        <f>Parameters_Alternate!$F$5</f>
        <v>13880</v>
      </c>
      <c r="S490">
        <f>R490*(1+VLOOKUP(K490,Parameters_Alternate!$H$3:$I$7,2,FALSE))</f>
        <v>11798</v>
      </c>
      <c r="T490" s="14">
        <f>S490*Parameters_Alternate!$F$2</f>
        <v>15337400</v>
      </c>
      <c r="U490" s="14">
        <f>Parameters_Alternate!$N$6</f>
        <v>433333.33333333337</v>
      </c>
      <c r="V490" s="14">
        <f t="shared" si="56"/>
        <v>2500000</v>
      </c>
      <c r="W490" s="14">
        <f>Parameters_Alternate!$Q$10</f>
        <v>3754098.2698005121</v>
      </c>
      <c r="X490" s="14">
        <f>Parameters_Alternate!$F$7*'Alternate Scenario '!P490</f>
        <v>4274166.666666667</v>
      </c>
      <c r="Y490" s="14">
        <f>Parameters_Base!$G$8</f>
        <v>2000000</v>
      </c>
      <c r="Z490" s="15">
        <f t="shared" si="60"/>
        <v>28298998.269800518</v>
      </c>
      <c r="AB490" s="29">
        <f t="shared" si="61"/>
        <v>-11202331.60313385</v>
      </c>
      <c r="AC490" s="29"/>
      <c r="AD490" s="29" t="str">
        <f t="shared" si="62"/>
        <v>Loss</v>
      </c>
      <c r="AE490" s="29"/>
      <c r="AG490" s="12">
        <f t="shared" si="63"/>
        <v>-150704.01259821322</v>
      </c>
    </row>
    <row r="491" spans="1:33" x14ac:dyDescent="0.25">
      <c r="A491" s="6">
        <v>484</v>
      </c>
      <c r="B491" s="1" t="str">
        <f t="shared" si="57"/>
        <v>Mumbai</v>
      </c>
      <c r="C491" s="1" t="s">
        <v>2</v>
      </c>
      <c r="D491" s="1" t="str">
        <f>IF(C491="Q1","non-peak",IF('Alternate Scenario '!C491="Q4","non-peak","peak"))</f>
        <v>peak</v>
      </c>
      <c r="E491" s="13">
        <f>IF(D491="non-peak",Parameters_Base!$B$4,Parameters_Base!$B$5)</f>
        <v>229999.99999999997</v>
      </c>
      <c r="F491" s="1"/>
      <c r="G491" s="1">
        <v>242</v>
      </c>
      <c r="H491" s="1">
        <v>19</v>
      </c>
      <c r="I491" s="44">
        <f>N491*Parameters_Alternate!$B$8</f>
        <v>73.666666666666657</v>
      </c>
      <c r="J491" s="44">
        <f t="shared" si="58"/>
        <v>92.666666666666657</v>
      </c>
      <c r="K491" s="3">
        <v>1</v>
      </c>
      <c r="M491" s="27">
        <v>0.6333333333333333</v>
      </c>
      <c r="N491" s="27">
        <v>0.92083333333333328</v>
      </c>
      <c r="P491" s="15">
        <f t="shared" si="59"/>
        <v>21313333.333333328</v>
      </c>
      <c r="R491">
        <f>Parameters_Alternate!$F$5</f>
        <v>13880</v>
      </c>
      <c r="S491">
        <f>R491*(1+VLOOKUP(K491,Parameters_Alternate!$H$3:$I$7,2,FALSE))</f>
        <v>15961.999999999998</v>
      </c>
      <c r="T491" s="14">
        <f>S491*Parameters_Alternate!$F$2</f>
        <v>20750599.999999996</v>
      </c>
      <c r="U491" s="14">
        <f>Parameters_Alternate!$N$6</f>
        <v>433333.33333333337</v>
      </c>
      <c r="V491" s="14">
        <f t="shared" si="56"/>
        <v>1500000</v>
      </c>
      <c r="W491" s="14">
        <f>Parameters_Alternate!$Q$10</f>
        <v>3754098.2698005121</v>
      </c>
      <c r="X491" s="14">
        <f>Parameters_Alternate!$F$7*'Alternate Scenario '!P491</f>
        <v>5328333.3333333321</v>
      </c>
      <c r="Y491" s="14">
        <f>Parameters_Base!$G$8</f>
        <v>2000000</v>
      </c>
      <c r="Z491" s="15">
        <f t="shared" si="60"/>
        <v>33766364.936467171</v>
      </c>
      <c r="AB491" s="29">
        <f t="shared" si="61"/>
        <v>-12453031.603133842</v>
      </c>
      <c r="AC491" s="29"/>
      <c r="AD491" s="29" t="str">
        <f t="shared" si="62"/>
        <v>Loss</v>
      </c>
      <c r="AE491" s="29"/>
      <c r="AG491" s="12">
        <f t="shared" si="63"/>
        <v>-134385.23312734364</v>
      </c>
    </row>
    <row r="492" spans="1:33" x14ac:dyDescent="0.25">
      <c r="A492" s="6">
        <v>485</v>
      </c>
      <c r="B492" s="1" t="str">
        <f t="shared" si="57"/>
        <v>New York</v>
      </c>
      <c r="C492" s="1" t="s">
        <v>2</v>
      </c>
      <c r="D492" s="1" t="str">
        <f>IF(C492="Q1","non-peak",IF('Alternate Scenario '!C492="Q4","non-peak","peak"))</f>
        <v>peak</v>
      </c>
      <c r="E492" s="13">
        <f>IF(D492="non-peak",Parameters_Base!$B$4,Parameters_Base!$B$5)</f>
        <v>229999.99999999997</v>
      </c>
      <c r="F492" s="1"/>
      <c r="G492" s="1">
        <v>243</v>
      </c>
      <c r="H492" s="1">
        <v>22</v>
      </c>
      <c r="I492" s="44">
        <f>N492*Parameters_Alternate!$B$8</f>
        <v>80</v>
      </c>
      <c r="J492" s="44">
        <f t="shared" si="58"/>
        <v>102</v>
      </c>
      <c r="K492" s="3">
        <v>0</v>
      </c>
      <c r="M492" s="27">
        <v>0.73333333333333328</v>
      </c>
      <c r="N492" s="27">
        <v>1</v>
      </c>
      <c r="P492" s="15">
        <f t="shared" si="59"/>
        <v>23459999.999999996</v>
      </c>
      <c r="R492">
        <f>Parameters_Alternate!$F$5</f>
        <v>13880</v>
      </c>
      <c r="S492">
        <f>R492*(1+VLOOKUP(K492,Parameters_Alternate!$H$3:$I$7,2,FALSE))</f>
        <v>13880</v>
      </c>
      <c r="T492" s="14">
        <f>S492*Parameters_Alternate!$F$2</f>
        <v>18044000</v>
      </c>
      <c r="U492" s="14">
        <f>Parameters_Alternate!$N$6</f>
        <v>433333.33333333337</v>
      </c>
      <c r="V492" s="14">
        <f t="shared" si="56"/>
        <v>2500000</v>
      </c>
      <c r="W492" s="14">
        <f>Parameters_Alternate!$Q$10</f>
        <v>3754098.2698005121</v>
      </c>
      <c r="X492" s="14">
        <f>Parameters_Alternate!$F$7*'Alternate Scenario '!P492</f>
        <v>5864999.9999999991</v>
      </c>
      <c r="Y492" s="14">
        <f>Parameters_Base!$G$8</f>
        <v>2000000</v>
      </c>
      <c r="Z492" s="15">
        <f t="shared" si="60"/>
        <v>32596431.603133842</v>
      </c>
      <c r="AB492" s="29">
        <f t="shared" si="61"/>
        <v>-9136431.6031338461</v>
      </c>
      <c r="AC492" s="29"/>
      <c r="AD492" s="29" t="str">
        <f t="shared" si="62"/>
        <v>Loss</v>
      </c>
      <c r="AE492" s="29"/>
      <c r="AG492" s="12">
        <f t="shared" si="63"/>
        <v>-89572.858854253398</v>
      </c>
    </row>
    <row r="493" spans="1:33" x14ac:dyDescent="0.25">
      <c r="A493" s="6">
        <v>486</v>
      </c>
      <c r="B493" s="1" t="str">
        <f t="shared" si="57"/>
        <v>Mumbai</v>
      </c>
      <c r="C493" s="1" t="s">
        <v>2</v>
      </c>
      <c r="D493" s="1" t="str">
        <f>IF(C493="Q1","non-peak",IF('Alternate Scenario '!C493="Q4","non-peak","peak"))</f>
        <v>peak</v>
      </c>
      <c r="E493" s="13">
        <f>IF(D493="non-peak",Parameters_Base!$B$4,Parameters_Base!$B$5)</f>
        <v>229999.99999999997</v>
      </c>
      <c r="F493" s="1"/>
      <c r="G493" s="1">
        <v>243</v>
      </c>
      <c r="H493" s="1">
        <v>24</v>
      </c>
      <c r="I493" s="44">
        <f>N493*Parameters_Alternate!$B$8</f>
        <v>54.666666666666671</v>
      </c>
      <c r="J493" s="44">
        <f t="shared" si="58"/>
        <v>78.666666666666671</v>
      </c>
      <c r="K493" s="3">
        <v>2</v>
      </c>
      <c r="M493" s="27">
        <v>0.8</v>
      </c>
      <c r="N493" s="27">
        <v>0.68333333333333335</v>
      </c>
      <c r="P493" s="15">
        <f t="shared" si="59"/>
        <v>18093333.333333332</v>
      </c>
      <c r="R493">
        <f>Parameters_Alternate!$F$5</f>
        <v>13880</v>
      </c>
      <c r="S493">
        <f>R493*(1+VLOOKUP(K493,Parameters_Alternate!$H$3:$I$7,2,FALSE))</f>
        <v>18044</v>
      </c>
      <c r="T493" s="14">
        <f>S493*Parameters_Alternate!$F$2</f>
        <v>23457200</v>
      </c>
      <c r="U493" s="14">
        <f>Parameters_Alternate!$N$6</f>
        <v>433333.33333333337</v>
      </c>
      <c r="V493" s="14">
        <f t="shared" si="56"/>
        <v>1500000</v>
      </c>
      <c r="W493" s="14">
        <f>Parameters_Alternate!$Q$10</f>
        <v>3754098.2698005121</v>
      </c>
      <c r="X493" s="14">
        <f>Parameters_Alternate!$F$7*'Alternate Scenario '!P493</f>
        <v>4523333.333333333</v>
      </c>
      <c r="Y493" s="14">
        <f>Parameters_Base!$G$8</f>
        <v>2000000</v>
      </c>
      <c r="Z493" s="15">
        <f t="shared" si="60"/>
        <v>35667964.936467178</v>
      </c>
      <c r="AB493" s="29">
        <f t="shared" si="61"/>
        <v>-17574631.603133846</v>
      </c>
      <c r="AC493" s="29"/>
      <c r="AD493" s="29" t="str">
        <f t="shared" si="62"/>
        <v>Loss</v>
      </c>
      <c r="AE493" s="29"/>
      <c r="AG493" s="12">
        <f t="shared" si="63"/>
        <v>-223406.33393814211</v>
      </c>
    </row>
    <row r="494" spans="1:33" x14ac:dyDescent="0.25">
      <c r="A494" s="6">
        <v>487</v>
      </c>
      <c r="B494" s="1" t="str">
        <f t="shared" si="57"/>
        <v>New York</v>
      </c>
      <c r="C494" s="1" t="s">
        <v>2</v>
      </c>
      <c r="D494" s="1" t="str">
        <f>IF(C494="Q1","non-peak",IF('Alternate Scenario '!C494="Q4","non-peak","peak"))</f>
        <v>peak</v>
      </c>
      <c r="E494" s="13">
        <f>IF(D494="non-peak",Parameters_Base!$B$4,Parameters_Base!$B$5)</f>
        <v>229999.99999999997</v>
      </c>
      <c r="F494" s="1"/>
      <c r="G494" s="1">
        <v>244</v>
      </c>
      <c r="H494" s="1">
        <v>23</v>
      </c>
      <c r="I494" s="44">
        <f>N494*Parameters_Alternate!$B$8</f>
        <v>74</v>
      </c>
      <c r="J494" s="44">
        <f t="shared" si="58"/>
        <v>97</v>
      </c>
      <c r="K494" s="3">
        <v>-1</v>
      </c>
      <c r="M494" s="27">
        <v>0.76666666666666672</v>
      </c>
      <c r="N494" s="27">
        <v>0.92500000000000004</v>
      </c>
      <c r="P494" s="15">
        <f t="shared" si="59"/>
        <v>22309999.999999996</v>
      </c>
      <c r="R494">
        <f>Parameters_Alternate!$F$5</f>
        <v>13880</v>
      </c>
      <c r="S494">
        <f>R494*(1+VLOOKUP(K494,Parameters_Alternate!$H$3:$I$7,2,FALSE))</f>
        <v>11798</v>
      </c>
      <c r="T494" s="14">
        <f>S494*Parameters_Alternate!$F$2</f>
        <v>15337400</v>
      </c>
      <c r="U494" s="14">
        <f>Parameters_Alternate!$N$6</f>
        <v>433333.33333333337</v>
      </c>
      <c r="V494" s="14">
        <f t="shared" si="56"/>
        <v>2500000</v>
      </c>
      <c r="W494" s="14">
        <f>Parameters_Alternate!$Q$10</f>
        <v>3754098.2698005121</v>
      </c>
      <c r="X494" s="14">
        <f>Parameters_Alternate!$F$7*'Alternate Scenario '!P494</f>
        <v>5577499.9999999991</v>
      </c>
      <c r="Y494" s="14">
        <f>Parameters_Base!$G$8</f>
        <v>2000000</v>
      </c>
      <c r="Z494" s="15">
        <f t="shared" si="60"/>
        <v>29602331.60313385</v>
      </c>
      <c r="AB494" s="29">
        <f t="shared" si="61"/>
        <v>-7292331.6031338535</v>
      </c>
      <c r="AC494" s="29"/>
      <c r="AD494" s="29" t="str">
        <f t="shared" si="62"/>
        <v>Loss</v>
      </c>
      <c r="AE494" s="29"/>
      <c r="AG494" s="12">
        <f t="shared" si="63"/>
        <v>-75178.676320967556</v>
      </c>
    </row>
    <row r="495" spans="1:33" x14ac:dyDescent="0.25">
      <c r="A495" s="6">
        <v>488</v>
      </c>
      <c r="B495" s="1" t="str">
        <f t="shared" si="57"/>
        <v>Mumbai</v>
      </c>
      <c r="C495" s="1" t="s">
        <v>2</v>
      </c>
      <c r="D495" s="1" t="str">
        <f>IF(C495="Q1","non-peak",IF('Alternate Scenario '!C495="Q4","non-peak","peak"))</f>
        <v>peak</v>
      </c>
      <c r="E495" s="13">
        <f>IF(D495="non-peak",Parameters_Base!$B$4,Parameters_Base!$B$5)</f>
        <v>229999.99999999997</v>
      </c>
      <c r="F495" s="1"/>
      <c r="G495" s="1">
        <v>244</v>
      </c>
      <c r="H495" s="1">
        <v>28</v>
      </c>
      <c r="I495" s="44">
        <f>N495*Parameters_Alternate!$B$8</f>
        <v>74.333333333333343</v>
      </c>
      <c r="J495" s="44">
        <f t="shared" si="58"/>
        <v>102.33333333333334</v>
      </c>
      <c r="K495" s="3">
        <v>1</v>
      </c>
      <c r="M495" s="27">
        <v>0.93333333333333335</v>
      </c>
      <c r="N495" s="27">
        <v>0.9291666666666667</v>
      </c>
      <c r="P495" s="15">
        <f t="shared" si="59"/>
        <v>23536666.666666664</v>
      </c>
      <c r="R495">
        <f>Parameters_Alternate!$F$5</f>
        <v>13880</v>
      </c>
      <c r="S495">
        <f>R495*(1+VLOOKUP(K495,Parameters_Alternate!$H$3:$I$7,2,FALSE))</f>
        <v>15961.999999999998</v>
      </c>
      <c r="T495" s="14">
        <f>S495*Parameters_Alternate!$F$2</f>
        <v>20750599.999999996</v>
      </c>
      <c r="U495" s="14">
        <f>Parameters_Alternate!$N$6</f>
        <v>433333.33333333337</v>
      </c>
      <c r="V495" s="14">
        <f t="shared" si="56"/>
        <v>1500000</v>
      </c>
      <c r="W495" s="14">
        <f>Parameters_Alternate!$Q$10</f>
        <v>3754098.2698005121</v>
      </c>
      <c r="X495" s="14">
        <f>Parameters_Alternate!$F$7*'Alternate Scenario '!P495</f>
        <v>5884166.666666666</v>
      </c>
      <c r="Y495" s="14">
        <f>Parameters_Base!$G$8</f>
        <v>2000000</v>
      </c>
      <c r="Z495" s="15">
        <f t="shared" si="60"/>
        <v>34322198.269800507</v>
      </c>
      <c r="AB495" s="29">
        <f t="shared" si="61"/>
        <v>-10785531.603133842</v>
      </c>
      <c r="AC495" s="29"/>
      <c r="AD495" s="29" t="str">
        <f t="shared" si="62"/>
        <v>Loss</v>
      </c>
      <c r="AE495" s="29"/>
      <c r="AG495" s="12">
        <f t="shared" si="63"/>
        <v>-105396.07429772483</v>
      </c>
    </row>
    <row r="496" spans="1:33" x14ac:dyDescent="0.25">
      <c r="A496" s="6">
        <v>489</v>
      </c>
      <c r="B496" s="1" t="str">
        <f t="shared" si="57"/>
        <v>New York</v>
      </c>
      <c r="C496" s="1" t="s">
        <v>2</v>
      </c>
      <c r="D496" s="1" t="str">
        <f>IF(C496="Q1","non-peak",IF('Alternate Scenario '!C496="Q4","non-peak","peak"))</f>
        <v>peak</v>
      </c>
      <c r="E496" s="13">
        <f>IF(D496="non-peak",Parameters_Base!$B$4,Parameters_Base!$B$5)</f>
        <v>229999.99999999997</v>
      </c>
      <c r="F496" s="1"/>
      <c r="G496" s="1">
        <v>245</v>
      </c>
      <c r="H496" s="1">
        <v>15</v>
      </c>
      <c r="I496" s="44">
        <f>N496*Parameters_Alternate!$B$8</f>
        <v>68</v>
      </c>
      <c r="J496" s="44">
        <f t="shared" si="58"/>
        <v>83</v>
      </c>
      <c r="K496" s="3">
        <v>-1</v>
      </c>
      <c r="M496" s="27">
        <v>0.5</v>
      </c>
      <c r="N496" s="27">
        <v>0.85</v>
      </c>
      <c r="P496" s="15">
        <f t="shared" si="59"/>
        <v>19089999.999999996</v>
      </c>
      <c r="R496">
        <f>Parameters_Alternate!$F$5</f>
        <v>13880</v>
      </c>
      <c r="S496">
        <f>R496*(1+VLOOKUP(K496,Parameters_Alternate!$H$3:$I$7,2,FALSE))</f>
        <v>11798</v>
      </c>
      <c r="T496" s="14">
        <f>S496*Parameters_Alternate!$F$2</f>
        <v>15337400</v>
      </c>
      <c r="U496" s="14">
        <f>Parameters_Alternate!$N$6</f>
        <v>433333.33333333337</v>
      </c>
      <c r="V496" s="14">
        <f t="shared" si="56"/>
        <v>2500000</v>
      </c>
      <c r="W496" s="14">
        <f>Parameters_Alternate!$Q$10</f>
        <v>3754098.2698005121</v>
      </c>
      <c r="X496" s="14">
        <f>Parameters_Alternate!$F$7*'Alternate Scenario '!P496</f>
        <v>4772499.9999999991</v>
      </c>
      <c r="Y496" s="14">
        <f>Parameters_Base!$G$8</f>
        <v>2000000</v>
      </c>
      <c r="Z496" s="15">
        <f t="shared" si="60"/>
        <v>28797331.60313385</v>
      </c>
      <c r="AB496" s="29">
        <f t="shared" si="61"/>
        <v>-9707331.6031338535</v>
      </c>
      <c r="AC496" s="29"/>
      <c r="AD496" s="29" t="str">
        <f t="shared" si="62"/>
        <v>Loss</v>
      </c>
      <c r="AE496" s="29"/>
      <c r="AG496" s="12">
        <f t="shared" si="63"/>
        <v>-116955.80244739582</v>
      </c>
    </row>
    <row r="497" spans="1:33" x14ac:dyDescent="0.25">
      <c r="A497" s="6">
        <v>490</v>
      </c>
      <c r="B497" s="1" t="str">
        <f t="shared" si="57"/>
        <v>Mumbai</v>
      </c>
      <c r="C497" s="1" t="s">
        <v>2</v>
      </c>
      <c r="D497" s="1" t="str">
        <f>IF(C497="Q1","non-peak",IF('Alternate Scenario '!C497="Q4","non-peak","peak"))</f>
        <v>peak</v>
      </c>
      <c r="E497" s="13">
        <f>IF(D497="non-peak",Parameters_Base!$B$4,Parameters_Base!$B$5)</f>
        <v>229999.99999999997</v>
      </c>
      <c r="F497" s="1"/>
      <c r="G497" s="1">
        <v>245</v>
      </c>
      <c r="H497" s="1">
        <v>27</v>
      </c>
      <c r="I497" s="44">
        <f>N497*Parameters_Alternate!$B$8</f>
        <v>68.666666666666657</v>
      </c>
      <c r="J497" s="44">
        <f t="shared" si="58"/>
        <v>95.666666666666657</v>
      </c>
      <c r="K497" s="3">
        <v>1</v>
      </c>
      <c r="M497" s="27">
        <v>0.9</v>
      </c>
      <c r="N497" s="27">
        <v>0.85833333333333328</v>
      </c>
      <c r="P497" s="15">
        <f t="shared" si="59"/>
        <v>22003333.333333328</v>
      </c>
      <c r="R497">
        <f>Parameters_Alternate!$F$5</f>
        <v>13880</v>
      </c>
      <c r="S497">
        <f>R497*(1+VLOOKUP(K497,Parameters_Alternate!$H$3:$I$7,2,FALSE))</f>
        <v>15961.999999999998</v>
      </c>
      <c r="T497" s="14">
        <f>S497*Parameters_Alternate!$F$2</f>
        <v>20750599.999999996</v>
      </c>
      <c r="U497" s="14">
        <f>Parameters_Alternate!$N$6</f>
        <v>433333.33333333337</v>
      </c>
      <c r="V497" s="14">
        <f t="shared" si="56"/>
        <v>1500000</v>
      </c>
      <c r="W497" s="14">
        <f>Parameters_Alternate!$Q$10</f>
        <v>3754098.2698005121</v>
      </c>
      <c r="X497" s="14">
        <f>Parameters_Alternate!$F$7*'Alternate Scenario '!P497</f>
        <v>5500833.3333333321</v>
      </c>
      <c r="Y497" s="14">
        <f>Parameters_Base!$G$8</f>
        <v>2000000</v>
      </c>
      <c r="Z497" s="15">
        <f t="shared" si="60"/>
        <v>33938864.936467171</v>
      </c>
      <c r="AB497" s="29">
        <f t="shared" si="61"/>
        <v>-11935531.603133842</v>
      </c>
      <c r="AC497" s="29"/>
      <c r="AD497" s="29" t="str">
        <f t="shared" si="62"/>
        <v>Loss</v>
      </c>
      <c r="AE497" s="29"/>
      <c r="AG497" s="12">
        <f t="shared" si="63"/>
        <v>-124761.65438815864</v>
      </c>
    </row>
    <row r="498" spans="1:33" x14ac:dyDescent="0.25">
      <c r="A498" s="6">
        <v>491</v>
      </c>
      <c r="B498" s="1" t="str">
        <f t="shared" si="57"/>
        <v>New York</v>
      </c>
      <c r="C498" s="1" t="s">
        <v>2</v>
      </c>
      <c r="D498" s="1" t="str">
        <f>IF(C498="Q1","non-peak",IF('Alternate Scenario '!C498="Q4","non-peak","peak"))</f>
        <v>peak</v>
      </c>
      <c r="E498" s="13">
        <f>IF(D498="non-peak",Parameters_Base!$B$4,Parameters_Base!$B$5)</f>
        <v>229999.99999999997</v>
      </c>
      <c r="F498" s="1"/>
      <c r="G498" s="1">
        <v>246</v>
      </c>
      <c r="H498" s="1">
        <v>23</v>
      </c>
      <c r="I498" s="44">
        <f>N498*Parameters_Alternate!$B$8</f>
        <v>78.333333333333329</v>
      </c>
      <c r="J498" s="44">
        <f t="shared" si="58"/>
        <v>101.33333333333333</v>
      </c>
      <c r="K498" s="3">
        <v>-1</v>
      </c>
      <c r="M498" s="27">
        <v>0.76666666666666672</v>
      </c>
      <c r="N498" s="27">
        <v>0.97916666666666663</v>
      </c>
      <c r="P498" s="15">
        <f t="shared" si="59"/>
        <v>23306666.666666664</v>
      </c>
      <c r="R498">
        <f>Parameters_Alternate!$F$5</f>
        <v>13880</v>
      </c>
      <c r="S498">
        <f>R498*(1+VLOOKUP(K498,Parameters_Alternate!$H$3:$I$7,2,FALSE))</f>
        <v>11798</v>
      </c>
      <c r="T498" s="14">
        <f>S498*Parameters_Alternate!$F$2</f>
        <v>15337400</v>
      </c>
      <c r="U498" s="14">
        <f>Parameters_Alternate!$N$6</f>
        <v>433333.33333333337</v>
      </c>
      <c r="V498" s="14">
        <f t="shared" si="56"/>
        <v>2500000</v>
      </c>
      <c r="W498" s="14">
        <f>Parameters_Alternate!$Q$10</f>
        <v>3754098.2698005121</v>
      </c>
      <c r="X498" s="14">
        <f>Parameters_Alternate!$F$7*'Alternate Scenario '!P498</f>
        <v>5826666.666666666</v>
      </c>
      <c r="Y498" s="14">
        <f>Parameters_Base!$G$8</f>
        <v>2000000</v>
      </c>
      <c r="Z498" s="15">
        <f t="shared" si="60"/>
        <v>29851498.269800514</v>
      </c>
      <c r="AB498" s="29">
        <f t="shared" si="61"/>
        <v>-6544831.6031338498</v>
      </c>
      <c r="AC498" s="29"/>
      <c r="AD498" s="29" t="str">
        <f t="shared" si="62"/>
        <v>Loss</v>
      </c>
      <c r="AE498" s="29"/>
      <c r="AG498" s="12">
        <f t="shared" si="63"/>
        <v>-64587.153978294577</v>
      </c>
    </row>
    <row r="499" spans="1:33" x14ac:dyDescent="0.25">
      <c r="A499" s="6">
        <v>492</v>
      </c>
      <c r="B499" s="1" t="str">
        <f t="shared" si="57"/>
        <v>Mumbai</v>
      </c>
      <c r="C499" s="1" t="s">
        <v>2</v>
      </c>
      <c r="D499" s="1" t="str">
        <f>IF(C499="Q1","non-peak",IF('Alternate Scenario '!C499="Q4","non-peak","peak"))</f>
        <v>peak</v>
      </c>
      <c r="E499" s="13">
        <f>IF(D499="non-peak",Parameters_Base!$B$4,Parameters_Base!$B$5)</f>
        <v>229999.99999999997</v>
      </c>
      <c r="F499" s="1"/>
      <c r="G499" s="1">
        <v>246</v>
      </c>
      <c r="H499" s="1">
        <v>25</v>
      </c>
      <c r="I499" s="44">
        <f>N499*Parameters_Alternate!$B$8</f>
        <v>58</v>
      </c>
      <c r="J499" s="44">
        <f t="shared" si="58"/>
        <v>83</v>
      </c>
      <c r="K499" s="3">
        <v>0</v>
      </c>
      <c r="M499" s="27">
        <v>0.83333333333333337</v>
      </c>
      <c r="N499" s="27">
        <v>0.72499999999999998</v>
      </c>
      <c r="P499" s="15">
        <f t="shared" si="59"/>
        <v>19089999.999999996</v>
      </c>
      <c r="R499">
        <f>Parameters_Alternate!$F$5</f>
        <v>13880</v>
      </c>
      <c r="S499">
        <f>R499*(1+VLOOKUP(K499,Parameters_Alternate!$H$3:$I$7,2,FALSE))</f>
        <v>13880</v>
      </c>
      <c r="T499" s="14">
        <f>S499*Parameters_Alternate!$F$2</f>
        <v>18044000</v>
      </c>
      <c r="U499" s="14">
        <f>Parameters_Alternate!$N$6</f>
        <v>433333.33333333337</v>
      </c>
      <c r="V499" s="14">
        <f t="shared" si="56"/>
        <v>1500000</v>
      </c>
      <c r="W499" s="14">
        <f>Parameters_Alternate!$Q$10</f>
        <v>3754098.2698005121</v>
      </c>
      <c r="X499" s="14">
        <f>Parameters_Alternate!$F$7*'Alternate Scenario '!P499</f>
        <v>4772499.9999999991</v>
      </c>
      <c r="Y499" s="14">
        <f>Parameters_Base!$G$8</f>
        <v>2000000</v>
      </c>
      <c r="Z499" s="15">
        <f t="shared" si="60"/>
        <v>30503931.603133842</v>
      </c>
      <c r="AB499" s="29">
        <f t="shared" si="61"/>
        <v>-11413931.603133846</v>
      </c>
      <c r="AC499" s="29"/>
      <c r="AD499" s="29" t="str">
        <f t="shared" si="62"/>
        <v>Loss</v>
      </c>
      <c r="AE499" s="29"/>
      <c r="AG499" s="12">
        <f t="shared" si="63"/>
        <v>-137517.24823052826</v>
      </c>
    </row>
    <row r="500" spans="1:33" x14ac:dyDescent="0.25">
      <c r="A500" s="6">
        <v>493</v>
      </c>
      <c r="B500" s="1" t="str">
        <f t="shared" si="57"/>
        <v>New York</v>
      </c>
      <c r="C500" s="1" t="s">
        <v>2</v>
      </c>
      <c r="D500" s="1" t="str">
        <f>IF(C500="Q1","non-peak",IF('Alternate Scenario '!C500="Q4","non-peak","peak"))</f>
        <v>peak</v>
      </c>
      <c r="E500" s="13">
        <f>IF(D500="non-peak",Parameters_Base!$B$4,Parameters_Base!$B$5)</f>
        <v>229999.99999999997</v>
      </c>
      <c r="F500" s="1"/>
      <c r="G500" s="1">
        <v>247</v>
      </c>
      <c r="H500" s="1">
        <v>27</v>
      </c>
      <c r="I500" s="44">
        <f>N500*Parameters_Alternate!$B$8</f>
        <v>70.333333333333329</v>
      </c>
      <c r="J500" s="44">
        <f t="shared" si="58"/>
        <v>97.333333333333329</v>
      </c>
      <c r="K500" s="3">
        <v>0</v>
      </c>
      <c r="M500" s="27">
        <v>0.9</v>
      </c>
      <c r="N500" s="27">
        <v>0.87916666666666665</v>
      </c>
      <c r="P500" s="15">
        <f t="shared" si="59"/>
        <v>22386666.666666664</v>
      </c>
      <c r="R500">
        <f>Parameters_Alternate!$F$5</f>
        <v>13880</v>
      </c>
      <c r="S500">
        <f>R500*(1+VLOOKUP(K500,Parameters_Alternate!$H$3:$I$7,2,FALSE))</f>
        <v>13880</v>
      </c>
      <c r="T500" s="14">
        <f>S500*Parameters_Alternate!$F$2</f>
        <v>18044000</v>
      </c>
      <c r="U500" s="14">
        <f>Parameters_Alternate!$N$6</f>
        <v>433333.33333333337</v>
      </c>
      <c r="V500" s="14">
        <f t="shared" si="56"/>
        <v>2500000</v>
      </c>
      <c r="W500" s="14">
        <f>Parameters_Alternate!$Q$10</f>
        <v>3754098.2698005121</v>
      </c>
      <c r="X500" s="14">
        <f>Parameters_Alternate!$F$7*'Alternate Scenario '!P500</f>
        <v>5596666.666666666</v>
      </c>
      <c r="Y500" s="14">
        <f>Parameters_Base!$G$8</f>
        <v>2000000</v>
      </c>
      <c r="Z500" s="15">
        <f t="shared" si="60"/>
        <v>32328098.269800507</v>
      </c>
      <c r="AB500" s="29">
        <f t="shared" si="61"/>
        <v>-9941431.6031338423</v>
      </c>
      <c r="AC500" s="29"/>
      <c r="AD500" s="29" t="str">
        <f t="shared" si="62"/>
        <v>Loss</v>
      </c>
      <c r="AE500" s="29"/>
      <c r="AG500" s="12">
        <f t="shared" si="63"/>
        <v>-102137.99592260798</v>
      </c>
    </row>
    <row r="501" spans="1:33" x14ac:dyDescent="0.25">
      <c r="A501" s="6">
        <v>494</v>
      </c>
      <c r="B501" s="1" t="str">
        <f t="shared" si="57"/>
        <v>Mumbai</v>
      </c>
      <c r="C501" s="1" t="s">
        <v>2</v>
      </c>
      <c r="D501" s="1" t="str">
        <f>IF(C501="Q1","non-peak",IF('Alternate Scenario '!C501="Q4","non-peak","peak"))</f>
        <v>peak</v>
      </c>
      <c r="E501" s="13">
        <f>IF(D501="non-peak",Parameters_Base!$B$4,Parameters_Base!$B$5)</f>
        <v>229999.99999999997</v>
      </c>
      <c r="F501" s="1"/>
      <c r="G501" s="1">
        <v>247</v>
      </c>
      <c r="H501" s="1">
        <v>25</v>
      </c>
      <c r="I501" s="44">
        <f>N501*Parameters_Alternate!$B$8</f>
        <v>52</v>
      </c>
      <c r="J501" s="44">
        <f t="shared" si="58"/>
        <v>77</v>
      </c>
      <c r="K501" s="3">
        <v>2</v>
      </c>
      <c r="M501" s="27">
        <v>0.83333333333333337</v>
      </c>
      <c r="N501" s="27">
        <v>0.65</v>
      </c>
      <c r="P501" s="15">
        <f t="shared" si="59"/>
        <v>17709999.999999996</v>
      </c>
      <c r="R501">
        <f>Parameters_Alternate!$F$5</f>
        <v>13880</v>
      </c>
      <c r="S501">
        <f>R501*(1+VLOOKUP(K501,Parameters_Alternate!$H$3:$I$7,2,FALSE))</f>
        <v>18044</v>
      </c>
      <c r="T501" s="14">
        <f>S501*Parameters_Alternate!$F$2</f>
        <v>23457200</v>
      </c>
      <c r="U501" s="14">
        <f>Parameters_Alternate!$N$6</f>
        <v>433333.33333333337</v>
      </c>
      <c r="V501" s="14">
        <f t="shared" si="56"/>
        <v>1500000</v>
      </c>
      <c r="W501" s="14">
        <f>Parameters_Alternate!$Q$10</f>
        <v>3754098.2698005121</v>
      </c>
      <c r="X501" s="14">
        <f>Parameters_Alternate!$F$7*'Alternate Scenario '!P501</f>
        <v>4427499.9999999991</v>
      </c>
      <c r="Y501" s="14">
        <f>Parameters_Base!$G$8</f>
        <v>2000000</v>
      </c>
      <c r="Z501" s="15">
        <f t="shared" si="60"/>
        <v>35572131.603133842</v>
      </c>
      <c r="AB501" s="29">
        <f t="shared" si="61"/>
        <v>-17862131.603133846</v>
      </c>
      <c r="AC501" s="29"/>
      <c r="AD501" s="29" t="str">
        <f t="shared" si="62"/>
        <v>Loss</v>
      </c>
      <c r="AE501" s="29"/>
      <c r="AG501" s="12">
        <f t="shared" si="63"/>
        <v>-231975.73510563438</v>
      </c>
    </row>
    <row r="502" spans="1:33" x14ac:dyDescent="0.25">
      <c r="A502" s="6">
        <v>495</v>
      </c>
      <c r="B502" s="1" t="str">
        <f t="shared" si="57"/>
        <v>New York</v>
      </c>
      <c r="C502" s="1" t="s">
        <v>2</v>
      </c>
      <c r="D502" s="1" t="str">
        <f>IF(C502="Q1","non-peak",IF('Alternate Scenario '!C502="Q4","non-peak","peak"))</f>
        <v>peak</v>
      </c>
      <c r="E502" s="13">
        <f>IF(D502="non-peak",Parameters_Base!$B$4,Parameters_Base!$B$5)</f>
        <v>229999.99999999997</v>
      </c>
      <c r="F502" s="1"/>
      <c r="G502" s="1">
        <v>248</v>
      </c>
      <c r="H502" s="1">
        <v>15</v>
      </c>
      <c r="I502" s="44">
        <f>N502*Parameters_Alternate!$B$8</f>
        <v>72.333333333333329</v>
      </c>
      <c r="J502" s="44">
        <f t="shared" si="58"/>
        <v>87.333333333333329</v>
      </c>
      <c r="K502" s="3">
        <v>-2</v>
      </c>
      <c r="M502" s="27">
        <v>0.5</v>
      </c>
      <c r="N502" s="27">
        <v>0.90416666666666667</v>
      </c>
      <c r="P502" s="15">
        <f t="shared" si="59"/>
        <v>20086666.666666664</v>
      </c>
      <c r="R502">
        <f>Parameters_Alternate!$F$5</f>
        <v>13880</v>
      </c>
      <c r="S502">
        <f>R502*(1+VLOOKUP(K502,Parameters_Alternate!$H$3:$I$7,2,FALSE))</f>
        <v>9716</v>
      </c>
      <c r="T502" s="14">
        <f>S502*Parameters_Alternate!$F$2</f>
        <v>12630800</v>
      </c>
      <c r="U502" s="14">
        <f>Parameters_Alternate!$N$6</f>
        <v>433333.33333333337</v>
      </c>
      <c r="V502" s="14">
        <f t="shared" si="56"/>
        <v>2500000</v>
      </c>
      <c r="W502" s="14">
        <f>Parameters_Alternate!$Q$10</f>
        <v>3754098.2698005121</v>
      </c>
      <c r="X502" s="14">
        <f>Parameters_Alternate!$F$7*'Alternate Scenario '!P502</f>
        <v>5021666.666666666</v>
      </c>
      <c r="Y502" s="14">
        <f>Parameters_Base!$G$8</f>
        <v>2000000</v>
      </c>
      <c r="Z502" s="15">
        <f t="shared" si="60"/>
        <v>26339898.269800514</v>
      </c>
      <c r="AB502" s="29">
        <f t="shared" si="61"/>
        <v>-6253231.6031338498</v>
      </c>
      <c r="AC502" s="29"/>
      <c r="AD502" s="29" t="str">
        <f t="shared" si="62"/>
        <v>Loss</v>
      </c>
      <c r="AE502" s="29"/>
      <c r="AG502" s="12">
        <f t="shared" si="63"/>
        <v>-71601.888585502107</v>
      </c>
    </row>
    <row r="503" spans="1:33" x14ac:dyDescent="0.25">
      <c r="A503" s="6">
        <v>496</v>
      </c>
      <c r="B503" s="1" t="str">
        <f t="shared" si="57"/>
        <v>Mumbai</v>
      </c>
      <c r="C503" s="1" t="s">
        <v>2</v>
      </c>
      <c r="D503" s="1" t="str">
        <f>IF(C503="Q1","non-peak",IF('Alternate Scenario '!C503="Q4","non-peak","peak"))</f>
        <v>peak</v>
      </c>
      <c r="E503" s="13">
        <f>IF(D503="non-peak",Parameters_Base!$B$4,Parameters_Base!$B$5)</f>
        <v>229999.99999999997</v>
      </c>
      <c r="F503" s="1"/>
      <c r="G503" s="1">
        <v>248</v>
      </c>
      <c r="H503" s="1">
        <v>19</v>
      </c>
      <c r="I503" s="44">
        <f>N503*Parameters_Alternate!$B$8</f>
        <v>73.333333333333329</v>
      </c>
      <c r="J503" s="44">
        <f t="shared" si="58"/>
        <v>92.333333333333329</v>
      </c>
      <c r="K503" s="3">
        <v>2</v>
      </c>
      <c r="M503" s="27">
        <v>0.6333333333333333</v>
      </c>
      <c r="N503" s="27">
        <v>0.91666666666666663</v>
      </c>
      <c r="P503" s="15">
        <f t="shared" si="59"/>
        <v>21236666.666666664</v>
      </c>
      <c r="R503">
        <f>Parameters_Alternate!$F$5</f>
        <v>13880</v>
      </c>
      <c r="S503">
        <f>R503*(1+VLOOKUP(K503,Parameters_Alternate!$H$3:$I$7,2,FALSE))</f>
        <v>18044</v>
      </c>
      <c r="T503" s="14">
        <f>S503*Parameters_Alternate!$F$2</f>
        <v>23457200</v>
      </c>
      <c r="U503" s="14">
        <f>Parameters_Alternate!$N$6</f>
        <v>433333.33333333337</v>
      </c>
      <c r="V503" s="14">
        <f t="shared" si="56"/>
        <v>1500000</v>
      </c>
      <c r="W503" s="14">
        <f>Parameters_Alternate!$Q$10</f>
        <v>3754098.2698005121</v>
      </c>
      <c r="X503" s="14">
        <f>Parameters_Alternate!$F$7*'Alternate Scenario '!P503</f>
        <v>5309166.666666666</v>
      </c>
      <c r="Y503" s="14">
        <f>Parameters_Base!$G$8</f>
        <v>2000000</v>
      </c>
      <c r="Z503" s="15">
        <f t="shared" si="60"/>
        <v>36453798.269800507</v>
      </c>
      <c r="AB503" s="29">
        <f t="shared" si="61"/>
        <v>-15217131.603133842</v>
      </c>
      <c r="AC503" s="29"/>
      <c r="AD503" s="29" t="str">
        <f t="shared" si="62"/>
        <v>Loss</v>
      </c>
      <c r="AE503" s="29"/>
      <c r="AG503" s="12">
        <f t="shared" si="63"/>
        <v>-164806.4794563232</v>
      </c>
    </row>
    <row r="504" spans="1:33" x14ac:dyDescent="0.25">
      <c r="A504" s="6">
        <v>497</v>
      </c>
      <c r="B504" s="1" t="str">
        <f t="shared" si="57"/>
        <v>New York</v>
      </c>
      <c r="C504" s="1" t="s">
        <v>2</v>
      </c>
      <c r="D504" s="1" t="str">
        <f>IF(C504="Q1","non-peak",IF('Alternate Scenario '!C504="Q4","non-peak","peak"))</f>
        <v>peak</v>
      </c>
      <c r="E504" s="13">
        <f>IF(D504="non-peak",Parameters_Base!$B$4,Parameters_Base!$B$5)</f>
        <v>229999.99999999997</v>
      </c>
      <c r="F504" s="1"/>
      <c r="G504" s="1">
        <v>249</v>
      </c>
      <c r="H504" s="1">
        <v>29</v>
      </c>
      <c r="I504" s="44">
        <f>N504*Parameters_Alternate!$B$8</f>
        <v>67.333333333333329</v>
      </c>
      <c r="J504" s="44">
        <f t="shared" si="58"/>
        <v>96.333333333333329</v>
      </c>
      <c r="K504" s="3">
        <v>0</v>
      </c>
      <c r="M504" s="27">
        <v>0.96666666666666667</v>
      </c>
      <c r="N504" s="27">
        <v>0.84166666666666667</v>
      </c>
      <c r="P504" s="15">
        <f t="shared" si="59"/>
        <v>22156666.666666664</v>
      </c>
      <c r="R504">
        <f>Parameters_Alternate!$F$5</f>
        <v>13880</v>
      </c>
      <c r="S504">
        <f>R504*(1+VLOOKUP(K504,Parameters_Alternate!$H$3:$I$7,2,FALSE))</f>
        <v>13880</v>
      </c>
      <c r="T504" s="14">
        <f>S504*Parameters_Alternate!$F$2</f>
        <v>18044000</v>
      </c>
      <c r="U504" s="14">
        <f>Parameters_Alternate!$N$6</f>
        <v>433333.33333333337</v>
      </c>
      <c r="V504" s="14">
        <f t="shared" si="56"/>
        <v>2500000</v>
      </c>
      <c r="W504" s="14">
        <f>Parameters_Alternate!$Q$10</f>
        <v>3754098.2698005121</v>
      </c>
      <c r="X504" s="14">
        <f>Parameters_Alternate!$F$7*'Alternate Scenario '!P504</f>
        <v>5539166.666666666</v>
      </c>
      <c r="Y504" s="14">
        <f>Parameters_Base!$G$8</f>
        <v>2000000</v>
      </c>
      <c r="Z504" s="15">
        <f t="shared" si="60"/>
        <v>32270598.269800507</v>
      </c>
      <c r="AB504" s="29">
        <f t="shared" si="61"/>
        <v>-10113931.603133842</v>
      </c>
      <c r="AC504" s="29"/>
      <c r="AD504" s="29" t="str">
        <f t="shared" si="62"/>
        <v>Loss</v>
      </c>
      <c r="AE504" s="29"/>
      <c r="AG504" s="12">
        <f t="shared" si="63"/>
        <v>-104988.9093750918</v>
      </c>
    </row>
    <row r="505" spans="1:33" x14ac:dyDescent="0.25">
      <c r="A505" s="6">
        <v>498</v>
      </c>
      <c r="B505" s="1" t="str">
        <f t="shared" si="57"/>
        <v>Mumbai</v>
      </c>
      <c r="C505" s="1" t="s">
        <v>2</v>
      </c>
      <c r="D505" s="1" t="str">
        <f>IF(C505="Q1","non-peak",IF('Alternate Scenario '!C505="Q4","non-peak","peak"))</f>
        <v>peak</v>
      </c>
      <c r="E505" s="13">
        <f>IF(D505="non-peak",Parameters_Base!$B$4,Parameters_Base!$B$5)</f>
        <v>229999.99999999997</v>
      </c>
      <c r="F505" s="1"/>
      <c r="G505" s="1">
        <v>249</v>
      </c>
      <c r="H505" s="1">
        <v>25</v>
      </c>
      <c r="I505" s="44">
        <f>N505*Parameters_Alternate!$B$8</f>
        <v>68.666666666666657</v>
      </c>
      <c r="J505" s="44">
        <f t="shared" si="58"/>
        <v>93.666666666666657</v>
      </c>
      <c r="K505" s="3">
        <v>2</v>
      </c>
      <c r="M505" s="27">
        <v>0.83333333333333337</v>
      </c>
      <c r="N505" s="27">
        <v>0.85833333333333328</v>
      </c>
      <c r="P505" s="15">
        <f t="shared" si="59"/>
        <v>21543333.333333328</v>
      </c>
      <c r="R505">
        <f>Parameters_Alternate!$F$5</f>
        <v>13880</v>
      </c>
      <c r="S505">
        <f>R505*(1+VLOOKUP(K505,Parameters_Alternate!$H$3:$I$7,2,FALSE))</f>
        <v>18044</v>
      </c>
      <c r="T505" s="14">
        <f>S505*Parameters_Alternate!$F$2</f>
        <v>23457200</v>
      </c>
      <c r="U505" s="14">
        <f>Parameters_Alternate!$N$6</f>
        <v>433333.33333333337</v>
      </c>
      <c r="V505" s="14">
        <f t="shared" si="56"/>
        <v>1500000</v>
      </c>
      <c r="W505" s="14">
        <f>Parameters_Alternate!$Q$10</f>
        <v>3754098.2698005121</v>
      </c>
      <c r="X505" s="14">
        <f>Parameters_Alternate!$F$7*'Alternate Scenario '!P505</f>
        <v>5385833.3333333321</v>
      </c>
      <c r="Y505" s="14">
        <f>Parameters_Base!$G$8</f>
        <v>2000000</v>
      </c>
      <c r="Z505" s="15">
        <f t="shared" si="60"/>
        <v>36530464.936467171</v>
      </c>
      <c r="AB505" s="29">
        <f t="shared" si="61"/>
        <v>-14987131.603133842</v>
      </c>
      <c r="AC505" s="29"/>
      <c r="AD505" s="29" t="str">
        <f t="shared" si="62"/>
        <v>Loss</v>
      </c>
      <c r="AE505" s="29"/>
      <c r="AG505" s="12">
        <f t="shared" si="63"/>
        <v>-160004.96373452502</v>
      </c>
    </row>
    <row r="506" spans="1:33" x14ac:dyDescent="0.25">
      <c r="A506" s="6">
        <v>499</v>
      </c>
      <c r="B506" s="1" t="str">
        <f t="shared" si="57"/>
        <v>New York</v>
      </c>
      <c r="C506" s="1" t="s">
        <v>2</v>
      </c>
      <c r="D506" s="1" t="str">
        <f>IF(C506="Q1","non-peak",IF('Alternate Scenario '!C506="Q4","non-peak","peak"))</f>
        <v>peak</v>
      </c>
      <c r="E506" s="13">
        <f>IF(D506="non-peak",Parameters_Base!$B$4,Parameters_Base!$B$5)</f>
        <v>229999.99999999997</v>
      </c>
      <c r="F506" s="1"/>
      <c r="G506" s="1">
        <v>250</v>
      </c>
      <c r="H506" s="1">
        <v>15</v>
      </c>
      <c r="I506" s="44">
        <f>N506*Parameters_Alternate!$B$8</f>
        <v>70</v>
      </c>
      <c r="J506" s="44">
        <f t="shared" si="58"/>
        <v>85</v>
      </c>
      <c r="K506" s="3">
        <v>-1</v>
      </c>
      <c r="M506" s="27">
        <v>0.5</v>
      </c>
      <c r="N506" s="27">
        <v>0.875</v>
      </c>
      <c r="P506" s="15">
        <f t="shared" si="59"/>
        <v>19549999.999999996</v>
      </c>
      <c r="R506">
        <f>Parameters_Alternate!$F$5</f>
        <v>13880</v>
      </c>
      <c r="S506">
        <f>R506*(1+VLOOKUP(K506,Parameters_Alternate!$H$3:$I$7,2,FALSE))</f>
        <v>11798</v>
      </c>
      <c r="T506" s="14">
        <f>S506*Parameters_Alternate!$F$2</f>
        <v>15337400</v>
      </c>
      <c r="U506" s="14">
        <f>Parameters_Alternate!$N$6</f>
        <v>433333.33333333337</v>
      </c>
      <c r="V506" s="14">
        <f t="shared" si="56"/>
        <v>2500000</v>
      </c>
      <c r="W506" s="14">
        <f>Parameters_Alternate!$Q$10</f>
        <v>3754098.2698005121</v>
      </c>
      <c r="X506" s="14">
        <f>Parameters_Alternate!$F$7*'Alternate Scenario '!P506</f>
        <v>4887499.9999999991</v>
      </c>
      <c r="Y506" s="14">
        <f>Parameters_Base!$G$8</f>
        <v>2000000</v>
      </c>
      <c r="Z506" s="15">
        <f t="shared" si="60"/>
        <v>28912331.60313385</v>
      </c>
      <c r="AB506" s="29">
        <f t="shared" si="61"/>
        <v>-9362331.6031338535</v>
      </c>
      <c r="AC506" s="29"/>
      <c r="AD506" s="29" t="str">
        <f t="shared" si="62"/>
        <v>Loss</v>
      </c>
      <c r="AE506" s="29"/>
      <c r="AG506" s="12">
        <f t="shared" si="63"/>
        <v>-110145.0776839277</v>
      </c>
    </row>
    <row r="507" spans="1:33" x14ac:dyDescent="0.25">
      <c r="A507" s="6">
        <v>500</v>
      </c>
      <c r="B507" s="1" t="str">
        <f t="shared" si="57"/>
        <v>Mumbai</v>
      </c>
      <c r="C507" s="1" t="s">
        <v>2</v>
      </c>
      <c r="D507" s="1" t="str">
        <f>IF(C507="Q1","non-peak",IF('Alternate Scenario '!C507="Q4","non-peak","peak"))</f>
        <v>peak</v>
      </c>
      <c r="E507" s="13">
        <f>IF(D507="non-peak",Parameters_Base!$B$4,Parameters_Base!$B$5)</f>
        <v>229999.99999999997</v>
      </c>
      <c r="F507" s="1"/>
      <c r="G507" s="1">
        <v>250</v>
      </c>
      <c r="H507" s="1">
        <v>22</v>
      </c>
      <c r="I507" s="44">
        <f>N507*Parameters_Alternate!$B$8</f>
        <v>69.333333333333343</v>
      </c>
      <c r="J507" s="44">
        <f t="shared" si="58"/>
        <v>91.333333333333343</v>
      </c>
      <c r="K507" s="3">
        <v>0</v>
      </c>
      <c r="M507" s="27">
        <v>0.73333333333333328</v>
      </c>
      <c r="N507" s="27">
        <v>0.8666666666666667</v>
      </c>
      <c r="P507" s="15">
        <f t="shared" si="59"/>
        <v>21006666.666666668</v>
      </c>
      <c r="R507">
        <f>Parameters_Alternate!$F$5</f>
        <v>13880</v>
      </c>
      <c r="S507">
        <f>R507*(1+VLOOKUP(K507,Parameters_Alternate!$H$3:$I$7,2,FALSE))</f>
        <v>13880</v>
      </c>
      <c r="T507" s="14">
        <f>S507*Parameters_Alternate!$F$2</f>
        <v>18044000</v>
      </c>
      <c r="U507" s="14">
        <f>Parameters_Alternate!$N$6</f>
        <v>433333.33333333337</v>
      </c>
      <c r="V507" s="14">
        <f t="shared" si="56"/>
        <v>1500000</v>
      </c>
      <c r="W507" s="14">
        <f>Parameters_Alternate!$Q$10</f>
        <v>3754098.2698005121</v>
      </c>
      <c r="X507" s="14">
        <f>Parameters_Alternate!$F$7*'Alternate Scenario '!P507</f>
        <v>5251666.666666667</v>
      </c>
      <c r="Y507" s="14">
        <f>Parameters_Base!$G$8</f>
        <v>2000000</v>
      </c>
      <c r="Z507" s="15">
        <f t="shared" si="60"/>
        <v>30983098.26980051</v>
      </c>
      <c r="AB507" s="29">
        <f t="shared" si="61"/>
        <v>-9976431.6031338423</v>
      </c>
      <c r="AC507" s="29"/>
      <c r="AD507" s="29" t="str">
        <f t="shared" si="62"/>
        <v>Loss</v>
      </c>
      <c r="AE507" s="29"/>
      <c r="AG507" s="12">
        <f t="shared" si="63"/>
        <v>-109231.00295402016</v>
      </c>
    </row>
    <row r="508" spans="1:33" x14ac:dyDescent="0.25">
      <c r="A508" s="6">
        <v>501</v>
      </c>
      <c r="B508" s="1" t="str">
        <f t="shared" si="57"/>
        <v>New York</v>
      </c>
      <c r="C508" s="1" t="s">
        <v>2</v>
      </c>
      <c r="D508" s="1" t="str">
        <f>IF(C508="Q1","non-peak",IF('Alternate Scenario '!C508="Q4","non-peak","peak"))</f>
        <v>peak</v>
      </c>
      <c r="E508" s="13">
        <f>IF(D508="non-peak",Parameters_Base!$B$4,Parameters_Base!$B$5)</f>
        <v>229999.99999999997</v>
      </c>
      <c r="F508" s="1"/>
      <c r="G508" s="1">
        <v>251</v>
      </c>
      <c r="H508" s="1">
        <v>30</v>
      </c>
      <c r="I508" s="44">
        <f>N508*Parameters_Alternate!$B$8</f>
        <v>77</v>
      </c>
      <c r="J508" s="44">
        <f t="shared" si="58"/>
        <v>107</v>
      </c>
      <c r="K508" s="3">
        <v>-2</v>
      </c>
      <c r="M508" s="27">
        <v>1</v>
      </c>
      <c r="N508" s="27">
        <v>0.96250000000000002</v>
      </c>
      <c r="P508" s="15">
        <f t="shared" si="59"/>
        <v>24609999.999999996</v>
      </c>
      <c r="R508">
        <f>Parameters_Alternate!$F$5</f>
        <v>13880</v>
      </c>
      <c r="S508">
        <f>R508*(1+VLOOKUP(K508,Parameters_Alternate!$H$3:$I$7,2,FALSE))</f>
        <v>9716</v>
      </c>
      <c r="T508" s="14">
        <f>S508*Parameters_Alternate!$F$2</f>
        <v>12630800</v>
      </c>
      <c r="U508" s="14">
        <f>Parameters_Alternate!$N$6</f>
        <v>433333.33333333337</v>
      </c>
      <c r="V508" s="14">
        <f t="shared" si="56"/>
        <v>2500000</v>
      </c>
      <c r="W508" s="14">
        <f>Parameters_Alternate!$Q$10</f>
        <v>3754098.2698005121</v>
      </c>
      <c r="X508" s="14">
        <f>Parameters_Alternate!$F$7*'Alternate Scenario '!P508</f>
        <v>6152499.9999999991</v>
      </c>
      <c r="Y508" s="14">
        <f>Parameters_Base!$G$8</f>
        <v>2000000</v>
      </c>
      <c r="Z508" s="15">
        <f t="shared" si="60"/>
        <v>27470731.603133846</v>
      </c>
      <c r="AB508" s="29">
        <f t="shared" si="61"/>
        <v>-2860731.6031338498</v>
      </c>
      <c r="AC508" s="29"/>
      <c r="AD508" s="29" t="str">
        <f t="shared" si="62"/>
        <v>Loss</v>
      </c>
      <c r="AE508" s="29"/>
      <c r="AG508" s="12">
        <f t="shared" si="63"/>
        <v>-26735.80937508271</v>
      </c>
    </row>
    <row r="509" spans="1:33" x14ac:dyDescent="0.25">
      <c r="A509" s="6">
        <v>502</v>
      </c>
      <c r="B509" s="1" t="str">
        <f t="shared" si="57"/>
        <v>Mumbai</v>
      </c>
      <c r="C509" s="1" t="s">
        <v>2</v>
      </c>
      <c r="D509" s="1" t="str">
        <f>IF(C509="Q1","non-peak",IF('Alternate Scenario '!C509="Q4","non-peak","peak"))</f>
        <v>peak</v>
      </c>
      <c r="E509" s="13">
        <f>IF(D509="non-peak",Parameters_Base!$B$4,Parameters_Base!$B$5)</f>
        <v>229999.99999999997</v>
      </c>
      <c r="F509" s="1"/>
      <c r="G509" s="1">
        <v>251</v>
      </c>
      <c r="H509" s="1">
        <v>19</v>
      </c>
      <c r="I509" s="44">
        <f>N509*Parameters_Alternate!$B$8</f>
        <v>59</v>
      </c>
      <c r="J509" s="44">
        <f t="shared" si="58"/>
        <v>78</v>
      </c>
      <c r="K509" s="3">
        <v>1</v>
      </c>
      <c r="M509" s="27">
        <v>0.6333333333333333</v>
      </c>
      <c r="N509" s="27">
        <v>0.73750000000000004</v>
      </c>
      <c r="P509" s="15">
        <f t="shared" si="59"/>
        <v>17939999.999999996</v>
      </c>
      <c r="R509">
        <f>Parameters_Alternate!$F$5</f>
        <v>13880</v>
      </c>
      <c r="S509">
        <f>R509*(1+VLOOKUP(K509,Parameters_Alternate!$H$3:$I$7,2,FALSE))</f>
        <v>15961.999999999998</v>
      </c>
      <c r="T509" s="14">
        <f>S509*Parameters_Alternate!$F$2</f>
        <v>20750599.999999996</v>
      </c>
      <c r="U509" s="14">
        <f>Parameters_Alternate!$N$6</f>
        <v>433333.33333333337</v>
      </c>
      <c r="V509" s="14">
        <f t="shared" si="56"/>
        <v>1500000</v>
      </c>
      <c r="W509" s="14">
        <f>Parameters_Alternate!$Q$10</f>
        <v>3754098.2698005121</v>
      </c>
      <c r="X509" s="14">
        <f>Parameters_Alternate!$F$7*'Alternate Scenario '!P509</f>
        <v>4484999.9999999991</v>
      </c>
      <c r="Y509" s="14">
        <f>Parameters_Base!$G$8</f>
        <v>2000000</v>
      </c>
      <c r="Z509" s="15">
        <f t="shared" si="60"/>
        <v>32923031.603133842</v>
      </c>
      <c r="AB509" s="29">
        <f t="shared" si="61"/>
        <v>-14983031.603133846</v>
      </c>
      <c r="AC509" s="29"/>
      <c r="AD509" s="29" t="str">
        <f t="shared" si="62"/>
        <v>Loss</v>
      </c>
      <c r="AE509" s="29"/>
      <c r="AG509" s="12">
        <f t="shared" si="63"/>
        <v>-192090.14875812622</v>
      </c>
    </row>
    <row r="510" spans="1:33" x14ac:dyDescent="0.25">
      <c r="A510" s="6">
        <v>503</v>
      </c>
      <c r="B510" s="1" t="str">
        <f t="shared" si="57"/>
        <v>New York</v>
      </c>
      <c r="C510" s="1" t="s">
        <v>2</v>
      </c>
      <c r="D510" s="1" t="str">
        <f>IF(C510="Q1","non-peak",IF('Alternate Scenario '!C510="Q4","non-peak","peak"))</f>
        <v>peak</v>
      </c>
      <c r="E510" s="13">
        <f>IF(D510="non-peak",Parameters_Base!$B$4,Parameters_Base!$B$5)</f>
        <v>229999.99999999997</v>
      </c>
      <c r="F510" s="1"/>
      <c r="G510" s="1">
        <v>252</v>
      </c>
      <c r="H510" s="1">
        <v>27</v>
      </c>
      <c r="I510" s="44">
        <f>N510*Parameters_Alternate!$B$8</f>
        <v>61.333333333333336</v>
      </c>
      <c r="J510" s="44">
        <f t="shared" si="58"/>
        <v>88.333333333333343</v>
      </c>
      <c r="K510" s="3">
        <v>0</v>
      </c>
      <c r="M510" s="27">
        <v>0.9</v>
      </c>
      <c r="N510" s="27">
        <v>0.76666666666666672</v>
      </c>
      <c r="P510" s="15">
        <f t="shared" si="59"/>
        <v>20316666.666666668</v>
      </c>
      <c r="R510">
        <f>Parameters_Alternate!$F$5</f>
        <v>13880</v>
      </c>
      <c r="S510">
        <f>R510*(1+VLOOKUP(K510,Parameters_Alternate!$H$3:$I$7,2,FALSE))</f>
        <v>13880</v>
      </c>
      <c r="T510" s="14">
        <f>S510*Parameters_Alternate!$F$2</f>
        <v>18044000</v>
      </c>
      <c r="U510" s="14">
        <f>Parameters_Alternate!$N$6</f>
        <v>433333.33333333337</v>
      </c>
      <c r="V510" s="14">
        <f t="shared" si="56"/>
        <v>2500000</v>
      </c>
      <c r="W510" s="14">
        <f>Parameters_Alternate!$Q$10</f>
        <v>3754098.2698005121</v>
      </c>
      <c r="X510" s="14">
        <f>Parameters_Alternate!$F$7*'Alternate Scenario '!P510</f>
        <v>5079166.666666667</v>
      </c>
      <c r="Y510" s="14">
        <f>Parameters_Base!$G$8</f>
        <v>2000000</v>
      </c>
      <c r="Z510" s="15">
        <f t="shared" si="60"/>
        <v>31810598.26980051</v>
      </c>
      <c r="AB510" s="29">
        <f t="shared" si="61"/>
        <v>-11493931.603133842</v>
      </c>
      <c r="AC510" s="29"/>
      <c r="AD510" s="29" t="str">
        <f t="shared" si="62"/>
        <v>Loss</v>
      </c>
      <c r="AE510" s="29"/>
      <c r="AG510" s="12">
        <f t="shared" si="63"/>
        <v>-130119.98041283594</v>
      </c>
    </row>
    <row r="511" spans="1:33" x14ac:dyDescent="0.25">
      <c r="A511" s="6">
        <v>504</v>
      </c>
      <c r="B511" s="1" t="str">
        <f t="shared" si="57"/>
        <v>Mumbai</v>
      </c>
      <c r="C511" s="1" t="s">
        <v>2</v>
      </c>
      <c r="D511" s="1" t="str">
        <f>IF(C511="Q1","non-peak",IF('Alternate Scenario '!C511="Q4","non-peak","peak"))</f>
        <v>peak</v>
      </c>
      <c r="E511" s="13">
        <f>IF(D511="non-peak",Parameters_Base!$B$4,Parameters_Base!$B$5)</f>
        <v>229999.99999999997</v>
      </c>
      <c r="F511" s="1"/>
      <c r="G511" s="1">
        <v>252</v>
      </c>
      <c r="H511" s="1">
        <v>19</v>
      </c>
      <c r="I511" s="44">
        <f>N511*Parameters_Alternate!$B$8</f>
        <v>78</v>
      </c>
      <c r="J511" s="44">
        <f t="shared" si="58"/>
        <v>97</v>
      </c>
      <c r="K511" s="3">
        <v>1</v>
      </c>
      <c r="M511" s="27">
        <v>0.6333333333333333</v>
      </c>
      <c r="N511" s="27">
        <v>0.97499999999999998</v>
      </c>
      <c r="P511" s="15">
        <f t="shared" si="59"/>
        <v>22309999.999999996</v>
      </c>
      <c r="R511">
        <f>Parameters_Alternate!$F$5</f>
        <v>13880</v>
      </c>
      <c r="S511">
        <f>R511*(1+VLOOKUP(K511,Parameters_Alternate!$H$3:$I$7,2,FALSE))</f>
        <v>15961.999999999998</v>
      </c>
      <c r="T511" s="14">
        <f>S511*Parameters_Alternate!$F$2</f>
        <v>20750599.999999996</v>
      </c>
      <c r="U511" s="14">
        <f>Parameters_Alternate!$N$6</f>
        <v>433333.33333333337</v>
      </c>
      <c r="V511" s="14">
        <f t="shared" si="56"/>
        <v>1500000</v>
      </c>
      <c r="W511" s="14">
        <f>Parameters_Alternate!$Q$10</f>
        <v>3754098.2698005121</v>
      </c>
      <c r="X511" s="14">
        <f>Parameters_Alternate!$F$7*'Alternate Scenario '!P511</f>
        <v>5577499.9999999991</v>
      </c>
      <c r="Y511" s="14">
        <f>Parameters_Base!$G$8</f>
        <v>2000000</v>
      </c>
      <c r="Z511" s="15">
        <f t="shared" si="60"/>
        <v>34015531.603133842</v>
      </c>
      <c r="AB511" s="29">
        <f t="shared" si="61"/>
        <v>-11705531.603133846</v>
      </c>
      <c r="AC511" s="29"/>
      <c r="AD511" s="29" t="str">
        <f t="shared" si="62"/>
        <v>Loss</v>
      </c>
      <c r="AE511" s="29"/>
      <c r="AG511" s="12">
        <f t="shared" si="63"/>
        <v>-120675.58353746233</v>
      </c>
    </row>
    <row r="512" spans="1:33" x14ac:dyDescent="0.25">
      <c r="A512" s="6">
        <v>505</v>
      </c>
      <c r="B512" s="1" t="str">
        <f t="shared" si="57"/>
        <v>New York</v>
      </c>
      <c r="C512" s="1" t="s">
        <v>2</v>
      </c>
      <c r="D512" s="1" t="str">
        <f>IF(C512="Q1","non-peak",IF('Alternate Scenario '!C512="Q4","non-peak","peak"))</f>
        <v>peak</v>
      </c>
      <c r="E512" s="13">
        <f>IF(D512="non-peak",Parameters_Base!$B$4,Parameters_Base!$B$5)</f>
        <v>229999.99999999997</v>
      </c>
      <c r="F512" s="1"/>
      <c r="G512" s="1">
        <v>253</v>
      </c>
      <c r="H512" s="1">
        <v>23</v>
      </c>
      <c r="I512" s="44">
        <f>N512*Parameters_Alternate!$B$8</f>
        <v>79.333333333333343</v>
      </c>
      <c r="J512" s="44">
        <f t="shared" si="58"/>
        <v>102.33333333333334</v>
      </c>
      <c r="K512" s="3">
        <v>-2</v>
      </c>
      <c r="M512" s="27">
        <v>0.76666666666666672</v>
      </c>
      <c r="N512" s="27">
        <v>0.9916666666666667</v>
      </c>
      <c r="P512" s="15">
        <f t="shared" si="59"/>
        <v>23536666.666666664</v>
      </c>
      <c r="R512">
        <f>Parameters_Alternate!$F$5</f>
        <v>13880</v>
      </c>
      <c r="S512">
        <f>R512*(1+VLOOKUP(K512,Parameters_Alternate!$H$3:$I$7,2,FALSE))</f>
        <v>9716</v>
      </c>
      <c r="T512" s="14">
        <f>S512*Parameters_Alternate!$F$2</f>
        <v>12630800</v>
      </c>
      <c r="U512" s="14">
        <f>Parameters_Alternate!$N$6</f>
        <v>433333.33333333337</v>
      </c>
      <c r="V512" s="14">
        <f t="shared" si="56"/>
        <v>2500000</v>
      </c>
      <c r="W512" s="14">
        <f>Parameters_Alternate!$Q$10</f>
        <v>3754098.2698005121</v>
      </c>
      <c r="X512" s="14">
        <f>Parameters_Alternate!$F$7*'Alternate Scenario '!P512</f>
        <v>5884166.666666666</v>
      </c>
      <c r="Y512" s="14">
        <f>Parameters_Base!$G$8</f>
        <v>2000000</v>
      </c>
      <c r="Z512" s="15">
        <f t="shared" si="60"/>
        <v>27202398.269800514</v>
      </c>
      <c r="AB512" s="29">
        <f t="shared" si="61"/>
        <v>-3665731.6031338498</v>
      </c>
      <c r="AC512" s="29"/>
      <c r="AD512" s="29" t="str">
        <f t="shared" si="62"/>
        <v>Loss</v>
      </c>
      <c r="AE512" s="29"/>
      <c r="AG512" s="12">
        <f t="shared" si="63"/>
        <v>-35821.481463848693</v>
      </c>
    </row>
    <row r="513" spans="1:33" x14ac:dyDescent="0.25">
      <c r="A513" s="6">
        <v>506</v>
      </c>
      <c r="B513" s="1" t="str">
        <f t="shared" si="57"/>
        <v>Mumbai</v>
      </c>
      <c r="C513" s="1" t="s">
        <v>2</v>
      </c>
      <c r="D513" s="1" t="str">
        <f>IF(C513="Q1","non-peak",IF('Alternate Scenario '!C513="Q4","non-peak","peak"))</f>
        <v>peak</v>
      </c>
      <c r="E513" s="13">
        <f>IF(D513="non-peak",Parameters_Base!$B$4,Parameters_Base!$B$5)</f>
        <v>229999.99999999997</v>
      </c>
      <c r="F513" s="1"/>
      <c r="G513" s="1">
        <v>253</v>
      </c>
      <c r="H513" s="1">
        <v>17</v>
      </c>
      <c r="I513" s="44">
        <f>N513*Parameters_Alternate!$B$8</f>
        <v>69</v>
      </c>
      <c r="J513" s="44">
        <f t="shared" si="58"/>
        <v>86</v>
      </c>
      <c r="K513" s="3">
        <v>1</v>
      </c>
      <c r="M513" s="27">
        <v>0.56666666666666665</v>
      </c>
      <c r="N513" s="27">
        <v>0.86250000000000004</v>
      </c>
      <c r="P513" s="15">
        <f t="shared" si="59"/>
        <v>19779999.999999996</v>
      </c>
      <c r="R513">
        <f>Parameters_Alternate!$F$5</f>
        <v>13880</v>
      </c>
      <c r="S513">
        <f>R513*(1+VLOOKUP(K513,Parameters_Alternate!$H$3:$I$7,2,FALSE))</f>
        <v>15961.999999999998</v>
      </c>
      <c r="T513" s="14">
        <f>S513*Parameters_Alternate!$F$2</f>
        <v>20750599.999999996</v>
      </c>
      <c r="U513" s="14">
        <f>Parameters_Alternate!$N$6</f>
        <v>433333.33333333337</v>
      </c>
      <c r="V513" s="14">
        <f t="shared" si="56"/>
        <v>1500000</v>
      </c>
      <c r="W513" s="14">
        <f>Parameters_Alternate!$Q$10</f>
        <v>3754098.2698005121</v>
      </c>
      <c r="X513" s="14">
        <f>Parameters_Alternate!$F$7*'Alternate Scenario '!P513</f>
        <v>4944999.9999999991</v>
      </c>
      <c r="Y513" s="14">
        <f>Parameters_Base!$G$8</f>
        <v>2000000</v>
      </c>
      <c r="Z513" s="15">
        <f t="shared" si="60"/>
        <v>33383031.603133842</v>
      </c>
      <c r="AB513" s="29">
        <f t="shared" si="61"/>
        <v>-13603031.603133846</v>
      </c>
      <c r="AC513" s="29"/>
      <c r="AD513" s="29" t="str">
        <f t="shared" si="62"/>
        <v>Loss</v>
      </c>
      <c r="AE513" s="29"/>
      <c r="AG513" s="12">
        <f t="shared" si="63"/>
        <v>-158174.7860829517</v>
      </c>
    </row>
    <row r="514" spans="1:33" x14ac:dyDescent="0.25">
      <c r="A514" s="6">
        <v>507</v>
      </c>
      <c r="B514" s="1" t="str">
        <f t="shared" si="57"/>
        <v>New York</v>
      </c>
      <c r="C514" s="1" t="s">
        <v>2</v>
      </c>
      <c r="D514" s="1" t="str">
        <f>IF(C514="Q1","non-peak",IF('Alternate Scenario '!C514="Q4","non-peak","peak"))</f>
        <v>peak</v>
      </c>
      <c r="E514" s="13">
        <f>IF(D514="non-peak",Parameters_Base!$B$4,Parameters_Base!$B$5)</f>
        <v>229999.99999999997</v>
      </c>
      <c r="F514" s="1"/>
      <c r="G514" s="1">
        <v>254</v>
      </c>
      <c r="H514" s="1">
        <v>29</v>
      </c>
      <c r="I514" s="44">
        <f>N514*Parameters_Alternate!$B$8</f>
        <v>55.333333333333329</v>
      </c>
      <c r="J514" s="44">
        <f t="shared" si="58"/>
        <v>84.333333333333329</v>
      </c>
      <c r="K514" s="3">
        <v>-2</v>
      </c>
      <c r="M514" s="27">
        <v>0.96666666666666667</v>
      </c>
      <c r="N514" s="27">
        <v>0.69166666666666665</v>
      </c>
      <c r="P514" s="15">
        <f t="shared" si="59"/>
        <v>19396666.666666664</v>
      </c>
      <c r="R514">
        <f>Parameters_Alternate!$F$5</f>
        <v>13880</v>
      </c>
      <c r="S514">
        <f>R514*(1+VLOOKUP(K514,Parameters_Alternate!$H$3:$I$7,2,FALSE))</f>
        <v>9716</v>
      </c>
      <c r="T514" s="14">
        <f>S514*Parameters_Alternate!$F$2</f>
        <v>12630800</v>
      </c>
      <c r="U514" s="14">
        <f>Parameters_Alternate!$N$6</f>
        <v>433333.33333333337</v>
      </c>
      <c r="V514" s="14">
        <f t="shared" si="56"/>
        <v>2500000</v>
      </c>
      <c r="W514" s="14">
        <f>Parameters_Alternate!$Q$10</f>
        <v>3754098.2698005121</v>
      </c>
      <c r="X514" s="14">
        <f>Parameters_Alternate!$F$7*'Alternate Scenario '!P514</f>
        <v>4849166.666666666</v>
      </c>
      <c r="Y514" s="14">
        <f>Parameters_Base!$G$8</f>
        <v>2000000</v>
      </c>
      <c r="Z514" s="15">
        <f t="shared" si="60"/>
        <v>26167398.269800514</v>
      </c>
      <c r="AB514" s="29">
        <f t="shared" si="61"/>
        <v>-6770731.6031338498</v>
      </c>
      <c r="AC514" s="29"/>
      <c r="AD514" s="29" t="str">
        <f t="shared" si="62"/>
        <v>Loss</v>
      </c>
      <c r="AE514" s="29"/>
      <c r="AG514" s="12">
        <f t="shared" si="63"/>
        <v>-80285.354977871742</v>
      </c>
    </row>
    <row r="515" spans="1:33" x14ac:dyDescent="0.25">
      <c r="A515" s="6">
        <v>508</v>
      </c>
      <c r="B515" s="1" t="str">
        <f t="shared" si="57"/>
        <v>Mumbai</v>
      </c>
      <c r="C515" s="1" t="s">
        <v>2</v>
      </c>
      <c r="D515" s="1" t="str">
        <f>IF(C515="Q1","non-peak",IF('Alternate Scenario '!C515="Q4","non-peak","peak"))</f>
        <v>peak</v>
      </c>
      <c r="E515" s="13">
        <f>IF(D515="non-peak",Parameters_Base!$B$4,Parameters_Base!$B$5)</f>
        <v>229999.99999999997</v>
      </c>
      <c r="F515" s="1"/>
      <c r="G515" s="1">
        <v>254</v>
      </c>
      <c r="H515" s="1">
        <v>20</v>
      </c>
      <c r="I515" s="44">
        <f>N515*Parameters_Alternate!$B$8</f>
        <v>77.333333333333329</v>
      </c>
      <c r="J515" s="44">
        <f t="shared" si="58"/>
        <v>97.333333333333329</v>
      </c>
      <c r="K515" s="3">
        <v>0</v>
      </c>
      <c r="M515" s="27">
        <v>0.66666666666666663</v>
      </c>
      <c r="N515" s="27">
        <v>0.96666666666666667</v>
      </c>
      <c r="P515" s="15">
        <f t="shared" si="59"/>
        <v>22386666.666666664</v>
      </c>
      <c r="R515">
        <f>Parameters_Alternate!$F$5</f>
        <v>13880</v>
      </c>
      <c r="S515">
        <f>R515*(1+VLOOKUP(K515,Parameters_Alternate!$H$3:$I$7,2,FALSE))</f>
        <v>13880</v>
      </c>
      <c r="T515" s="14">
        <f>S515*Parameters_Alternate!$F$2</f>
        <v>18044000</v>
      </c>
      <c r="U515" s="14">
        <f>Parameters_Alternate!$N$6</f>
        <v>433333.33333333337</v>
      </c>
      <c r="V515" s="14">
        <f t="shared" si="56"/>
        <v>1500000</v>
      </c>
      <c r="W515" s="14">
        <f>Parameters_Alternate!$Q$10</f>
        <v>3754098.2698005121</v>
      </c>
      <c r="X515" s="14">
        <f>Parameters_Alternate!$F$7*'Alternate Scenario '!P515</f>
        <v>5596666.666666666</v>
      </c>
      <c r="Y515" s="14">
        <f>Parameters_Base!$G$8</f>
        <v>2000000</v>
      </c>
      <c r="Z515" s="15">
        <f t="shared" si="60"/>
        <v>31328098.269800507</v>
      </c>
      <c r="AB515" s="29">
        <f t="shared" si="61"/>
        <v>-8941431.6031338423</v>
      </c>
      <c r="AC515" s="29"/>
      <c r="AD515" s="29" t="str">
        <f t="shared" si="62"/>
        <v>Loss</v>
      </c>
      <c r="AE515" s="29"/>
      <c r="AG515" s="12">
        <f t="shared" si="63"/>
        <v>-91864.023319868254</v>
      </c>
    </row>
    <row r="516" spans="1:33" x14ac:dyDescent="0.25">
      <c r="A516" s="6">
        <v>509</v>
      </c>
      <c r="B516" s="1" t="str">
        <f t="shared" si="57"/>
        <v>New York</v>
      </c>
      <c r="C516" s="1" t="s">
        <v>2</v>
      </c>
      <c r="D516" s="1" t="str">
        <f>IF(C516="Q1","non-peak",IF('Alternate Scenario '!C516="Q4","non-peak","peak"))</f>
        <v>peak</v>
      </c>
      <c r="E516" s="13">
        <f>IF(D516="non-peak",Parameters_Base!$B$4,Parameters_Base!$B$5)</f>
        <v>229999.99999999997</v>
      </c>
      <c r="F516" s="1"/>
      <c r="G516" s="1">
        <v>255</v>
      </c>
      <c r="H516" s="1">
        <v>21</v>
      </c>
      <c r="I516" s="44">
        <f>N516*Parameters_Alternate!$B$8</f>
        <v>71</v>
      </c>
      <c r="J516" s="44">
        <f t="shared" si="58"/>
        <v>92</v>
      </c>
      <c r="K516" s="3">
        <v>-1</v>
      </c>
      <c r="M516" s="27">
        <v>0.7</v>
      </c>
      <c r="N516" s="27">
        <v>0.88749999999999996</v>
      </c>
      <c r="P516" s="15">
        <f t="shared" si="59"/>
        <v>21159999.999999996</v>
      </c>
      <c r="R516">
        <f>Parameters_Alternate!$F$5</f>
        <v>13880</v>
      </c>
      <c r="S516">
        <f>R516*(1+VLOOKUP(K516,Parameters_Alternate!$H$3:$I$7,2,FALSE))</f>
        <v>11798</v>
      </c>
      <c r="T516" s="14">
        <f>S516*Parameters_Alternate!$F$2</f>
        <v>15337400</v>
      </c>
      <c r="U516" s="14">
        <f>Parameters_Alternate!$N$6</f>
        <v>433333.33333333337</v>
      </c>
      <c r="V516" s="14">
        <f t="shared" si="56"/>
        <v>2500000</v>
      </c>
      <c r="W516" s="14">
        <f>Parameters_Alternate!$Q$10</f>
        <v>3754098.2698005121</v>
      </c>
      <c r="X516" s="14">
        <f>Parameters_Alternate!$F$7*'Alternate Scenario '!P516</f>
        <v>5289999.9999999991</v>
      </c>
      <c r="Y516" s="14">
        <f>Parameters_Base!$G$8</f>
        <v>2000000</v>
      </c>
      <c r="Z516" s="15">
        <f t="shared" si="60"/>
        <v>29314831.60313385</v>
      </c>
      <c r="AB516" s="29">
        <f t="shared" si="61"/>
        <v>-8154831.6031338535</v>
      </c>
      <c r="AC516" s="29"/>
      <c r="AD516" s="29" t="str">
        <f t="shared" si="62"/>
        <v>Loss</v>
      </c>
      <c r="AE516" s="29"/>
      <c r="AG516" s="12">
        <f t="shared" si="63"/>
        <v>-88639.473947107108</v>
      </c>
    </row>
    <row r="517" spans="1:33" x14ac:dyDescent="0.25">
      <c r="A517" s="6">
        <v>510</v>
      </c>
      <c r="B517" s="1" t="str">
        <f t="shared" si="57"/>
        <v>Mumbai</v>
      </c>
      <c r="C517" s="1" t="s">
        <v>2</v>
      </c>
      <c r="D517" s="1" t="str">
        <f>IF(C517="Q1","non-peak",IF('Alternate Scenario '!C517="Q4","non-peak","peak"))</f>
        <v>peak</v>
      </c>
      <c r="E517" s="13">
        <f>IF(D517="non-peak",Parameters_Base!$B$4,Parameters_Base!$B$5)</f>
        <v>229999.99999999997</v>
      </c>
      <c r="F517" s="1"/>
      <c r="G517" s="1">
        <v>255</v>
      </c>
      <c r="H517" s="1">
        <v>17</v>
      </c>
      <c r="I517" s="44">
        <f>N517*Parameters_Alternate!$B$8</f>
        <v>55.666666666666664</v>
      </c>
      <c r="J517" s="44">
        <f t="shared" si="58"/>
        <v>72.666666666666657</v>
      </c>
      <c r="K517" s="3">
        <v>1</v>
      </c>
      <c r="M517" s="27">
        <v>0.56666666666666665</v>
      </c>
      <c r="N517" s="27">
        <v>0.6958333333333333</v>
      </c>
      <c r="P517" s="15">
        <f t="shared" si="59"/>
        <v>16713333.333333328</v>
      </c>
      <c r="R517">
        <f>Parameters_Alternate!$F$5</f>
        <v>13880</v>
      </c>
      <c r="S517">
        <f>R517*(1+VLOOKUP(K517,Parameters_Alternate!$H$3:$I$7,2,FALSE))</f>
        <v>15961.999999999998</v>
      </c>
      <c r="T517" s="14">
        <f>S517*Parameters_Alternate!$F$2</f>
        <v>20750599.999999996</v>
      </c>
      <c r="U517" s="14">
        <f>Parameters_Alternate!$N$6</f>
        <v>433333.33333333337</v>
      </c>
      <c r="V517" s="14">
        <f t="shared" si="56"/>
        <v>1500000</v>
      </c>
      <c r="W517" s="14">
        <f>Parameters_Alternate!$Q$10</f>
        <v>3754098.2698005121</v>
      </c>
      <c r="X517" s="14">
        <f>Parameters_Alternate!$F$7*'Alternate Scenario '!P517</f>
        <v>4178333.3333333321</v>
      </c>
      <c r="Y517" s="14">
        <f>Parameters_Base!$G$8</f>
        <v>2000000</v>
      </c>
      <c r="Z517" s="15">
        <f t="shared" si="60"/>
        <v>32616364.936467174</v>
      </c>
      <c r="AB517" s="29">
        <f t="shared" si="61"/>
        <v>-15903031.603133846</v>
      </c>
      <c r="AC517" s="29"/>
      <c r="AD517" s="29" t="str">
        <f t="shared" si="62"/>
        <v>Loss</v>
      </c>
      <c r="AE517" s="29"/>
      <c r="AG517" s="12">
        <f t="shared" si="63"/>
        <v>-218849.05875872268</v>
      </c>
    </row>
    <row r="518" spans="1:33" x14ac:dyDescent="0.25">
      <c r="A518" s="6">
        <v>511</v>
      </c>
      <c r="B518" s="1" t="str">
        <f t="shared" si="57"/>
        <v>New York</v>
      </c>
      <c r="C518" s="1" t="s">
        <v>2</v>
      </c>
      <c r="D518" s="1" t="str">
        <f>IF(C518="Q1","non-peak",IF('Alternate Scenario '!C518="Q4","non-peak","peak"))</f>
        <v>peak</v>
      </c>
      <c r="E518" s="13">
        <f>IF(D518="non-peak",Parameters_Base!$B$4,Parameters_Base!$B$5)</f>
        <v>229999.99999999997</v>
      </c>
      <c r="F518" s="1"/>
      <c r="G518" s="1">
        <v>256</v>
      </c>
      <c r="H518" s="1">
        <v>24</v>
      </c>
      <c r="I518" s="44">
        <f>N518*Parameters_Alternate!$B$8</f>
        <v>58</v>
      </c>
      <c r="J518" s="44">
        <f t="shared" si="58"/>
        <v>82</v>
      </c>
      <c r="K518" s="3">
        <v>-1</v>
      </c>
      <c r="M518" s="27">
        <v>0.8</v>
      </c>
      <c r="N518" s="27">
        <v>0.72499999999999998</v>
      </c>
      <c r="P518" s="15">
        <f t="shared" si="59"/>
        <v>18859999.999999996</v>
      </c>
      <c r="R518">
        <f>Parameters_Alternate!$F$5</f>
        <v>13880</v>
      </c>
      <c r="S518">
        <f>R518*(1+VLOOKUP(K518,Parameters_Alternate!$H$3:$I$7,2,FALSE))</f>
        <v>11798</v>
      </c>
      <c r="T518" s="14">
        <f>S518*Parameters_Alternate!$F$2</f>
        <v>15337400</v>
      </c>
      <c r="U518" s="14">
        <f>Parameters_Alternate!$N$6</f>
        <v>433333.33333333337</v>
      </c>
      <c r="V518" s="14">
        <f t="shared" si="56"/>
        <v>2500000</v>
      </c>
      <c r="W518" s="14">
        <f>Parameters_Alternate!$Q$10</f>
        <v>3754098.2698005121</v>
      </c>
      <c r="X518" s="14">
        <f>Parameters_Alternate!$F$7*'Alternate Scenario '!P518</f>
        <v>4714999.9999999991</v>
      </c>
      <c r="Y518" s="14">
        <f>Parameters_Base!$G$8</f>
        <v>2000000</v>
      </c>
      <c r="Z518" s="15">
        <f t="shared" si="60"/>
        <v>28739831.60313385</v>
      </c>
      <c r="AB518" s="29">
        <f t="shared" si="61"/>
        <v>-9879831.6031338535</v>
      </c>
      <c r="AC518" s="29"/>
      <c r="AD518" s="29" t="str">
        <f t="shared" si="62"/>
        <v>Loss</v>
      </c>
      <c r="AE518" s="29"/>
      <c r="AG518" s="12">
        <f t="shared" si="63"/>
        <v>-120485.75125772992</v>
      </c>
    </row>
    <row r="519" spans="1:33" x14ac:dyDescent="0.25">
      <c r="A519" s="6">
        <v>512</v>
      </c>
      <c r="B519" s="1" t="str">
        <f t="shared" si="57"/>
        <v>Mumbai</v>
      </c>
      <c r="C519" s="1" t="s">
        <v>2</v>
      </c>
      <c r="D519" s="1" t="str">
        <f>IF(C519="Q1","non-peak",IF('Alternate Scenario '!C519="Q4","non-peak","peak"))</f>
        <v>peak</v>
      </c>
      <c r="E519" s="13">
        <f>IF(D519="non-peak",Parameters_Base!$B$4,Parameters_Base!$B$5)</f>
        <v>229999.99999999997</v>
      </c>
      <c r="F519" s="1"/>
      <c r="G519" s="1">
        <v>256</v>
      </c>
      <c r="H519" s="1">
        <v>19</v>
      </c>
      <c r="I519" s="44">
        <f>N519*Parameters_Alternate!$B$8</f>
        <v>64.333333333333343</v>
      </c>
      <c r="J519" s="44">
        <f t="shared" si="58"/>
        <v>83.333333333333343</v>
      </c>
      <c r="K519" s="3">
        <v>2</v>
      </c>
      <c r="M519" s="27">
        <v>0.6333333333333333</v>
      </c>
      <c r="N519" s="27">
        <v>0.8041666666666667</v>
      </c>
      <c r="P519" s="15">
        <f t="shared" si="59"/>
        <v>19166666.666666668</v>
      </c>
      <c r="R519">
        <f>Parameters_Alternate!$F$5</f>
        <v>13880</v>
      </c>
      <c r="S519">
        <f>R519*(1+VLOOKUP(K519,Parameters_Alternate!$H$3:$I$7,2,FALSE))</f>
        <v>18044</v>
      </c>
      <c r="T519" s="14">
        <f>S519*Parameters_Alternate!$F$2</f>
        <v>23457200</v>
      </c>
      <c r="U519" s="14">
        <f>Parameters_Alternate!$N$6</f>
        <v>433333.33333333337</v>
      </c>
      <c r="V519" s="14">
        <f t="shared" si="56"/>
        <v>1500000</v>
      </c>
      <c r="W519" s="14">
        <f>Parameters_Alternate!$Q$10</f>
        <v>3754098.2698005121</v>
      </c>
      <c r="X519" s="14">
        <f>Parameters_Alternate!$F$7*'Alternate Scenario '!P519</f>
        <v>4791666.666666667</v>
      </c>
      <c r="Y519" s="14">
        <f>Parameters_Base!$G$8</f>
        <v>2000000</v>
      </c>
      <c r="Z519" s="15">
        <f t="shared" si="60"/>
        <v>35936298.269800507</v>
      </c>
      <c r="AB519" s="29">
        <f t="shared" si="61"/>
        <v>-16769631.603133839</v>
      </c>
      <c r="AC519" s="29"/>
      <c r="AD519" s="29" t="str">
        <f t="shared" si="62"/>
        <v>Loss</v>
      </c>
      <c r="AE519" s="29"/>
      <c r="AG519" s="12">
        <f t="shared" si="63"/>
        <v>-201235.57923760603</v>
      </c>
    </row>
    <row r="520" spans="1:33" x14ac:dyDescent="0.25">
      <c r="A520" s="6">
        <v>513</v>
      </c>
      <c r="B520" s="1" t="str">
        <f t="shared" si="57"/>
        <v>New York</v>
      </c>
      <c r="C520" s="1" t="s">
        <v>2</v>
      </c>
      <c r="D520" s="1" t="str">
        <f>IF(C520="Q1","non-peak",IF('Alternate Scenario '!C520="Q4","non-peak","peak"))</f>
        <v>peak</v>
      </c>
      <c r="E520" s="13">
        <f>IF(D520="non-peak",Parameters_Base!$B$4,Parameters_Base!$B$5)</f>
        <v>229999.99999999997</v>
      </c>
      <c r="F520" s="1"/>
      <c r="G520" s="1">
        <v>257</v>
      </c>
      <c r="H520" s="1">
        <v>18</v>
      </c>
      <c r="I520" s="44">
        <f>N520*Parameters_Alternate!$B$8</f>
        <v>62.666666666666664</v>
      </c>
      <c r="J520" s="44">
        <f t="shared" si="58"/>
        <v>80.666666666666657</v>
      </c>
      <c r="K520" s="3">
        <v>0</v>
      </c>
      <c r="M520" s="27">
        <v>0.6</v>
      </c>
      <c r="N520" s="27">
        <v>0.78333333333333333</v>
      </c>
      <c r="P520" s="15">
        <f t="shared" si="59"/>
        <v>18553333.333333328</v>
      </c>
      <c r="R520">
        <f>Parameters_Alternate!$F$5</f>
        <v>13880</v>
      </c>
      <c r="S520">
        <f>R520*(1+VLOOKUP(K520,Parameters_Alternate!$H$3:$I$7,2,FALSE))</f>
        <v>13880</v>
      </c>
      <c r="T520" s="14">
        <f>S520*Parameters_Alternate!$F$2</f>
        <v>18044000</v>
      </c>
      <c r="U520" s="14">
        <f>Parameters_Alternate!$N$6</f>
        <v>433333.33333333337</v>
      </c>
      <c r="V520" s="14">
        <f t="shared" ref="V520:V583" si="64">IF(B520="Mumbai",1500000,2500000)</f>
        <v>2500000</v>
      </c>
      <c r="W520" s="14">
        <f>Parameters_Alternate!$Q$10</f>
        <v>3754098.2698005121</v>
      </c>
      <c r="X520" s="14">
        <f>Parameters_Alternate!$F$7*'Alternate Scenario '!P520</f>
        <v>4638333.3333333321</v>
      </c>
      <c r="Y520" s="14">
        <f>Parameters_Base!$G$8</f>
        <v>2000000</v>
      </c>
      <c r="Z520" s="15">
        <f t="shared" si="60"/>
        <v>31369764.936467174</v>
      </c>
      <c r="AB520" s="29">
        <f t="shared" si="61"/>
        <v>-12816431.603133846</v>
      </c>
      <c r="AC520" s="29"/>
      <c r="AD520" s="29" t="str">
        <f t="shared" si="62"/>
        <v>Loss</v>
      </c>
      <c r="AE520" s="29"/>
      <c r="AG520" s="12">
        <f t="shared" si="63"/>
        <v>-158881.38350992373</v>
      </c>
    </row>
    <row r="521" spans="1:33" x14ac:dyDescent="0.25">
      <c r="A521" s="6">
        <v>514</v>
      </c>
      <c r="B521" s="1" t="str">
        <f t="shared" ref="B521:B584" si="65">IF(ISODD(A521),"New York","Mumbai")</f>
        <v>Mumbai</v>
      </c>
      <c r="C521" s="1" t="s">
        <v>2</v>
      </c>
      <c r="D521" s="1" t="str">
        <f>IF(C521="Q1","non-peak",IF('Alternate Scenario '!C521="Q4","non-peak","peak"))</f>
        <v>peak</v>
      </c>
      <c r="E521" s="13">
        <f>IF(D521="non-peak",Parameters_Base!$B$4,Parameters_Base!$B$5)</f>
        <v>229999.99999999997</v>
      </c>
      <c r="F521" s="1"/>
      <c r="G521" s="1">
        <v>257</v>
      </c>
      <c r="H521" s="1">
        <v>21</v>
      </c>
      <c r="I521" s="44">
        <f>N521*Parameters_Alternate!$B$8</f>
        <v>54</v>
      </c>
      <c r="J521" s="44">
        <f t="shared" ref="J521:J584" si="66">H521+I521</f>
        <v>75</v>
      </c>
      <c r="K521" s="3">
        <v>0</v>
      </c>
      <c r="M521" s="27">
        <v>0.7</v>
      </c>
      <c r="N521" s="27">
        <v>0.67500000000000004</v>
      </c>
      <c r="P521" s="15">
        <f t="shared" ref="P521:P584" si="67">E521*J521</f>
        <v>17249999.999999996</v>
      </c>
      <c r="R521">
        <f>Parameters_Alternate!$F$5</f>
        <v>13880</v>
      </c>
      <c r="S521">
        <f>R521*(1+VLOOKUP(K521,Parameters_Alternate!$H$3:$I$7,2,FALSE))</f>
        <v>13880</v>
      </c>
      <c r="T521" s="14">
        <f>S521*Parameters_Alternate!$F$2</f>
        <v>18044000</v>
      </c>
      <c r="U521" s="14">
        <f>Parameters_Alternate!$N$6</f>
        <v>433333.33333333337</v>
      </c>
      <c r="V521" s="14">
        <f t="shared" si="64"/>
        <v>1500000</v>
      </c>
      <c r="W521" s="14">
        <f>Parameters_Alternate!$Q$10</f>
        <v>3754098.2698005121</v>
      </c>
      <c r="X521" s="14">
        <f>Parameters_Alternate!$F$7*'Alternate Scenario '!P521</f>
        <v>4312499.9999999991</v>
      </c>
      <c r="Y521" s="14">
        <f>Parameters_Base!$G$8</f>
        <v>2000000</v>
      </c>
      <c r="Z521" s="15">
        <f t="shared" ref="Z521:Z584" si="68">SUM(T521:Y521)</f>
        <v>30043931.603133842</v>
      </c>
      <c r="AB521" s="29">
        <f t="shared" ref="AB521:AB584" si="69">P521-Z521</f>
        <v>-12793931.603133846</v>
      </c>
      <c r="AC521" s="29"/>
      <c r="AD521" s="29" t="str">
        <f t="shared" ref="AD521:AD584" si="70">IF(AB521&gt;0,"Profit","Loss")</f>
        <v>Loss</v>
      </c>
      <c r="AE521" s="29"/>
      <c r="AG521" s="12">
        <f t="shared" ref="AG521:AG584" si="71">AB521/J521</f>
        <v>-170585.75470845128</v>
      </c>
    </row>
    <row r="522" spans="1:33" x14ac:dyDescent="0.25">
      <c r="A522" s="6">
        <v>515</v>
      </c>
      <c r="B522" s="1" t="str">
        <f t="shared" si="65"/>
        <v>New York</v>
      </c>
      <c r="C522" s="1" t="s">
        <v>2</v>
      </c>
      <c r="D522" s="1" t="str">
        <f>IF(C522="Q1","non-peak",IF('Alternate Scenario '!C522="Q4","non-peak","peak"))</f>
        <v>peak</v>
      </c>
      <c r="E522" s="13">
        <f>IF(D522="non-peak",Parameters_Base!$B$4,Parameters_Base!$B$5)</f>
        <v>229999.99999999997</v>
      </c>
      <c r="F522" s="1"/>
      <c r="G522" s="1">
        <v>258</v>
      </c>
      <c r="H522" s="1">
        <v>28</v>
      </c>
      <c r="I522" s="44">
        <f>N522*Parameters_Alternate!$B$8</f>
        <v>79.333333333333343</v>
      </c>
      <c r="J522" s="44">
        <f t="shared" si="66"/>
        <v>107.33333333333334</v>
      </c>
      <c r="K522" s="3">
        <v>0</v>
      </c>
      <c r="M522" s="27">
        <v>0.93333333333333335</v>
      </c>
      <c r="N522" s="27">
        <v>0.9916666666666667</v>
      </c>
      <c r="P522" s="15">
        <f t="shared" si="67"/>
        <v>24686666.666666664</v>
      </c>
      <c r="R522">
        <f>Parameters_Alternate!$F$5</f>
        <v>13880</v>
      </c>
      <c r="S522">
        <f>R522*(1+VLOOKUP(K522,Parameters_Alternate!$H$3:$I$7,2,FALSE))</f>
        <v>13880</v>
      </c>
      <c r="T522" s="14">
        <f>S522*Parameters_Alternate!$F$2</f>
        <v>18044000</v>
      </c>
      <c r="U522" s="14">
        <f>Parameters_Alternate!$N$6</f>
        <v>433333.33333333337</v>
      </c>
      <c r="V522" s="14">
        <f t="shared" si="64"/>
        <v>2500000</v>
      </c>
      <c r="W522" s="14">
        <f>Parameters_Alternate!$Q$10</f>
        <v>3754098.2698005121</v>
      </c>
      <c r="X522" s="14">
        <f>Parameters_Alternate!$F$7*'Alternate Scenario '!P522</f>
        <v>6171666.666666666</v>
      </c>
      <c r="Y522" s="14">
        <f>Parameters_Base!$G$8</f>
        <v>2000000</v>
      </c>
      <c r="Z522" s="15">
        <f t="shared" si="68"/>
        <v>32903098.269800507</v>
      </c>
      <c r="AB522" s="29">
        <f t="shared" si="69"/>
        <v>-8216431.6031338423</v>
      </c>
      <c r="AC522" s="29"/>
      <c r="AD522" s="29" t="str">
        <f t="shared" si="70"/>
        <v>Loss</v>
      </c>
      <c r="AE522" s="29"/>
      <c r="AG522" s="12">
        <f t="shared" si="71"/>
        <v>-76550.604998141382</v>
      </c>
    </row>
    <row r="523" spans="1:33" x14ac:dyDescent="0.25">
      <c r="A523" s="6">
        <v>516</v>
      </c>
      <c r="B523" s="1" t="str">
        <f t="shared" si="65"/>
        <v>Mumbai</v>
      </c>
      <c r="C523" s="1" t="s">
        <v>2</v>
      </c>
      <c r="D523" s="1" t="str">
        <f>IF(C523="Q1","non-peak",IF('Alternate Scenario '!C523="Q4","non-peak","peak"))</f>
        <v>peak</v>
      </c>
      <c r="E523" s="13">
        <f>IF(D523="non-peak",Parameters_Base!$B$4,Parameters_Base!$B$5)</f>
        <v>229999.99999999997</v>
      </c>
      <c r="F523" s="1"/>
      <c r="G523" s="1">
        <v>258</v>
      </c>
      <c r="H523" s="1">
        <v>29</v>
      </c>
      <c r="I523" s="44">
        <f>N523*Parameters_Alternate!$B$8</f>
        <v>71.333333333333343</v>
      </c>
      <c r="J523" s="44">
        <f t="shared" si="66"/>
        <v>100.33333333333334</v>
      </c>
      <c r="K523" s="3">
        <v>1</v>
      </c>
      <c r="M523" s="27">
        <v>0.96666666666666667</v>
      </c>
      <c r="N523" s="27">
        <v>0.89166666666666672</v>
      </c>
      <c r="P523" s="15">
        <f t="shared" si="67"/>
        <v>23076666.666666664</v>
      </c>
      <c r="R523">
        <f>Parameters_Alternate!$F$5</f>
        <v>13880</v>
      </c>
      <c r="S523">
        <f>R523*(1+VLOOKUP(K523,Parameters_Alternate!$H$3:$I$7,2,FALSE))</f>
        <v>15961.999999999998</v>
      </c>
      <c r="T523" s="14">
        <f>S523*Parameters_Alternate!$F$2</f>
        <v>20750599.999999996</v>
      </c>
      <c r="U523" s="14">
        <f>Parameters_Alternate!$N$6</f>
        <v>433333.33333333337</v>
      </c>
      <c r="V523" s="14">
        <f t="shared" si="64"/>
        <v>1500000</v>
      </c>
      <c r="W523" s="14">
        <f>Parameters_Alternate!$Q$10</f>
        <v>3754098.2698005121</v>
      </c>
      <c r="X523" s="14">
        <f>Parameters_Alternate!$F$7*'Alternate Scenario '!P523</f>
        <v>5769166.666666666</v>
      </c>
      <c r="Y523" s="14">
        <f>Parameters_Base!$G$8</f>
        <v>2000000</v>
      </c>
      <c r="Z523" s="15">
        <f t="shared" si="68"/>
        <v>34207198.269800507</v>
      </c>
      <c r="AB523" s="29">
        <f t="shared" si="69"/>
        <v>-11130531.603133842</v>
      </c>
      <c r="AC523" s="29"/>
      <c r="AD523" s="29" t="str">
        <f t="shared" si="70"/>
        <v>Loss</v>
      </c>
      <c r="AE523" s="29"/>
      <c r="AG523" s="12">
        <f t="shared" si="71"/>
        <v>-110935.53092824426</v>
      </c>
    </row>
    <row r="524" spans="1:33" x14ac:dyDescent="0.25">
      <c r="A524" s="6">
        <v>517</v>
      </c>
      <c r="B524" s="1" t="str">
        <f t="shared" si="65"/>
        <v>New York</v>
      </c>
      <c r="C524" s="1" t="s">
        <v>2</v>
      </c>
      <c r="D524" s="1" t="str">
        <f>IF(C524="Q1","non-peak",IF('Alternate Scenario '!C524="Q4","non-peak","peak"))</f>
        <v>peak</v>
      </c>
      <c r="E524" s="13">
        <f>IF(D524="non-peak",Parameters_Base!$B$4,Parameters_Base!$B$5)</f>
        <v>229999.99999999997</v>
      </c>
      <c r="F524" s="1"/>
      <c r="G524" s="1">
        <v>259</v>
      </c>
      <c r="H524" s="1">
        <v>25</v>
      </c>
      <c r="I524" s="44">
        <f>N524*Parameters_Alternate!$B$8</f>
        <v>64.333333333333343</v>
      </c>
      <c r="J524" s="44">
        <f t="shared" si="66"/>
        <v>89.333333333333343</v>
      </c>
      <c r="K524" s="3">
        <v>-2</v>
      </c>
      <c r="M524" s="27">
        <v>0.83333333333333337</v>
      </c>
      <c r="N524" s="27">
        <v>0.8041666666666667</v>
      </c>
      <c r="P524" s="15">
        <f t="shared" si="67"/>
        <v>20546666.666666668</v>
      </c>
      <c r="R524">
        <f>Parameters_Alternate!$F$5</f>
        <v>13880</v>
      </c>
      <c r="S524">
        <f>R524*(1+VLOOKUP(K524,Parameters_Alternate!$H$3:$I$7,2,FALSE))</f>
        <v>9716</v>
      </c>
      <c r="T524" s="14">
        <f>S524*Parameters_Alternate!$F$2</f>
        <v>12630800</v>
      </c>
      <c r="U524" s="14">
        <f>Parameters_Alternate!$N$6</f>
        <v>433333.33333333337</v>
      </c>
      <c r="V524" s="14">
        <f t="shared" si="64"/>
        <v>2500000</v>
      </c>
      <c r="W524" s="14">
        <f>Parameters_Alternate!$Q$10</f>
        <v>3754098.2698005121</v>
      </c>
      <c r="X524" s="14">
        <f>Parameters_Alternate!$F$7*'Alternate Scenario '!P524</f>
        <v>5136666.666666667</v>
      </c>
      <c r="Y524" s="14">
        <f>Parameters_Base!$G$8</f>
        <v>2000000</v>
      </c>
      <c r="Z524" s="15">
        <f t="shared" si="68"/>
        <v>26454898.269800514</v>
      </c>
      <c r="AB524" s="29">
        <f t="shared" si="69"/>
        <v>-5908231.6031338461</v>
      </c>
      <c r="AC524" s="29"/>
      <c r="AD524" s="29" t="str">
        <f t="shared" si="70"/>
        <v>Loss</v>
      </c>
      <c r="AE524" s="29"/>
      <c r="AG524" s="12">
        <f t="shared" si="71"/>
        <v>-66136.920930602748</v>
      </c>
    </row>
    <row r="525" spans="1:33" x14ac:dyDescent="0.25">
      <c r="A525" s="6">
        <v>518</v>
      </c>
      <c r="B525" s="1" t="str">
        <f t="shared" si="65"/>
        <v>Mumbai</v>
      </c>
      <c r="C525" s="1" t="s">
        <v>2</v>
      </c>
      <c r="D525" s="1" t="str">
        <f>IF(C525="Q1","non-peak",IF('Alternate Scenario '!C525="Q4","non-peak","peak"))</f>
        <v>peak</v>
      </c>
      <c r="E525" s="13">
        <f>IF(D525="non-peak",Parameters_Base!$B$4,Parameters_Base!$B$5)</f>
        <v>229999.99999999997</v>
      </c>
      <c r="F525" s="1"/>
      <c r="G525" s="1">
        <v>259</v>
      </c>
      <c r="H525" s="1">
        <v>21</v>
      </c>
      <c r="I525" s="44">
        <f>N525*Parameters_Alternate!$B$8</f>
        <v>54.333333333333336</v>
      </c>
      <c r="J525" s="44">
        <f t="shared" si="66"/>
        <v>75.333333333333343</v>
      </c>
      <c r="K525" s="3">
        <v>0</v>
      </c>
      <c r="M525" s="27">
        <v>0.7</v>
      </c>
      <c r="N525" s="27">
        <v>0.6791666666666667</v>
      </c>
      <c r="P525" s="15">
        <f t="shared" si="67"/>
        <v>17326666.666666668</v>
      </c>
      <c r="R525">
        <f>Parameters_Alternate!$F$5</f>
        <v>13880</v>
      </c>
      <c r="S525">
        <f>R525*(1+VLOOKUP(K525,Parameters_Alternate!$H$3:$I$7,2,FALSE))</f>
        <v>13880</v>
      </c>
      <c r="T525" s="14">
        <f>S525*Parameters_Alternate!$F$2</f>
        <v>18044000</v>
      </c>
      <c r="U525" s="14">
        <f>Parameters_Alternate!$N$6</f>
        <v>433333.33333333337</v>
      </c>
      <c r="V525" s="14">
        <f t="shared" si="64"/>
        <v>1500000</v>
      </c>
      <c r="W525" s="14">
        <f>Parameters_Alternate!$Q$10</f>
        <v>3754098.2698005121</v>
      </c>
      <c r="X525" s="14">
        <f>Parameters_Alternate!$F$7*'Alternate Scenario '!P525</f>
        <v>4331666.666666667</v>
      </c>
      <c r="Y525" s="14">
        <f>Parameters_Base!$G$8</f>
        <v>2000000</v>
      </c>
      <c r="Z525" s="15">
        <f t="shared" si="68"/>
        <v>30063098.26980051</v>
      </c>
      <c r="AB525" s="29">
        <f t="shared" si="69"/>
        <v>-12736431.603133842</v>
      </c>
      <c r="AC525" s="29"/>
      <c r="AD525" s="29" t="str">
        <f t="shared" si="70"/>
        <v>Loss</v>
      </c>
      <c r="AE525" s="29"/>
      <c r="AG525" s="12">
        <f t="shared" si="71"/>
        <v>-169067.67614779435</v>
      </c>
    </row>
    <row r="526" spans="1:33" x14ac:dyDescent="0.25">
      <c r="A526" s="6">
        <v>519</v>
      </c>
      <c r="B526" s="1" t="str">
        <f t="shared" si="65"/>
        <v>New York</v>
      </c>
      <c r="C526" s="1" t="s">
        <v>2</v>
      </c>
      <c r="D526" s="1" t="str">
        <f>IF(C526="Q1","non-peak",IF('Alternate Scenario '!C526="Q4","non-peak","peak"))</f>
        <v>peak</v>
      </c>
      <c r="E526" s="13">
        <f>IF(D526="non-peak",Parameters_Base!$B$4,Parameters_Base!$B$5)</f>
        <v>229999.99999999997</v>
      </c>
      <c r="F526" s="1"/>
      <c r="G526" s="1">
        <v>260</v>
      </c>
      <c r="H526" s="1">
        <v>25</v>
      </c>
      <c r="I526" s="44">
        <f>N526*Parameters_Alternate!$B$8</f>
        <v>61</v>
      </c>
      <c r="J526" s="44">
        <f t="shared" si="66"/>
        <v>86</v>
      </c>
      <c r="K526" s="3">
        <v>-1</v>
      </c>
      <c r="M526" s="27">
        <v>0.83333333333333337</v>
      </c>
      <c r="N526" s="27">
        <v>0.76249999999999996</v>
      </c>
      <c r="P526" s="15">
        <f t="shared" si="67"/>
        <v>19779999.999999996</v>
      </c>
      <c r="R526">
        <f>Parameters_Alternate!$F$5</f>
        <v>13880</v>
      </c>
      <c r="S526">
        <f>R526*(1+VLOOKUP(K526,Parameters_Alternate!$H$3:$I$7,2,FALSE))</f>
        <v>11798</v>
      </c>
      <c r="T526" s="14">
        <f>S526*Parameters_Alternate!$F$2</f>
        <v>15337400</v>
      </c>
      <c r="U526" s="14">
        <f>Parameters_Alternate!$N$6</f>
        <v>433333.33333333337</v>
      </c>
      <c r="V526" s="14">
        <f t="shared" si="64"/>
        <v>2500000</v>
      </c>
      <c r="W526" s="14">
        <f>Parameters_Alternate!$Q$10</f>
        <v>3754098.2698005121</v>
      </c>
      <c r="X526" s="14">
        <f>Parameters_Alternate!$F$7*'Alternate Scenario '!P526</f>
        <v>4944999.9999999991</v>
      </c>
      <c r="Y526" s="14">
        <f>Parameters_Base!$G$8</f>
        <v>2000000</v>
      </c>
      <c r="Z526" s="15">
        <f t="shared" si="68"/>
        <v>28969831.60313385</v>
      </c>
      <c r="AB526" s="29">
        <f t="shared" si="69"/>
        <v>-9189831.6031338535</v>
      </c>
      <c r="AC526" s="29"/>
      <c r="AD526" s="29" t="str">
        <f t="shared" si="70"/>
        <v>Loss</v>
      </c>
      <c r="AE526" s="29"/>
      <c r="AG526" s="12">
        <f t="shared" si="71"/>
        <v>-106858.50701318434</v>
      </c>
    </row>
    <row r="527" spans="1:33" x14ac:dyDescent="0.25">
      <c r="A527" s="6">
        <v>520</v>
      </c>
      <c r="B527" s="1" t="str">
        <f t="shared" si="65"/>
        <v>Mumbai</v>
      </c>
      <c r="C527" s="1" t="s">
        <v>2</v>
      </c>
      <c r="D527" s="1" t="str">
        <f>IF(C527="Q1","non-peak",IF('Alternate Scenario '!C527="Q4","non-peak","peak"))</f>
        <v>peak</v>
      </c>
      <c r="E527" s="13">
        <f>IF(D527="non-peak",Parameters_Base!$B$4,Parameters_Base!$B$5)</f>
        <v>229999.99999999997</v>
      </c>
      <c r="F527" s="1"/>
      <c r="G527" s="1">
        <v>260</v>
      </c>
      <c r="H527" s="1">
        <v>16</v>
      </c>
      <c r="I527" s="44">
        <f>N527*Parameters_Alternate!$B$8</f>
        <v>68.666666666666657</v>
      </c>
      <c r="J527" s="44">
        <f t="shared" si="66"/>
        <v>84.666666666666657</v>
      </c>
      <c r="K527" s="3">
        <v>2</v>
      </c>
      <c r="M527" s="27">
        <v>0.53333333333333333</v>
      </c>
      <c r="N527" s="27">
        <v>0.85833333333333328</v>
      </c>
      <c r="P527" s="15">
        <f t="shared" si="67"/>
        <v>19473333.333333328</v>
      </c>
      <c r="R527">
        <f>Parameters_Alternate!$F$5</f>
        <v>13880</v>
      </c>
      <c r="S527">
        <f>R527*(1+VLOOKUP(K527,Parameters_Alternate!$H$3:$I$7,2,FALSE))</f>
        <v>18044</v>
      </c>
      <c r="T527" s="14">
        <f>S527*Parameters_Alternate!$F$2</f>
        <v>23457200</v>
      </c>
      <c r="U527" s="14">
        <f>Parameters_Alternate!$N$6</f>
        <v>433333.33333333337</v>
      </c>
      <c r="V527" s="14">
        <f t="shared" si="64"/>
        <v>1500000</v>
      </c>
      <c r="W527" s="14">
        <f>Parameters_Alternate!$Q$10</f>
        <v>3754098.2698005121</v>
      </c>
      <c r="X527" s="14">
        <f>Parameters_Alternate!$F$7*'Alternate Scenario '!P527</f>
        <v>4868333.3333333321</v>
      </c>
      <c r="Y527" s="14">
        <f>Parameters_Base!$G$8</f>
        <v>2000000</v>
      </c>
      <c r="Z527" s="15">
        <f t="shared" si="68"/>
        <v>36012964.936467171</v>
      </c>
      <c r="AB527" s="29">
        <f t="shared" si="69"/>
        <v>-16539631.603133842</v>
      </c>
      <c r="AC527" s="29"/>
      <c r="AD527" s="29" t="str">
        <f t="shared" si="70"/>
        <v>Loss</v>
      </c>
      <c r="AE527" s="29"/>
      <c r="AG527" s="12">
        <f t="shared" si="71"/>
        <v>-195349.97956457298</v>
      </c>
    </row>
    <row r="528" spans="1:33" x14ac:dyDescent="0.25">
      <c r="A528" s="6">
        <v>521</v>
      </c>
      <c r="B528" s="1" t="str">
        <f t="shared" si="65"/>
        <v>New York</v>
      </c>
      <c r="C528" s="1" t="s">
        <v>2</v>
      </c>
      <c r="D528" s="1" t="str">
        <f>IF(C528="Q1","non-peak",IF('Alternate Scenario '!C528="Q4","non-peak","peak"))</f>
        <v>peak</v>
      </c>
      <c r="E528" s="13">
        <f>IF(D528="non-peak",Parameters_Base!$B$4,Parameters_Base!$B$5)</f>
        <v>229999.99999999997</v>
      </c>
      <c r="F528" s="1"/>
      <c r="G528" s="1">
        <v>261</v>
      </c>
      <c r="H528" s="1">
        <v>18</v>
      </c>
      <c r="I528" s="44">
        <f>N528*Parameters_Alternate!$B$8</f>
        <v>74.333333333333343</v>
      </c>
      <c r="J528" s="44">
        <f t="shared" si="66"/>
        <v>92.333333333333343</v>
      </c>
      <c r="K528" s="3">
        <v>-2</v>
      </c>
      <c r="M528" s="27">
        <v>0.6</v>
      </c>
      <c r="N528" s="27">
        <v>0.9291666666666667</v>
      </c>
      <c r="P528" s="15">
        <f t="shared" si="67"/>
        <v>21236666.666666668</v>
      </c>
      <c r="R528">
        <f>Parameters_Alternate!$F$5</f>
        <v>13880</v>
      </c>
      <c r="S528">
        <f>R528*(1+VLOOKUP(K528,Parameters_Alternate!$H$3:$I$7,2,FALSE))</f>
        <v>9716</v>
      </c>
      <c r="T528" s="14">
        <f>S528*Parameters_Alternate!$F$2</f>
        <v>12630800</v>
      </c>
      <c r="U528" s="14">
        <f>Parameters_Alternate!$N$6</f>
        <v>433333.33333333337</v>
      </c>
      <c r="V528" s="14">
        <f t="shared" si="64"/>
        <v>2500000</v>
      </c>
      <c r="W528" s="14">
        <f>Parameters_Alternate!$Q$10</f>
        <v>3754098.2698005121</v>
      </c>
      <c r="X528" s="14">
        <f>Parameters_Alternate!$F$7*'Alternate Scenario '!P528</f>
        <v>5309166.666666667</v>
      </c>
      <c r="Y528" s="14">
        <f>Parameters_Base!$G$8</f>
        <v>2000000</v>
      </c>
      <c r="Z528" s="15">
        <f t="shared" si="68"/>
        <v>26627398.269800514</v>
      </c>
      <c r="AB528" s="29">
        <f t="shared" si="69"/>
        <v>-5390731.6031338461</v>
      </c>
      <c r="AC528" s="29"/>
      <c r="AD528" s="29" t="str">
        <f t="shared" si="70"/>
        <v>Loss</v>
      </c>
      <c r="AE528" s="29"/>
      <c r="AG528" s="12">
        <f t="shared" si="71"/>
        <v>-58383.374763182444</v>
      </c>
    </row>
    <row r="529" spans="1:33" x14ac:dyDescent="0.25">
      <c r="A529" s="6">
        <v>522</v>
      </c>
      <c r="B529" s="1" t="str">
        <f t="shared" si="65"/>
        <v>Mumbai</v>
      </c>
      <c r="C529" s="1" t="s">
        <v>2</v>
      </c>
      <c r="D529" s="1" t="str">
        <f>IF(C529="Q1","non-peak",IF('Alternate Scenario '!C529="Q4","non-peak","peak"))</f>
        <v>peak</v>
      </c>
      <c r="E529" s="13">
        <f>IF(D529="non-peak",Parameters_Base!$B$4,Parameters_Base!$B$5)</f>
        <v>229999.99999999997</v>
      </c>
      <c r="F529" s="1"/>
      <c r="G529" s="1">
        <v>261</v>
      </c>
      <c r="H529" s="1">
        <v>23</v>
      </c>
      <c r="I529" s="44">
        <f>N529*Parameters_Alternate!$B$8</f>
        <v>58.666666666666664</v>
      </c>
      <c r="J529" s="44">
        <f t="shared" si="66"/>
        <v>81.666666666666657</v>
      </c>
      <c r="K529" s="3">
        <v>1</v>
      </c>
      <c r="M529" s="27">
        <v>0.76666666666666672</v>
      </c>
      <c r="N529" s="27">
        <v>0.73333333333333328</v>
      </c>
      <c r="P529" s="15">
        <f t="shared" si="67"/>
        <v>18783333.333333328</v>
      </c>
      <c r="R529">
        <f>Parameters_Alternate!$F$5</f>
        <v>13880</v>
      </c>
      <c r="S529">
        <f>R529*(1+VLOOKUP(K529,Parameters_Alternate!$H$3:$I$7,2,FALSE))</f>
        <v>15961.999999999998</v>
      </c>
      <c r="T529" s="14">
        <f>S529*Parameters_Alternate!$F$2</f>
        <v>20750599.999999996</v>
      </c>
      <c r="U529" s="14">
        <f>Parameters_Alternate!$N$6</f>
        <v>433333.33333333337</v>
      </c>
      <c r="V529" s="14">
        <f t="shared" si="64"/>
        <v>1500000</v>
      </c>
      <c r="W529" s="14">
        <f>Parameters_Alternate!$Q$10</f>
        <v>3754098.2698005121</v>
      </c>
      <c r="X529" s="14">
        <f>Parameters_Alternate!$F$7*'Alternate Scenario '!P529</f>
        <v>4695833.3333333321</v>
      </c>
      <c r="Y529" s="14">
        <f>Parameters_Base!$G$8</f>
        <v>2000000</v>
      </c>
      <c r="Z529" s="15">
        <f t="shared" si="68"/>
        <v>33133864.936467174</v>
      </c>
      <c r="AB529" s="29">
        <f t="shared" si="69"/>
        <v>-14350531.603133846</v>
      </c>
      <c r="AC529" s="29"/>
      <c r="AD529" s="29" t="str">
        <f t="shared" si="70"/>
        <v>Loss</v>
      </c>
      <c r="AE529" s="29"/>
      <c r="AG529" s="12">
        <f t="shared" si="71"/>
        <v>-175720.79514041447</v>
      </c>
    </row>
    <row r="530" spans="1:33" x14ac:dyDescent="0.25">
      <c r="A530" s="6">
        <v>523</v>
      </c>
      <c r="B530" s="1" t="str">
        <f t="shared" si="65"/>
        <v>New York</v>
      </c>
      <c r="C530" s="1" t="s">
        <v>2</v>
      </c>
      <c r="D530" s="1" t="str">
        <f>IF(C530="Q1","non-peak",IF('Alternate Scenario '!C530="Q4","non-peak","peak"))</f>
        <v>peak</v>
      </c>
      <c r="E530" s="13">
        <f>IF(D530="non-peak",Parameters_Base!$B$4,Parameters_Base!$B$5)</f>
        <v>229999.99999999997</v>
      </c>
      <c r="F530" s="1"/>
      <c r="G530" s="1">
        <v>262</v>
      </c>
      <c r="H530" s="1">
        <v>27</v>
      </c>
      <c r="I530" s="44">
        <f>N530*Parameters_Alternate!$B$8</f>
        <v>52.333333333333336</v>
      </c>
      <c r="J530" s="44">
        <f t="shared" si="66"/>
        <v>79.333333333333343</v>
      </c>
      <c r="K530" s="3">
        <v>0</v>
      </c>
      <c r="M530" s="27">
        <v>0.9</v>
      </c>
      <c r="N530" s="27">
        <v>0.65416666666666667</v>
      </c>
      <c r="P530" s="15">
        <f t="shared" si="67"/>
        <v>18246666.666666668</v>
      </c>
      <c r="R530">
        <f>Parameters_Alternate!$F$5</f>
        <v>13880</v>
      </c>
      <c r="S530">
        <f>R530*(1+VLOOKUP(K530,Parameters_Alternate!$H$3:$I$7,2,FALSE))</f>
        <v>13880</v>
      </c>
      <c r="T530" s="14">
        <f>S530*Parameters_Alternate!$F$2</f>
        <v>18044000</v>
      </c>
      <c r="U530" s="14">
        <f>Parameters_Alternate!$N$6</f>
        <v>433333.33333333337</v>
      </c>
      <c r="V530" s="14">
        <f t="shared" si="64"/>
        <v>2500000</v>
      </c>
      <c r="W530" s="14">
        <f>Parameters_Alternate!$Q$10</f>
        <v>3754098.2698005121</v>
      </c>
      <c r="X530" s="14">
        <f>Parameters_Alternate!$F$7*'Alternate Scenario '!P530</f>
        <v>4561666.666666667</v>
      </c>
      <c r="Y530" s="14">
        <f>Parameters_Base!$G$8</f>
        <v>2000000</v>
      </c>
      <c r="Z530" s="15">
        <f t="shared" si="68"/>
        <v>31293098.26980051</v>
      </c>
      <c r="AB530" s="29">
        <f t="shared" si="69"/>
        <v>-13046431.603133842</v>
      </c>
      <c r="AC530" s="29"/>
      <c r="AD530" s="29" t="str">
        <f t="shared" si="70"/>
        <v>Loss</v>
      </c>
      <c r="AE530" s="29"/>
      <c r="AG530" s="12">
        <f t="shared" si="71"/>
        <v>-164450.81852689714</v>
      </c>
    </row>
    <row r="531" spans="1:33" x14ac:dyDescent="0.25">
      <c r="A531" s="6">
        <v>524</v>
      </c>
      <c r="B531" s="1" t="str">
        <f t="shared" si="65"/>
        <v>Mumbai</v>
      </c>
      <c r="C531" s="1" t="s">
        <v>2</v>
      </c>
      <c r="D531" s="1" t="str">
        <f>IF(C531="Q1","non-peak",IF('Alternate Scenario '!C531="Q4","non-peak","peak"))</f>
        <v>peak</v>
      </c>
      <c r="E531" s="13">
        <f>IF(D531="non-peak",Parameters_Base!$B$4,Parameters_Base!$B$5)</f>
        <v>229999.99999999997</v>
      </c>
      <c r="F531" s="1"/>
      <c r="G531" s="1">
        <v>262</v>
      </c>
      <c r="H531" s="1">
        <v>28</v>
      </c>
      <c r="I531" s="44">
        <f>N531*Parameters_Alternate!$B$8</f>
        <v>69</v>
      </c>
      <c r="J531" s="44">
        <f t="shared" si="66"/>
        <v>97</v>
      </c>
      <c r="K531" s="3">
        <v>0</v>
      </c>
      <c r="M531" s="27">
        <v>0.93333333333333335</v>
      </c>
      <c r="N531" s="27">
        <v>0.86250000000000004</v>
      </c>
      <c r="P531" s="15">
        <f t="shared" si="67"/>
        <v>22309999.999999996</v>
      </c>
      <c r="R531">
        <f>Parameters_Alternate!$F$5</f>
        <v>13880</v>
      </c>
      <c r="S531">
        <f>R531*(1+VLOOKUP(K531,Parameters_Alternate!$H$3:$I$7,2,FALSE))</f>
        <v>13880</v>
      </c>
      <c r="T531" s="14">
        <f>S531*Parameters_Alternate!$F$2</f>
        <v>18044000</v>
      </c>
      <c r="U531" s="14">
        <f>Parameters_Alternate!$N$6</f>
        <v>433333.33333333337</v>
      </c>
      <c r="V531" s="14">
        <f t="shared" si="64"/>
        <v>1500000</v>
      </c>
      <c r="W531" s="14">
        <f>Parameters_Alternate!$Q$10</f>
        <v>3754098.2698005121</v>
      </c>
      <c r="X531" s="14">
        <f>Parameters_Alternate!$F$7*'Alternate Scenario '!P531</f>
        <v>5577499.9999999991</v>
      </c>
      <c r="Y531" s="14">
        <f>Parameters_Base!$G$8</f>
        <v>2000000</v>
      </c>
      <c r="Z531" s="15">
        <f t="shared" si="68"/>
        <v>31308931.603133842</v>
      </c>
      <c r="AB531" s="29">
        <f t="shared" si="69"/>
        <v>-8998931.6031338461</v>
      </c>
      <c r="AC531" s="29"/>
      <c r="AD531" s="29" t="str">
        <f t="shared" si="70"/>
        <v>Loss</v>
      </c>
      <c r="AE531" s="29"/>
      <c r="AG531" s="12">
        <f t="shared" si="71"/>
        <v>-92772.490753957172</v>
      </c>
    </row>
    <row r="532" spans="1:33" x14ac:dyDescent="0.25">
      <c r="A532" s="6">
        <v>525</v>
      </c>
      <c r="B532" s="1" t="str">
        <f t="shared" si="65"/>
        <v>New York</v>
      </c>
      <c r="C532" s="1" t="s">
        <v>2</v>
      </c>
      <c r="D532" s="1" t="str">
        <f>IF(C532="Q1","non-peak",IF('Alternate Scenario '!C532="Q4","non-peak","peak"))</f>
        <v>peak</v>
      </c>
      <c r="E532" s="13">
        <f>IF(D532="non-peak",Parameters_Base!$B$4,Parameters_Base!$B$5)</f>
        <v>229999.99999999997</v>
      </c>
      <c r="F532" s="1"/>
      <c r="G532" s="1">
        <v>263</v>
      </c>
      <c r="H532" s="1">
        <v>29</v>
      </c>
      <c r="I532" s="44">
        <f>N532*Parameters_Alternate!$B$8</f>
        <v>60.666666666666664</v>
      </c>
      <c r="J532" s="44">
        <f t="shared" si="66"/>
        <v>89.666666666666657</v>
      </c>
      <c r="K532" s="3">
        <v>-2</v>
      </c>
      <c r="M532" s="27">
        <v>0.96666666666666667</v>
      </c>
      <c r="N532" s="27">
        <v>0.7583333333333333</v>
      </c>
      <c r="P532" s="15">
        <f t="shared" si="67"/>
        <v>20623333.333333328</v>
      </c>
      <c r="R532">
        <f>Parameters_Alternate!$F$5</f>
        <v>13880</v>
      </c>
      <c r="S532">
        <f>R532*(1+VLOOKUP(K532,Parameters_Alternate!$H$3:$I$7,2,FALSE))</f>
        <v>9716</v>
      </c>
      <c r="T532" s="14">
        <f>S532*Parameters_Alternate!$F$2</f>
        <v>12630800</v>
      </c>
      <c r="U532" s="14">
        <f>Parameters_Alternate!$N$6</f>
        <v>433333.33333333337</v>
      </c>
      <c r="V532" s="14">
        <f t="shared" si="64"/>
        <v>2500000</v>
      </c>
      <c r="W532" s="14">
        <f>Parameters_Alternate!$Q$10</f>
        <v>3754098.2698005121</v>
      </c>
      <c r="X532" s="14">
        <f>Parameters_Alternate!$F$7*'Alternate Scenario '!P532</f>
        <v>5155833.3333333321</v>
      </c>
      <c r="Y532" s="14">
        <f>Parameters_Base!$G$8</f>
        <v>2000000</v>
      </c>
      <c r="Z532" s="15">
        <f t="shared" si="68"/>
        <v>26474064.936467178</v>
      </c>
      <c r="AB532" s="29">
        <f t="shared" si="69"/>
        <v>-5850731.6031338498</v>
      </c>
      <c r="AC532" s="29"/>
      <c r="AD532" s="29" t="str">
        <f t="shared" si="70"/>
        <v>Loss</v>
      </c>
      <c r="AE532" s="29"/>
      <c r="AG532" s="12">
        <f t="shared" si="71"/>
        <v>-65249.794830489038</v>
      </c>
    </row>
    <row r="533" spans="1:33" x14ac:dyDescent="0.25">
      <c r="A533" s="6">
        <v>526</v>
      </c>
      <c r="B533" s="1" t="str">
        <f t="shared" si="65"/>
        <v>Mumbai</v>
      </c>
      <c r="C533" s="1" t="s">
        <v>2</v>
      </c>
      <c r="D533" s="1" t="str">
        <f>IF(C533="Q1","non-peak",IF('Alternate Scenario '!C533="Q4","non-peak","peak"))</f>
        <v>peak</v>
      </c>
      <c r="E533" s="13">
        <f>IF(D533="non-peak",Parameters_Base!$B$4,Parameters_Base!$B$5)</f>
        <v>229999.99999999997</v>
      </c>
      <c r="F533" s="1"/>
      <c r="G533" s="1">
        <v>263</v>
      </c>
      <c r="H533" s="1">
        <v>25</v>
      </c>
      <c r="I533" s="44">
        <f>N533*Parameters_Alternate!$B$8</f>
        <v>68.333333333333329</v>
      </c>
      <c r="J533" s="44">
        <f t="shared" si="66"/>
        <v>93.333333333333329</v>
      </c>
      <c r="K533" s="3">
        <v>2</v>
      </c>
      <c r="M533" s="27">
        <v>0.83333333333333337</v>
      </c>
      <c r="N533" s="27">
        <v>0.85416666666666663</v>
      </c>
      <c r="P533" s="15">
        <f t="shared" si="67"/>
        <v>21466666.666666664</v>
      </c>
      <c r="R533">
        <f>Parameters_Alternate!$F$5</f>
        <v>13880</v>
      </c>
      <c r="S533">
        <f>R533*(1+VLOOKUP(K533,Parameters_Alternate!$H$3:$I$7,2,FALSE))</f>
        <v>18044</v>
      </c>
      <c r="T533" s="14">
        <f>S533*Parameters_Alternate!$F$2</f>
        <v>23457200</v>
      </c>
      <c r="U533" s="14">
        <f>Parameters_Alternate!$N$6</f>
        <v>433333.33333333337</v>
      </c>
      <c r="V533" s="14">
        <f t="shared" si="64"/>
        <v>1500000</v>
      </c>
      <c r="W533" s="14">
        <f>Parameters_Alternate!$Q$10</f>
        <v>3754098.2698005121</v>
      </c>
      <c r="X533" s="14">
        <f>Parameters_Alternate!$F$7*'Alternate Scenario '!P533</f>
        <v>5366666.666666666</v>
      </c>
      <c r="Y533" s="14">
        <f>Parameters_Base!$G$8</f>
        <v>2000000</v>
      </c>
      <c r="Z533" s="15">
        <f t="shared" si="68"/>
        <v>36511298.269800507</v>
      </c>
      <c r="AB533" s="29">
        <f t="shared" si="69"/>
        <v>-15044631.603133842</v>
      </c>
      <c r="AC533" s="29"/>
      <c r="AD533" s="29" t="str">
        <f t="shared" si="70"/>
        <v>Loss</v>
      </c>
      <c r="AE533" s="29"/>
      <c r="AG533" s="12">
        <f t="shared" si="71"/>
        <v>-161192.48146214831</v>
      </c>
    </row>
    <row r="534" spans="1:33" x14ac:dyDescent="0.25">
      <c r="A534" s="6">
        <v>527</v>
      </c>
      <c r="B534" s="1" t="str">
        <f t="shared" si="65"/>
        <v>New York</v>
      </c>
      <c r="C534" s="1" t="s">
        <v>2</v>
      </c>
      <c r="D534" s="1" t="str">
        <f>IF(C534="Q1","non-peak",IF('Alternate Scenario '!C534="Q4","non-peak","peak"))</f>
        <v>peak</v>
      </c>
      <c r="E534" s="13">
        <f>IF(D534="non-peak",Parameters_Base!$B$4,Parameters_Base!$B$5)</f>
        <v>229999.99999999997</v>
      </c>
      <c r="F534" s="1"/>
      <c r="G534" s="1">
        <v>264</v>
      </c>
      <c r="H534" s="1">
        <v>24</v>
      </c>
      <c r="I534" s="44">
        <f>N534*Parameters_Alternate!$B$8</f>
        <v>57.666666666666664</v>
      </c>
      <c r="J534" s="44">
        <f t="shared" si="66"/>
        <v>81.666666666666657</v>
      </c>
      <c r="K534" s="3">
        <v>-2</v>
      </c>
      <c r="M534" s="27">
        <v>0.8</v>
      </c>
      <c r="N534" s="27">
        <v>0.72083333333333333</v>
      </c>
      <c r="P534" s="15">
        <f t="shared" si="67"/>
        <v>18783333.333333328</v>
      </c>
      <c r="R534">
        <f>Parameters_Alternate!$F$5</f>
        <v>13880</v>
      </c>
      <c r="S534">
        <f>R534*(1+VLOOKUP(K534,Parameters_Alternate!$H$3:$I$7,2,FALSE))</f>
        <v>9716</v>
      </c>
      <c r="T534" s="14">
        <f>S534*Parameters_Alternate!$F$2</f>
        <v>12630800</v>
      </c>
      <c r="U534" s="14">
        <f>Parameters_Alternate!$N$6</f>
        <v>433333.33333333337</v>
      </c>
      <c r="V534" s="14">
        <f t="shared" si="64"/>
        <v>2500000</v>
      </c>
      <c r="W534" s="14">
        <f>Parameters_Alternate!$Q$10</f>
        <v>3754098.2698005121</v>
      </c>
      <c r="X534" s="14">
        <f>Parameters_Alternate!$F$7*'Alternate Scenario '!P534</f>
        <v>4695833.3333333321</v>
      </c>
      <c r="Y534" s="14">
        <f>Parameters_Base!$G$8</f>
        <v>2000000</v>
      </c>
      <c r="Z534" s="15">
        <f t="shared" si="68"/>
        <v>26014064.936467178</v>
      </c>
      <c r="AB534" s="29">
        <f t="shared" si="69"/>
        <v>-7230731.6031338498</v>
      </c>
      <c r="AC534" s="29"/>
      <c r="AD534" s="29" t="str">
        <f t="shared" si="70"/>
        <v>Loss</v>
      </c>
      <c r="AE534" s="29"/>
      <c r="AG534" s="12">
        <f t="shared" si="71"/>
        <v>-88539.570650618582</v>
      </c>
    </row>
    <row r="535" spans="1:33" x14ac:dyDescent="0.25">
      <c r="A535" s="6">
        <v>528</v>
      </c>
      <c r="B535" s="1" t="str">
        <f t="shared" si="65"/>
        <v>Mumbai</v>
      </c>
      <c r="C535" s="1" t="s">
        <v>2</v>
      </c>
      <c r="D535" s="1" t="str">
        <f>IF(C535="Q1","non-peak",IF('Alternate Scenario '!C535="Q4","non-peak","peak"))</f>
        <v>peak</v>
      </c>
      <c r="E535" s="13">
        <f>IF(D535="non-peak",Parameters_Base!$B$4,Parameters_Base!$B$5)</f>
        <v>229999.99999999997</v>
      </c>
      <c r="F535" s="1"/>
      <c r="G535" s="1">
        <v>264</v>
      </c>
      <c r="H535" s="1">
        <v>24</v>
      </c>
      <c r="I535" s="44">
        <f>N535*Parameters_Alternate!$B$8</f>
        <v>66.666666666666671</v>
      </c>
      <c r="J535" s="44">
        <f t="shared" si="66"/>
        <v>90.666666666666671</v>
      </c>
      <c r="K535" s="3">
        <v>1</v>
      </c>
      <c r="M535" s="27">
        <v>0.8</v>
      </c>
      <c r="N535" s="27">
        <v>0.83333333333333337</v>
      </c>
      <c r="P535" s="15">
        <f t="shared" si="67"/>
        <v>20853333.333333332</v>
      </c>
      <c r="R535">
        <f>Parameters_Alternate!$F$5</f>
        <v>13880</v>
      </c>
      <c r="S535">
        <f>R535*(1+VLOOKUP(K535,Parameters_Alternate!$H$3:$I$7,2,FALSE))</f>
        <v>15961.999999999998</v>
      </c>
      <c r="T535" s="14">
        <f>S535*Parameters_Alternate!$F$2</f>
        <v>20750599.999999996</v>
      </c>
      <c r="U535" s="14">
        <f>Parameters_Alternate!$N$6</f>
        <v>433333.33333333337</v>
      </c>
      <c r="V535" s="14">
        <f t="shared" si="64"/>
        <v>1500000</v>
      </c>
      <c r="W535" s="14">
        <f>Parameters_Alternate!$Q$10</f>
        <v>3754098.2698005121</v>
      </c>
      <c r="X535" s="14">
        <f>Parameters_Alternate!$F$7*'Alternate Scenario '!P535</f>
        <v>5213333.333333333</v>
      </c>
      <c r="Y535" s="14">
        <f>Parameters_Base!$G$8</f>
        <v>2000000</v>
      </c>
      <c r="Z535" s="15">
        <f t="shared" si="68"/>
        <v>33651364.936467171</v>
      </c>
      <c r="AB535" s="29">
        <f t="shared" si="69"/>
        <v>-12798031.603133839</v>
      </c>
      <c r="AC535" s="29"/>
      <c r="AD535" s="29" t="str">
        <f t="shared" si="70"/>
        <v>Loss</v>
      </c>
      <c r="AE535" s="29"/>
      <c r="AG535" s="12">
        <f t="shared" si="71"/>
        <v>-141154.76032868202</v>
      </c>
    </row>
    <row r="536" spans="1:33" x14ac:dyDescent="0.25">
      <c r="A536" s="6">
        <v>529</v>
      </c>
      <c r="B536" s="1" t="str">
        <f t="shared" si="65"/>
        <v>New York</v>
      </c>
      <c r="C536" s="1" t="s">
        <v>2</v>
      </c>
      <c r="D536" s="1" t="str">
        <f>IF(C536="Q1","non-peak",IF('Alternate Scenario '!C536="Q4","non-peak","peak"))</f>
        <v>peak</v>
      </c>
      <c r="E536" s="13">
        <f>IF(D536="non-peak",Parameters_Base!$B$4,Parameters_Base!$B$5)</f>
        <v>229999.99999999997</v>
      </c>
      <c r="F536" s="1"/>
      <c r="G536" s="1">
        <v>265</v>
      </c>
      <c r="H536" s="1">
        <v>28</v>
      </c>
      <c r="I536" s="44">
        <f>N536*Parameters_Alternate!$B$8</f>
        <v>60.333333333333329</v>
      </c>
      <c r="J536" s="44">
        <f t="shared" si="66"/>
        <v>88.333333333333329</v>
      </c>
      <c r="K536" s="3">
        <v>-1</v>
      </c>
      <c r="M536" s="27">
        <v>0.93333333333333335</v>
      </c>
      <c r="N536" s="27">
        <v>0.75416666666666665</v>
      </c>
      <c r="P536" s="15">
        <f t="shared" si="67"/>
        <v>20316666.666666664</v>
      </c>
      <c r="R536">
        <f>Parameters_Alternate!$F$5</f>
        <v>13880</v>
      </c>
      <c r="S536">
        <f>R536*(1+VLOOKUP(K536,Parameters_Alternate!$H$3:$I$7,2,FALSE))</f>
        <v>11798</v>
      </c>
      <c r="T536" s="14">
        <f>S536*Parameters_Alternate!$F$2</f>
        <v>15337400</v>
      </c>
      <c r="U536" s="14">
        <f>Parameters_Alternate!$N$6</f>
        <v>433333.33333333337</v>
      </c>
      <c r="V536" s="14">
        <f t="shared" si="64"/>
        <v>2500000</v>
      </c>
      <c r="W536" s="14">
        <f>Parameters_Alternate!$Q$10</f>
        <v>3754098.2698005121</v>
      </c>
      <c r="X536" s="14">
        <f>Parameters_Alternate!$F$7*'Alternate Scenario '!P536</f>
        <v>5079166.666666666</v>
      </c>
      <c r="Y536" s="14">
        <f>Parameters_Base!$G$8</f>
        <v>2000000</v>
      </c>
      <c r="Z536" s="15">
        <f t="shared" si="68"/>
        <v>29103998.269800514</v>
      </c>
      <c r="AB536" s="29">
        <f t="shared" si="69"/>
        <v>-8787331.6031338498</v>
      </c>
      <c r="AC536" s="29"/>
      <c r="AD536" s="29" t="str">
        <f t="shared" si="70"/>
        <v>Loss</v>
      </c>
      <c r="AE536" s="29"/>
      <c r="AG536" s="12">
        <f t="shared" si="71"/>
        <v>-99479.225695854911</v>
      </c>
    </row>
    <row r="537" spans="1:33" x14ac:dyDescent="0.25">
      <c r="A537" s="6">
        <v>530</v>
      </c>
      <c r="B537" s="1" t="str">
        <f t="shared" si="65"/>
        <v>Mumbai</v>
      </c>
      <c r="C537" s="1" t="s">
        <v>2</v>
      </c>
      <c r="D537" s="1" t="str">
        <f>IF(C537="Q1","non-peak",IF('Alternate Scenario '!C537="Q4","non-peak","peak"))</f>
        <v>peak</v>
      </c>
      <c r="E537" s="13">
        <f>IF(D537="non-peak",Parameters_Base!$B$4,Parameters_Base!$B$5)</f>
        <v>229999.99999999997</v>
      </c>
      <c r="F537" s="1"/>
      <c r="G537" s="1">
        <v>265</v>
      </c>
      <c r="H537" s="1">
        <v>15</v>
      </c>
      <c r="I537" s="44">
        <f>N537*Parameters_Alternate!$B$8</f>
        <v>65.666666666666657</v>
      </c>
      <c r="J537" s="44">
        <f t="shared" si="66"/>
        <v>80.666666666666657</v>
      </c>
      <c r="K537" s="3">
        <v>0</v>
      </c>
      <c r="M537" s="27">
        <v>0.5</v>
      </c>
      <c r="N537" s="27">
        <v>0.8208333333333333</v>
      </c>
      <c r="P537" s="15">
        <f t="shared" si="67"/>
        <v>18553333.333333328</v>
      </c>
      <c r="R537">
        <f>Parameters_Alternate!$F$5</f>
        <v>13880</v>
      </c>
      <c r="S537">
        <f>R537*(1+VLOOKUP(K537,Parameters_Alternate!$H$3:$I$7,2,FALSE))</f>
        <v>13880</v>
      </c>
      <c r="T537" s="14">
        <f>S537*Parameters_Alternate!$F$2</f>
        <v>18044000</v>
      </c>
      <c r="U537" s="14">
        <f>Parameters_Alternate!$N$6</f>
        <v>433333.33333333337</v>
      </c>
      <c r="V537" s="14">
        <f t="shared" si="64"/>
        <v>1500000</v>
      </c>
      <c r="W537" s="14">
        <f>Parameters_Alternate!$Q$10</f>
        <v>3754098.2698005121</v>
      </c>
      <c r="X537" s="14">
        <f>Parameters_Alternate!$F$7*'Alternate Scenario '!P537</f>
        <v>4638333.3333333321</v>
      </c>
      <c r="Y537" s="14">
        <f>Parameters_Base!$G$8</f>
        <v>2000000</v>
      </c>
      <c r="Z537" s="15">
        <f t="shared" si="68"/>
        <v>30369764.936467174</v>
      </c>
      <c r="AB537" s="29">
        <f t="shared" si="69"/>
        <v>-11816431.603133846</v>
      </c>
      <c r="AC537" s="29"/>
      <c r="AD537" s="29" t="str">
        <f t="shared" si="70"/>
        <v>Loss</v>
      </c>
      <c r="AE537" s="29"/>
      <c r="AG537" s="12">
        <f t="shared" si="71"/>
        <v>-146484.68929504769</v>
      </c>
    </row>
    <row r="538" spans="1:33" x14ac:dyDescent="0.25">
      <c r="A538" s="6">
        <v>531</v>
      </c>
      <c r="B538" s="1" t="str">
        <f t="shared" si="65"/>
        <v>New York</v>
      </c>
      <c r="C538" s="1" t="s">
        <v>2</v>
      </c>
      <c r="D538" s="1" t="str">
        <f>IF(C538="Q1","non-peak",IF('Alternate Scenario '!C538="Q4","non-peak","peak"))</f>
        <v>peak</v>
      </c>
      <c r="E538" s="13">
        <f>IF(D538="non-peak",Parameters_Base!$B$4,Parameters_Base!$B$5)</f>
        <v>229999.99999999997</v>
      </c>
      <c r="F538" s="1"/>
      <c r="G538" s="1">
        <v>266</v>
      </c>
      <c r="H538" s="1">
        <v>29</v>
      </c>
      <c r="I538" s="44">
        <f>N538*Parameters_Alternate!$B$8</f>
        <v>63.333333333333329</v>
      </c>
      <c r="J538" s="44">
        <f t="shared" si="66"/>
        <v>92.333333333333329</v>
      </c>
      <c r="K538" s="3">
        <v>0</v>
      </c>
      <c r="M538" s="27">
        <v>0.96666666666666667</v>
      </c>
      <c r="N538" s="27">
        <v>0.79166666666666663</v>
      </c>
      <c r="P538" s="15">
        <f t="shared" si="67"/>
        <v>21236666.666666664</v>
      </c>
      <c r="R538">
        <f>Parameters_Alternate!$F$5</f>
        <v>13880</v>
      </c>
      <c r="S538">
        <f>R538*(1+VLOOKUP(K538,Parameters_Alternate!$H$3:$I$7,2,FALSE))</f>
        <v>13880</v>
      </c>
      <c r="T538" s="14">
        <f>S538*Parameters_Alternate!$F$2</f>
        <v>18044000</v>
      </c>
      <c r="U538" s="14">
        <f>Parameters_Alternate!$N$6</f>
        <v>433333.33333333337</v>
      </c>
      <c r="V538" s="14">
        <f t="shared" si="64"/>
        <v>2500000</v>
      </c>
      <c r="W538" s="14">
        <f>Parameters_Alternate!$Q$10</f>
        <v>3754098.2698005121</v>
      </c>
      <c r="X538" s="14">
        <f>Parameters_Alternate!$F$7*'Alternate Scenario '!P538</f>
        <v>5309166.666666666</v>
      </c>
      <c r="Y538" s="14">
        <f>Parameters_Base!$G$8</f>
        <v>2000000</v>
      </c>
      <c r="Z538" s="15">
        <f t="shared" si="68"/>
        <v>32040598.269800507</v>
      </c>
      <c r="AB538" s="29">
        <f t="shared" si="69"/>
        <v>-10803931.603133842</v>
      </c>
      <c r="AC538" s="29"/>
      <c r="AD538" s="29" t="str">
        <f t="shared" si="70"/>
        <v>Loss</v>
      </c>
      <c r="AE538" s="29"/>
      <c r="AG538" s="12">
        <f t="shared" si="71"/>
        <v>-117010.08956462645</v>
      </c>
    </row>
    <row r="539" spans="1:33" x14ac:dyDescent="0.25">
      <c r="A539" s="6">
        <v>532</v>
      </c>
      <c r="B539" s="1" t="str">
        <f t="shared" si="65"/>
        <v>Mumbai</v>
      </c>
      <c r="C539" s="1" t="s">
        <v>2</v>
      </c>
      <c r="D539" s="1" t="str">
        <f>IF(C539="Q1","non-peak",IF('Alternate Scenario '!C539="Q4","non-peak","peak"))</f>
        <v>peak</v>
      </c>
      <c r="E539" s="13">
        <f>IF(D539="non-peak",Parameters_Base!$B$4,Parameters_Base!$B$5)</f>
        <v>229999.99999999997</v>
      </c>
      <c r="F539" s="1"/>
      <c r="G539" s="1">
        <v>266</v>
      </c>
      <c r="H539" s="1">
        <v>30</v>
      </c>
      <c r="I539" s="44">
        <f>N539*Parameters_Alternate!$B$8</f>
        <v>62</v>
      </c>
      <c r="J539" s="44">
        <f t="shared" si="66"/>
        <v>92</v>
      </c>
      <c r="K539" s="3">
        <v>2</v>
      </c>
      <c r="M539" s="27">
        <v>1</v>
      </c>
      <c r="N539" s="27">
        <v>0.77500000000000002</v>
      </c>
      <c r="P539" s="15">
        <f t="shared" si="67"/>
        <v>21159999.999999996</v>
      </c>
      <c r="R539">
        <f>Parameters_Alternate!$F$5</f>
        <v>13880</v>
      </c>
      <c r="S539">
        <f>R539*(1+VLOOKUP(K539,Parameters_Alternate!$H$3:$I$7,2,FALSE))</f>
        <v>18044</v>
      </c>
      <c r="T539" s="14">
        <f>S539*Parameters_Alternate!$F$2</f>
        <v>23457200</v>
      </c>
      <c r="U539" s="14">
        <f>Parameters_Alternate!$N$6</f>
        <v>433333.33333333337</v>
      </c>
      <c r="V539" s="14">
        <f t="shared" si="64"/>
        <v>1500000</v>
      </c>
      <c r="W539" s="14">
        <f>Parameters_Alternate!$Q$10</f>
        <v>3754098.2698005121</v>
      </c>
      <c r="X539" s="14">
        <f>Parameters_Alternate!$F$7*'Alternate Scenario '!P539</f>
        <v>5289999.9999999991</v>
      </c>
      <c r="Y539" s="14">
        <f>Parameters_Base!$G$8</f>
        <v>2000000</v>
      </c>
      <c r="Z539" s="15">
        <f t="shared" si="68"/>
        <v>36434631.603133842</v>
      </c>
      <c r="AB539" s="29">
        <f t="shared" si="69"/>
        <v>-15274631.603133846</v>
      </c>
      <c r="AC539" s="29"/>
      <c r="AD539" s="29" t="str">
        <f t="shared" si="70"/>
        <v>Loss</v>
      </c>
      <c r="AE539" s="29"/>
      <c r="AG539" s="12">
        <f t="shared" si="71"/>
        <v>-166028.60438188963</v>
      </c>
    </row>
    <row r="540" spans="1:33" x14ac:dyDescent="0.25">
      <c r="A540" s="6">
        <v>533</v>
      </c>
      <c r="B540" s="1" t="str">
        <f t="shared" si="65"/>
        <v>New York</v>
      </c>
      <c r="C540" s="1" t="s">
        <v>2</v>
      </c>
      <c r="D540" s="1" t="str">
        <f>IF(C540="Q1","non-peak",IF('Alternate Scenario '!C540="Q4","non-peak","peak"))</f>
        <v>peak</v>
      </c>
      <c r="E540" s="13">
        <f>IF(D540="non-peak",Parameters_Base!$B$4,Parameters_Base!$B$5)</f>
        <v>229999.99999999997</v>
      </c>
      <c r="F540" s="1"/>
      <c r="G540" s="1">
        <v>267</v>
      </c>
      <c r="H540" s="1">
        <v>27</v>
      </c>
      <c r="I540" s="44">
        <f>N540*Parameters_Alternate!$B$8</f>
        <v>60</v>
      </c>
      <c r="J540" s="44">
        <f t="shared" si="66"/>
        <v>87</v>
      </c>
      <c r="K540" s="3">
        <v>0</v>
      </c>
      <c r="M540" s="27">
        <v>0.9</v>
      </c>
      <c r="N540" s="27">
        <v>0.75</v>
      </c>
      <c r="P540" s="15">
        <f t="shared" si="67"/>
        <v>20009999.999999996</v>
      </c>
      <c r="R540">
        <f>Parameters_Alternate!$F$5</f>
        <v>13880</v>
      </c>
      <c r="S540">
        <f>R540*(1+VLOOKUP(K540,Parameters_Alternate!$H$3:$I$7,2,FALSE))</f>
        <v>13880</v>
      </c>
      <c r="T540" s="14">
        <f>S540*Parameters_Alternate!$F$2</f>
        <v>18044000</v>
      </c>
      <c r="U540" s="14">
        <f>Parameters_Alternate!$N$6</f>
        <v>433333.33333333337</v>
      </c>
      <c r="V540" s="14">
        <f t="shared" si="64"/>
        <v>2500000</v>
      </c>
      <c r="W540" s="14">
        <f>Parameters_Alternate!$Q$10</f>
        <v>3754098.2698005121</v>
      </c>
      <c r="X540" s="14">
        <f>Parameters_Alternate!$F$7*'Alternate Scenario '!P540</f>
        <v>5002499.9999999991</v>
      </c>
      <c r="Y540" s="14">
        <f>Parameters_Base!$G$8</f>
        <v>2000000</v>
      </c>
      <c r="Z540" s="15">
        <f t="shared" si="68"/>
        <v>31733931.603133842</v>
      </c>
      <c r="AB540" s="29">
        <f t="shared" si="69"/>
        <v>-11723931.603133846</v>
      </c>
      <c r="AC540" s="29"/>
      <c r="AD540" s="29" t="str">
        <f t="shared" si="70"/>
        <v>Loss</v>
      </c>
      <c r="AE540" s="29"/>
      <c r="AG540" s="12">
        <f t="shared" si="71"/>
        <v>-134757.83451877983</v>
      </c>
    </row>
    <row r="541" spans="1:33" x14ac:dyDescent="0.25">
      <c r="A541" s="6">
        <v>534</v>
      </c>
      <c r="B541" s="1" t="str">
        <f t="shared" si="65"/>
        <v>Mumbai</v>
      </c>
      <c r="C541" s="1" t="s">
        <v>2</v>
      </c>
      <c r="D541" s="1" t="str">
        <f>IF(C541="Q1","non-peak",IF('Alternate Scenario '!C541="Q4","non-peak","peak"))</f>
        <v>peak</v>
      </c>
      <c r="E541" s="13">
        <f>IF(D541="non-peak",Parameters_Base!$B$4,Parameters_Base!$B$5)</f>
        <v>229999.99999999997</v>
      </c>
      <c r="F541" s="1"/>
      <c r="G541" s="1">
        <v>267</v>
      </c>
      <c r="H541" s="1">
        <v>25</v>
      </c>
      <c r="I541" s="44">
        <f>N541*Parameters_Alternate!$B$8</f>
        <v>69.666666666666671</v>
      </c>
      <c r="J541" s="44">
        <f t="shared" si="66"/>
        <v>94.666666666666671</v>
      </c>
      <c r="K541" s="3">
        <v>2</v>
      </c>
      <c r="M541" s="27">
        <v>0.83333333333333337</v>
      </c>
      <c r="N541" s="27">
        <v>0.87083333333333335</v>
      </c>
      <c r="P541" s="15">
        <f t="shared" si="67"/>
        <v>21773333.333333332</v>
      </c>
      <c r="R541">
        <f>Parameters_Alternate!$F$5</f>
        <v>13880</v>
      </c>
      <c r="S541">
        <f>R541*(1+VLOOKUP(K541,Parameters_Alternate!$H$3:$I$7,2,FALSE))</f>
        <v>18044</v>
      </c>
      <c r="T541" s="14">
        <f>S541*Parameters_Alternate!$F$2</f>
        <v>23457200</v>
      </c>
      <c r="U541" s="14">
        <f>Parameters_Alternate!$N$6</f>
        <v>433333.33333333337</v>
      </c>
      <c r="V541" s="14">
        <f t="shared" si="64"/>
        <v>1500000</v>
      </c>
      <c r="W541" s="14">
        <f>Parameters_Alternate!$Q$10</f>
        <v>3754098.2698005121</v>
      </c>
      <c r="X541" s="14">
        <f>Parameters_Alternate!$F$7*'Alternate Scenario '!P541</f>
        <v>5443333.333333333</v>
      </c>
      <c r="Y541" s="14">
        <f>Parameters_Base!$G$8</f>
        <v>2000000</v>
      </c>
      <c r="Z541" s="15">
        <f t="shared" si="68"/>
        <v>36587964.936467178</v>
      </c>
      <c r="AB541" s="29">
        <f t="shared" si="69"/>
        <v>-14814631.603133846</v>
      </c>
      <c r="AC541" s="29"/>
      <c r="AD541" s="29" t="str">
        <f t="shared" si="70"/>
        <v>Loss</v>
      </c>
      <c r="AE541" s="29"/>
      <c r="AG541" s="12">
        <f t="shared" si="71"/>
        <v>-156492.58735704765</v>
      </c>
    </row>
    <row r="542" spans="1:33" x14ac:dyDescent="0.25">
      <c r="A542" s="6">
        <v>535</v>
      </c>
      <c r="B542" s="1" t="str">
        <f t="shared" si="65"/>
        <v>New York</v>
      </c>
      <c r="C542" s="1" t="s">
        <v>2</v>
      </c>
      <c r="D542" s="1" t="str">
        <f>IF(C542="Q1","non-peak",IF('Alternate Scenario '!C542="Q4","non-peak","peak"))</f>
        <v>peak</v>
      </c>
      <c r="E542" s="13">
        <f>IF(D542="non-peak",Parameters_Base!$B$4,Parameters_Base!$B$5)</f>
        <v>229999.99999999997</v>
      </c>
      <c r="F542" s="1"/>
      <c r="G542" s="1">
        <v>268</v>
      </c>
      <c r="H542" s="1">
        <v>28</v>
      </c>
      <c r="I542" s="44">
        <f>N542*Parameters_Alternate!$B$8</f>
        <v>53.333333333333329</v>
      </c>
      <c r="J542" s="44">
        <f t="shared" si="66"/>
        <v>81.333333333333329</v>
      </c>
      <c r="K542" s="3">
        <v>-1</v>
      </c>
      <c r="M542" s="27">
        <v>0.93333333333333335</v>
      </c>
      <c r="N542" s="27">
        <v>0.66666666666666663</v>
      </c>
      <c r="P542" s="15">
        <f t="shared" si="67"/>
        <v>18706666.666666664</v>
      </c>
      <c r="R542">
        <f>Parameters_Alternate!$F$5</f>
        <v>13880</v>
      </c>
      <c r="S542">
        <f>R542*(1+VLOOKUP(K542,Parameters_Alternate!$H$3:$I$7,2,FALSE))</f>
        <v>11798</v>
      </c>
      <c r="T542" s="14">
        <f>S542*Parameters_Alternate!$F$2</f>
        <v>15337400</v>
      </c>
      <c r="U542" s="14">
        <f>Parameters_Alternate!$N$6</f>
        <v>433333.33333333337</v>
      </c>
      <c r="V542" s="14">
        <f t="shared" si="64"/>
        <v>2500000</v>
      </c>
      <c r="W542" s="14">
        <f>Parameters_Alternate!$Q$10</f>
        <v>3754098.2698005121</v>
      </c>
      <c r="X542" s="14">
        <f>Parameters_Alternate!$F$7*'Alternate Scenario '!P542</f>
        <v>4676666.666666666</v>
      </c>
      <c r="Y542" s="14">
        <f>Parameters_Base!$G$8</f>
        <v>2000000</v>
      </c>
      <c r="Z542" s="15">
        <f t="shared" si="68"/>
        <v>28701498.269800514</v>
      </c>
      <c r="AB542" s="29">
        <f t="shared" si="69"/>
        <v>-9994831.6031338498</v>
      </c>
      <c r="AC542" s="29"/>
      <c r="AD542" s="29" t="str">
        <f t="shared" si="70"/>
        <v>Loss</v>
      </c>
      <c r="AE542" s="29"/>
      <c r="AG542" s="12">
        <f t="shared" si="71"/>
        <v>-122887.27380902275</v>
      </c>
    </row>
    <row r="543" spans="1:33" x14ac:dyDescent="0.25">
      <c r="A543" s="6">
        <v>536</v>
      </c>
      <c r="B543" s="1" t="str">
        <f t="shared" si="65"/>
        <v>Mumbai</v>
      </c>
      <c r="C543" s="1" t="s">
        <v>2</v>
      </c>
      <c r="D543" s="1" t="str">
        <f>IF(C543="Q1","non-peak",IF('Alternate Scenario '!C543="Q4","non-peak","peak"))</f>
        <v>peak</v>
      </c>
      <c r="E543" s="13">
        <f>IF(D543="non-peak",Parameters_Base!$B$4,Parameters_Base!$B$5)</f>
        <v>229999.99999999997</v>
      </c>
      <c r="F543" s="1"/>
      <c r="G543" s="1">
        <v>268</v>
      </c>
      <c r="H543" s="1">
        <v>27</v>
      </c>
      <c r="I543" s="44">
        <f>N543*Parameters_Alternate!$B$8</f>
        <v>66.333333333333343</v>
      </c>
      <c r="J543" s="44">
        <f t="shared" si="66"/>
        <v>93.333333333333343</v>
      </c>
      <c r="K543" s="3">
        <v>2</v>
      </c>
      <c r="M543" s="27">
        <v>0.9</v>
      </c>
      <c r="N543" s="27">
        <v>0.82916666666666672</v>
      </c>
      <c r="P543" s="15">
        <f t="shared" si="67"/>
        <v>21466666.666666668</v>
      </c>
      <c r="R543">
        <f>Parameters_Alternate!$F$5</f>
        <v>13880</v>
      </c>
      <c r="S543">
        <f>R543*(1+VLOOKUP(K543,Parameters_Alternate!$H$3:$I$7,2,FALSE))</f>
        <v>18044</v>
      </c>
      <c r="T543" s="14">
        <f>S543*Parameters_Alternate!$F$2</f>
        <v>23457200</v>
      </c>
      <c r="U543" s="14">
        <f>Parameters_Alternate!$N$6</f>
        <v>433333.33333333337</v>
      </c>
      <c r="V543" s="14">
        <f t="shared" si="64"/>
        <v>1500000</v>
      </c>
      <c r="W543" s="14">
        <f>Parameters_Alternate!$Q$10</f>
        <v>3754098.2698005121</v>
      </c>
      <c r="X543" s="14">
        <f>Parameters_Alternate!$F$7*'Alternate Scenario '!P543</f>
        <v>5366666.666666667</v>
      </c>
      <c r="Y543" s="14">
        <f>Parameters_Base!$G$8</f>
        <v>2000000</v>
      </c>
      <c r="Z543" s="15">
        <f t="shared" si="68"/>
        <v>36511298.269800507</v>
      </c>
      <c r="AB543" s="29">
        <f t="shared" si="69"/>
        <v>-15044631.603133839</v>
      </c>
      <c r="AC543" s="29"/>
      <c r="AD543" s="29" t="str">
        <f t="shared" si="70"/>
        <v>Loss</v>
      </c>
      <c r="AE543" s="29"/>
      <c r="AG543" s="12">
        <f t="shared" si="71"/>
        <v>-161192.48146214825</v>
      </c>
    </row>
    <row r="544" spans="1:33" x14ac:dyDescent="0.25">
      <c r="A544" s="6">
        <v>537</v>
      </c>
      <c r="B544" s="1" t="str">
        <f t="shared" si="65"/>
        <v>New York</v>
      </c>
      <c r="C544" s="1" t="s">
        <v>2</v>
      </c>
      <c r="D544" s="1" t="str">
        <f>IF(C544="Q1","non-peak",IF('Alternate Scenario '!C544="Q4","non-peak","peak"))</f>
        <v>peak</v>
      </c>
      <c r="E544" s="13">
        <f>IF(D544="non-peak",Parameters_Base!$B$4,Parameters_Base!$B$5)</f>
        <v>229999.99999999997</v>
      </c>
      <c r="F544" s="1"/>
      <c r="G544" s="1">
        <v>269</v>
      </c>
      <c r="H544" s="1">
        <v>29</v>
      </c>
      <c r="I544" s="44">
        <f>N544*Parameters_Alternate!$B$8</f>
        <v>75</v>
      </c>
      <c r="J544" s="44">
        <f t="shared" si="66"/>
        <v>104</v>
      </c>
      <c r="K544" s="3">
        <v>-2</v>
      </c>
      <c r="M544" s="27">
        <v>0.96666666666666667</v>
      </c>
      <c r="N544" s="27">
        <v>0.9375</v>
      </c>
      <c r="P544" s="15">
        <f t="shared" si="67"/>
        <v>23919999.999999996</v>
      </c>
      <c r="R544">
        <f>Parameters_Alternate!$F$5</f>
        <v>13880</v>
      </c>
      <c r="S544">
        <f>R544*(1+VLOOKUP(K544,Parameters_Alternate!$H$3:$I$7,2,FALSE))</f>
        <v>9716</v>
      </c>
      <c r="T544" s="14">
        <f>S544*Parameters_Alternate!$F$2</f>
        <v>12630800</v>
      </c>
      <c r="U544" s="14">
        <f>Parameters_Alternate!$N$6</f>
        <v>433333.33333333337</v>
      </c>
      <c r="V544" s="14">
        <f t="shared" si="64"/>
        <v>2500000</v>
      </c>
      <c r="W544" s="14">
        <f>Parameters_Alternate!$Q$10</f>
        <v>3754098.2698005121</v>
      </c>
      <c r="X544" s="14">
        <f>Parameters_Alternate!$F$7*'Alternate Scenario '!P544</f>
        <v>5979999.9999999991</v>
      </c>
      <c r="Y544" s="14">
        <f>Parameters_Base!$G$8</f>
        <v>2000000</v>
      </c>
      <c r="Z544" s="15">
        <f t="shared" si="68"/>
        <v>27298231.603133846</v>
      </c>
      <c r="AB544" s="29">
        <f t="shared" si="69"/>
        <v>-3378231.6031338498</v>
      </c>
      <c r="AC544" s="29"/>
      <c r="AD544" s="29" t="str">
        <f t="shared" si="70"/>
        <v>Loss</v>
      </c>
      <c r="AE544" s="29"/>
      <c r="AG544" s="12">
        <f t="shared" si="71"/>
        <v>-32482.996183979325</v>
      </c>
    </row>
    <row r="545" spans="1:33" x14ac:dyDescent="0.25">
      <c r="A545" s="6">
        <v>538</v>
      </c>
      <c r="B545" s="1" t="str">
        <f t="shared" si="65"/>
        <v>Mumbai</v>
      </c>
      <c r="C545" s="1" t="s">
        <v>2</v>
      </c>
      <c r="D545" s="1" t="str">
        <f>IF(C545="Q1","non-peak",IF('Alternate Scenario '!C545="Q4","non-peak","peak"))</f>
        <v>peak</v>
      </c>
      <c r="E545" s="13">
        <f>IF(D545="non-peak",Parameters_Base!$B$4,Parameters_Base!$B$5)</f>
        <v>229999.99999999997</v>
      </c>
      <c r="F545" s="1"/>
      <c r="G545" s="1">
        <v>269</v>
      </c>
      <c r="H545" s="1">
        <v>26</v>
      </c>
      <c r="I545" s="44">
        <f>N545*Parameters_Alternate!$B$8</f>
        <v>65</v>
      </c>
      <c r="J545" s="44">
        <f t="shared" si="66"/>
        <v>91</v>
      </c>
      <c r="K545" s="3">
        <v>1</v>
      </c>
      <c r="M545" s="27">
        <v>0.8666666666666667</v>
      </c>
      <c r="N545" s="27">
        <v>0.8125</v>
      </c>
      <c r="P545" s="15">
        <f t="shared" si="67"/>
        <v>20929999.999999996</v>
      </c>
      <c r="R545">
        <f>Parameters_Alternate!$F$5</f>
        <v>13880</v>
      </c>
      <c r="S545">
        <f>R545*(1+VLOOKUP(K545,Parameters_Alternate!$H$3:$I$7,2,FALSE))</f>
        <v>15961.999999999998</v>
      </c>
      <c r="T545" s="14">
        <f>S545*Parameters_Alternate!$F$2</f>
        <v>20750599.999999996</v>
      </c>
      <c r="U545" s="14">
        <f>Parameters_Alternate!$N$6</f>
        <v>433333.33333333337</v>
      </c>
      <c r="V545" s="14">
        <f t="shared" si="64"/>
        <v>1500000</v>
      </c>
      <c r="W545" s="14">
        <f>Parameters_Alternate!$Q$10</f>
        <v>3754098.2698005121</v>
      </c>
      <c r="X545" s="14">
        <f>Parameters_Alternate!$F$7*'Alternate Scenario '!P545</f>
        <v>5232499.9999999991</v>
      </c>
      <c r="Y545" s="14">
        <f>Parameters_Base!$G$8</f>
        <v>2000000</v>
      </c>
      <c r="Z545" s="15">
        <f t="shared" si="68"/>
        <v>33670531.603133842</v>
      </c>
      <c r="AB545" s="29">
        <f t="shared" si="69"/>
        <v>-12740531.603133846</v>
      </c>
      <c r="AC545" s="29"/>
      <c r="AD545" s="29" t="str">
        <f t="shared" si="70"/>
        <v>Loss</v>
      </c>
      <c r="AE545" s="29"/>
      <c r="AG545" s="12">
        <f t="shared" si="71"/>
        <v>-140005.84179267962</v>
      </c>
    </row>
    <row r="546" spans="1:33" x14ac:dyDescent="0.25">
      <c r="A546" s="6">
        <v>539</v>
      </c>
      <c r="B546" s="1" t="str">
        <f t="shared" si="65"/>
        <v>New York</v>
      </c>
      <c r="C546" s="1" t="s">
        <v>2</v>
      </c>
      <c r="D546" s="1" t="str">
        <f>IF(C546="Q1","non-peak",IF('Alternate Scenario '!C546="Q4","non-peak","peak"))</f>
        <v>peak</v>
      </c>
      <c r="E546" s="13">
        <f>IF(D546="non-peak",Parameters_Base!$B$4,Parameters_Base!$B$5)</f>
        <v>229999.99999999997</v>
      </c>
      <c r="F546" s="1"/>
      <c r="G546" s="1">
        <v>270</v>
      </c>
      <c r="H546" s="1">
        <v>29</v>
      </c>
      <c r="I546" s="44">
        <f>N546*Parameters_Alternate!$B$8</f>
        <v>71.333333333333343</v>
      </c>
      <c r="J546" s="44">
        <f t="shared" si="66"/>
        <v>100.33333333333334</v>
      </c>
      <c r="K546" s="3">
        <v>0</v>
      </c>
      <c r="M546" s="27">
        <v>0.96666666666666667</v>
      </c>
      <c r="N546" s="27">
        <v>0.89166666666666672</v>
      </c>
      <c r="P546" s="15">
        <f t="shared" si="67"/>
        <v>23076666.666666664</v>
      </c>
      <c r="R546">
        <f>Parameters_Alternate!$F$5</f>
        <v>13880</v>
      </c>
      <c r="S546">
        <f>R546*(1+VLOOKUP(K546,Parameters_Alternate!$H$3:$I$7,2,FALSE))</f>
        <v>13880</v>
      </c>
      <c r="T546" s="14">
        <f>S546*Parameters_Alternate!$F$2</f>
        <v>18044000</v>
      </c>
      <c r="U546" s="14">
        <f>Parameters_Alternate!$N$6</f>
        <v>433333.33333333337</v>
      </c>
      <c r="V546" s="14">
        <f t="shared" si="64"/>
        <v>2500000</v>
      </c>
      <c r="W546" s="14">
        <f>Parameters_Alternate!$Q$10</f>
        <v>3754098.2698005121</v>
      </c>
      <c r="X546" s="14">
        <f>Parameters_Alternate!$F$7*'Alternate Scenario '!P546</f>
        <v>5769166.666666666</v>
      </c>
      <c r="Y546" s="14">
        <f>Parameters_Base!$G$8</f>
        <v>2000000</v>
      </c>
      <c r="Z546" s="15">
        <f t="shared" si="68"/>
        <v>32500598.269800507</v>
      </c>
      <c r="AB546" s="29">
        <f t="shared" si="69"/>
        <v>-9423931.6031338423</v>
      </c>
      <c r="AC546" s="29"/>
      <c r="AD546" s="29" t="str">
        <f t="shared" si="70"/>
        <v>Loss</v>
      </c>
      <c r="AE546" s="29"/>
      <c r="AG546" s="12">
        <f t="shared" si="71"/>
        <v>-93926.228602662872</v>
      </c>
    </row>
    <row r="547" spans="1:33" x14ac:dyDescent="0.25">
      <c r="A547" s="6">
        <v>540</v>
      </c>
      <c r="B547" s="1" t="str">
        <f t="shared" si="65"/>
        <v>Mumbai</v>
      </c>
      <c r="C547" s="1" t="s">
        <v>2</v>
      </c>
      <c r="D547" s="1" t="str">
        <f>IF(C547="Q1","non-peak",IF('Alternate Scenario '!C547="Q4","non-peak","peak"))</f>
        <v>peak</v>
      </c>
      <c r="E547" s="13">
        <f>IF(D547="non-peak",Parameters_Base!$B$4,Parameters_Base!$B$5)</f>
        <v>229999.99999999997</v>
      </c>
      <c r="F547" s="1"/>
      <c r="G547" s="1">
        <v>270</v>
      </c>
      <c r="H547" s="1">
        <v>16</v>
      </c>
      <c r="I547" s="44">
        <f>N547*Parameters_Alternate!$B$8</f>
        <v>60.333333333333329</v>
      </c>
      <c r="J547" s="44">
        <f t="shared" si="66"/>
        <v>76.333333333333329</v>
      </c>
      <c r="K547" s="3">
        <v>1</v>
      </c>
      <c r="M547" s="27">
        <v>0.53333333333333333</v>
      </c>
      <c r="N547" s="27">
        <v>0.75416666666666665</v>
      </c>
      <c r="P547" s="15">
        <f t="shared" si="67"/>
        <v>17556666.666666664</v>
      </c>
      <c r="R547">
        <f>Parameters_Alternate!$F$5</f>
        <v>13880</v>
      </c>
      <c r="S547">
        <f>R547*(1+VLOOKUP(K547,Parameters_Alternate!$H$3:$I$7,2,FALSE))</f>
        <v>15961.999999999998</v>
      </c>
      <c r="T547" s="14">
        <f>S547*Parameters_Alternate!$F$2</f>
        <v>20750599.999999996</v>
      </c>
      <c r="U547" s="14">
        <f>Parameters_Alternate!$N$6</f>
        <v>433333.33333333337</v>
      </c>
      <c r="V547" s="14">
        <f t="shared" si="64"/>
        <v>1500000</v>
      </c>
      <c r="W547" s="14">
        <f>Parameters_Alternate!$Q$10</f>
        <v>3754098.2698005121</v>
      </c>
      <c r="X547" s="14">
        <f>Parameters_Alternate!$F$7*'Alternate Scenario '!P547</f>
        <v>4389166.666666666</v>
      </c>
      <c r="Y547" s="14">
        <f>Parameters_Base!$G$8</f>
        <v>2000000</v>
      </c>
      <c r="Z547" s="15">
        <f t="shared" si="68"/>
        <v>32827198.269800507</v>
      </c>
      <c r="AB547" s="29">
        <f t="shared" si="69"/>
        <v>-15270531.603133842</v>
      </c>
      <c r="AC547" s="29"/>
      <c r="AD547" s="29" t="str">
        <f t="shared" si="70"/>
        <v>Loss</v>
      </c>
      <c r="AE547" s="29"/>
      <c r="AG547" s="12">
        <f t="shared" si="71"/>
        <v>-200050.6323554652</v>
      </c>
    </row>
    <row r="548" spans="1:33" x14ac:dyDescent="0.25">
      <c r="A548" s="6">
        <v>541</v>
      </c>
      <c r="B548" s="1" t="str">
        <f t="shared" si="65"/>
        <v>New York</v>
      </c>
      <c r="C548" s="1" t="s">
        <v>8</v>
      </c>
      <c r="D548" s="1" t="str">
        <f>IF(C548="Q1","non-peak",IF('Alternate Scenario '!C548="Q4","non-peak","peak"))</f>
        <v>non-peak</v>
      </c>
      <c r="E548" s="13">
        <f>IF(D548="non-peak",Parameters_Base!$B$4,Parameters_Base!$B$5)</f>
        <v>200000</v>
      </c>
      <c r="F548" s="1"/>
      <c r="G548" s="1">
        <v>271</v>
      </c>
      <c r="H548" s="1">
        <v>22</v>
      </c>
      <c r="I548" s="44">
        <f>N548*Parameters_Alternate!$B$8</f>
        <v>79.333333333333343</v>
      </c>
      <c r="J548" s="44">
        <f t="shared" si="66"/>
        <v>101.33333333333334</v>
      </c>
      <c r="K548" s="3">
        <v>-1</v>
      </c>
      <c r="M548" s="27">
        <v>0.73333333333333328</v>
      </c>
      <c r="N548" s="27">
        <v>0.9916666666666667</v>
      </c>
      <c r="P548" s="15">
        <f t="shared" si="67"/>
        <v>20266666.666666668</v>
      </c>
      <c r="R548">
        <f>Parameters_Alternate!$F$5</f>
        <v>13880</v>
      </c>
      <c r="S548">
        <f>R548*(1+VLOOKUP(K548,Parameters_Alternate!$H$3:$I$7,2,FALSE))</f>
        <v>11798</v>
      </c>
      <c r="T548" s="14">
        <f>S548*Parameters_Alternate!$F$2</f>
        <v>15337400</v>
      </c>
      <c r="U548" s="14">
        <f>Parameters_Alternate!$N$6</f>
        <v>433333.33333333337</v>
      </c>
      <c r="V548" s="14">
        <f t="shared" si="64"/>
        <v>2500000</v>
      </c>
      <c r="W548" s="14">
        <f>Parameters_Alternate!$Q$10</f>
        <v>3754098.2698005121</v>
      </c>
      <c r="X548" s="14">
        <f>Parameters_Alternate!$F$7*'Alternate Scenario '!P548</f>
        <v>5066666.666666667</v>
      </c>
      <c r="Y548" s="14">
        <f>Parameters_Base!$G$8</f>
        <v>2000000</v>
      </c>
      <c r="Z548" s="15">
        <f t="shared" si="68"/>
        <v>29091498.269800518</v>
      </c>
      <c r="AB548" s="29">
        <f t="shared" si="69"/>
        <v>-8824831.6031338498</v>
      </c>
      <c r="AC548" s="29"/>
      <c r="AD548" s="29" t="str">
        <f t="shared" si="70"/>
        <v>Loss</v>
      </c>
      <c r="AE548" s="29"/>
      <c r="AG548" s="12">
        <f t="shared" si="71"/>
        <v>-87087.153978294562</v>
      </c>
    </row>
    <row r="549" spans="1:33" x14ac:dyDescent="0.25">
      <c r="A549" s="6">
        <v>542</v>
      </c>
      <c r="B549" s="1" t="str">
        <f t="shared" si="65"/>
        <v>Mumbai</v>
      </c>
      <c r="C549" s="1" t="s">
        <v>8</v>
      </c>
      <c r="D549" s="1" t="str">
        <f>IF(C549="Q1","non-peak",IF('Alternate Scenario '!C549="Q4","non-peak","peak"))</f>
        <v>non-peak</v>
      </c>
      <c r="E549" s="13">
        <f>IF(D549="non-peak",Parameters_Base!$B$4,Parameters_Base!$B$5)</f>
        <v>200000</v>
      </c>
      <c r="F549" s="1"/>
      <c r="G549" s="1">
        <v>271</v>
      </c>
      <c r="H549" s="1">
        <v>17</v>
      </c>
      <c r="I549" s="44">
        <f>N549*Parameters_Alternate!$B$8</f>
        <v>51.666666666666671</v>
      </c>
      <c r="J549" s="44">
        <f t="shared" si="66"/>
        <v>68.666666666666671</v>
      </c>
      <c r="K549" s="3">
        <v>1</v>
      </c>
      <c r="M549" s="27">
        <v>0.56666666666666665</v>
      </c>
      <c r="N549" s="27">
        <v>0.64583333333333337</v>
      </c>
      <c r="P549" s="15">
        <f t="shared" si="67"/>
        <v>13733333.333333334</v>
      </c>
      <c r="R549">
        <f>Parameters_Alternate!$F$5</f>
        <v>13880</v>
      </c>
      <c r="S549">
        <f>R549*(1+VLOOKUP(K549,Parameters_Alternate!$H$3:$I$7,2,FALSE))</f>
        <v>15961.999999999998</v>
      </c>
      <c r="T549" s="14">
        <f>S549*Parameters_Alternate!$F$2</f>
        <v>20750599.999999996</v>
      </c>
      <c r="U549" s="14">
        <f>Parameters_Alternate!$N$6</f>
        <v>433333.33333333337</v>
      </c>
      <c r="V549" s="14">
        <f t="shared" si="64"/>
        <v>1500000</v>
      </c>
      <c r="W549" s="14">
        <f>Parameters_Alternate!$Q$10</f>
        <v>3754098.2698005121</v>
      </c>
      <c r="X549" s="14">
        <f>Parameters_Alternate!$F$7*'Alternate Scenario '!P549</f>
        <v>3433333.3333333335</v>
      </c>
      <c r="Y549" s="14">
        <f>Parameters_Base!$G$8</f>
        <v>2000000</v>
      </c>
      <c r="Z549" s="15">
        <f t="shared" si="68"/>
        <v>31871364.936467174</v>
      </c>
      <c r="AB549" s="29">
        <f t="shared" si="69"/>
        <v>-18138031.603133842</v>
      </c>
      <c r="AC549" s="29"/>
      <c r="AD549" s="29" t="str">
        <f t="shared" si="70"/>
        <v>Loss</v>
      </c>
      <c r="AE549" s="29"/>
      <c r="AG549" s="12">
        <f t="shared" si="71"/>
        <v>-264146.09130777436</v>
      </c>
    </row>
    <row r="550" spans="1:33" x14ac:dyDescent="0.25">
      <c r="A550" s="6">
        <v>543</v>
      </c>
      <c r="B550" s="1" t="str">
        <f t="shared" si="65"/>
        <v>New York</v>
      </c>
      <c r="C550" s="1" t="s">
        <v>8</v>
      </c>
      <c r="D550" s="1" t="str">
        <f>IF(C550="Q1","non-peak",IF('Alternate Scenario '!C550="Q4","non-peak","peak"))</f>
        <v>non-peak</v>
      </c>
      <c r="E550" s="13">
        <f>IF(D550="non-peak",Parameters_Base!$B$4,Parameters_Base!$B$5)</f>
        <v>200000</v>
      </c>
      <c r="F550" s="1"/>
      <c r="G550" s="1">
        <v>272</v>
      </c>
      <c r="H550" s="1">
        <v>16</v>
      </c>
      <c r="I550" s="44">
        <f>N550*Parameters_Alternate!$B$8</f>
        <v>59.333333333333336</v>
      </c>
      <c r="J550" s="44">
        <f t="shared" si="66"/>
        <v>75.333333333333343</v>
      </c>
      <c r="K550" s="3">
        <v>0</v>
      </c>
      <c r="M550" s="27">
        <v>0.53333333333333333</v>
      </c>
      <c r="N550" s="27">
        <v>0.7416666666666667</v>
      </c>
      <c r="P550" s="15">
        <f t="shared" si="67"/>
        <v>15066666.666666668</v>
      </c>
      <c r="R550">
        <f>Parameters_Alternate!$F$5</f>
        <v>13880</v>
      </c>
      <c r="S550">
        <f>R550*(1+VLOOKUP(K550,Parameters_Alternate!$H$3:$I$7,2,FALSE))</f>
        <v>13880</v>
      </c>
      <c r="T550" s="14">
        <f>S550*Parameters_Alternate!$F$2</f>
        <v>18044000</v>
      </c>
      <c r="U550" s="14">
        <f>Parameters_Alternate!$N$6</f>
        <v>433333.33333333337</v>
      </c>
      <c r="V550" s="14">
        <f t="shared" si="64"/>
        <v>2500000</v>
      </c>
      <c r="W550" s="14">
        <f>Parameters_Alternate!$Q$10</f>
        <v>3754098.2698005121</v>
      </c>
      <c r="X550" s="14">
        <f>Parameters_Alternate!$F$7*'Alternate Scenario '!P550</f>
        <v>3766666.666666667</v>
      </c>
      <c r="Y550" s="14">
        <f>Parameters_Base!$G$8</f>
        <v>2000000</v>
      </c>
      <c r="Z550" s="15">
        <f t="shared" si="68"/>
        <v>30498098.26980051</v>
      </c>
      <c r="AB550" s="29">
        <f t="shared" si="69"/>
        <v>-15431431.603133842</v>
      </c>
      <c r="AC550" s="29"/>
      <c r="AD550" s="29" t="str">
        <f t="shared" si="70"/>
        <v>Loss</v>
      </c>
      <c r="AE550" s="29"/>
      <c r="AG550" s="12">
        <f t="shared" si="71"/>
        <v>-204842.01243098019</v>
      </c>
    </row>
    <row r="551" spans="1:33" x14ac:dyDescent="0.25">
      <c r="A551" s="6">
        <v>544</v>
      </c>
      <c r="B551" s="1" t="str">
        <f t="shared" si="65"/>
        <v>Mumbai</v>
      </c>
      <c r="C551" s="1" t="s">
        <v>8</v>
      </c>
      <c r="D551" s="1" t="str">
        <f>IF(C551="Q1","non-peak",IF('Alternate Scenario '!C551="Q4","non-peak","peak"))</f>
        <v>non-peak</v>
      </c>
      <c r="E551" s="13">
        <f>IF(D551="non-peak",Parameters_Base!$B$4,Parameters_Base!$B$5)</f>
        <v>200000</v>
      </c>
      <c r="F551" s="1"/>
      <c r="G551" s="1">
        <v>272</v>
      </c>
      <c r="H551" s="1">
        <v>12</v>
      </c>
      <c r="I551" s="44">
        <f>N551*Parameters_Alternate!$B$8</f>
        <v>72.333333333333329</v>
      </c>
      <c r="J551" s="44">
        <f t="shared" si="66"/>
        <v>84.333333333333329</v>
      </c>
      <c r="K551" s="3">
        <v>2</v>
      </c>
      <c r="M551" s="27">
        <v>0.4</v>
      </c>
      <c r="N551" s="27">
        <v>0.90416666666666667</v>
      </c>
      <c r="P551" s="15">
        <f t="shared" si="67"/>
        <v>16866666.666666664</v>
      </c>
      <c r="R551">
        <f>Parameters_Alternate!$F$5</f>
        <v>13880</v>
      </c>
      <c r="S551">
        <f>R551*(1+VLOOKUP(K551,Parameters_Alternate!$H$3:$I$7,2,FALSE))</f>
        <v>18044</v>
      </c>
      <c r="T551" s="14">
        <f>S551*Parameters_Alternate!$F$2</f>
        <v>23457200</v>
      </c>
      <c r="U551" s="14">
        <f>Parameters_Alternate!$N$6</f>
        <v>433333.33333333337</v>
      </c>
      <c r="V551" s="14">
        <f t="shared" si="64"/>
        <v>1500000</v>
      </c>
      <c r="W551" s="14">
        <f>Parameters_Alternate!$Q$10</f>
        <v>3754098.2698005121</v>
      </c>
      <c r="X551" s="14">
        <f>Parameters_Alternate!$F$7*'Alternate Scenario '!P551</f>
        <v>4216666.666666666</v>
      </c>
      <c r="Y551" s="14">
        <f>Parameters_Base!$G$8</f>
        <v>2000000</v>
      </c>
      <c r="Z551" s="15">
        <f t="shared" si="68"/>
        <v>35361298.269800507</v>
      </c>
      <c r="AB551" s="29">
        <f t="shared" si="69"/>
        <v>-18494631.603133842</v>
      </c>
      <c r="AC551" s="29"/>
      <c r="AD551" s="29" t="str">
        <f t="shared" si="70"/>
        <v>Loss</v>
      </c>
      <c r="AE551" s="29"/>
      <c r="AG551" s="12">
        <f t="shared" si="71"/>
        <v>-219303.93205297049</v>
      </c>
    </row>
    <row r="552" spans="1:33" x14ac:dyDescent="0.25">
      <c r="A552" s="6">
        <v>545</v>
      </c>
      <c r="B552" s="1" t="str">
        <f t="shared" si="65"/>
        <v>New York</v>
      </c>
      <c r="C552" s="1" t="s">
        <v>8</v>
      </c>
      <c r="D552" s="1" t="str">
        <f>IF(C552="Q1","non-peak",IF('Alternate Scenario '!C552="Q4","non-peak","peak"))</f>
        <v>non-peak</v>
      </c>
      <c r="E552" s="13">
        <f>IF(D552="non-peak",Parameters_Base!$B$4,Parameters_Base!$B$5)</f>
        <v>200000</v>
      </c>
      <c r="F552" s="1"/>
      <c r="G552" s="1">
        <v>273</v>
      </c>
      <c r="H552" s="1">
        <v>11</v>
      </c>
      <c r="I552" s="44">
        <f>N552*Parameters_Alternate!$B$8</f>
        <v>67.666666666666671</v>
      </c>
      <c r="J552" s="44">
        <f t="shared" si="66"/>
        <v>78.666666666666671</v>
      </c>
      <c r="K552" s="3">
        <v>-1</v>
      </c>
      <c r="M552" s="27">
        <v>0.36666666666666664</v>
      </c>
      <c r="N552" s="27">
        <v>0.84583333333333333</v>
      </c>
      <c r="P552" s="15">
        <f t="shared" si="67"/>
        <v>15733333.333333334</v>
      </c>
      <c r="R552">
        <f>Parameters_Alternate!$F$5</f>
        <v>13880</v>
      </c>
      <c r="S552">
        <f>R552*(1+VLOOKUP(K552,Parameters_Alternate!$H$3:$I$7,2,FALSE))</f>
        <v>11798</v>
      </c>
      <c r="T552" s="14">
        <f>S552*Parameters_Alternate!$F$2</f>
        <v>15337400</v>
      </c>
      <c r="U552" s="14">
        <f>Parameters_Alternate!$N$6</f>
        <v>433333.33333333337</v>
      </c>
      <c r="V552" s="14">
        <f t="shared" si="64"/>
        <v>2500000</v>
      </c>
      <c r="W552" s="14">
        <f>Parameters_Alternate!$Q$10</f>
        <v>3754098.2698005121</v>
      </c>
      <c r="X552" s="14">
        <f>Parameters_Alternate!$F$7*'Alternate Scenario '!P552</f>
        <v>3933333.3333333335</v>
      </c>
      <c r="Y552" s="14">
        <f>Parameters_Base!$G$8</f>
        <v>2000000</v>
      </c>
      <c r="Z552" s="15">
        <f t="shared" si="68"/>
        <v>27958164.936467182</v>
      </c>
      <c r="AB552" s="29">
        <f t="shared" si="69"/>
        <v>-12224831.603133848</v>
      </c>
      <c r="AC552" s="29"/>
      <c r="AD552" s="29" t="str">
        <f t="shared" si="70"/>
        <v>Loss</v>
      </c>
      <c r="AE552" s="29"/>
      <c r="AG552" s="12">
        <f t="shared" si="71"/>
        <v>-155400.40173475229</v>
      </c>
    </row>
    <row r="553" spans="1:33" x14ac:dyDescent="0.25">
      <c r="A553" s="6">
        <v>546</v>
      </c>
      <c r="B553" s="1" t="str">
        <f t="shared" si="65"/>
        <v>Mumbai</v>
      </c>
      <c r="C553" s="1" t="s">
        <v>8</v>
      </c>
      <c r="D553" s="1" t="str">
        <f>IF(C553="Q1","non-peak",IF('Alternate Scenario '!C553="Q4","non-peak","peak"))</f>
        <v>non-peak</v>
      </c>
      <c r="E553" s="13">
        <f>IF(D553="non-peak",Parameters_Base!$B$4,Parameters_Base!$B$5)</f>
        <v>200000</v>
      </c>
      <c r="F553" s="1"/>
      <c r="G553" s="1">
        <v>273</v>
      </c>
      <c r="H553" s="1">
        <v>21</v>
      </c>
      <c r="I553" s="44">
        <f>N553*Parameters_Alternate!$B$8</f>
        <v>68</v>
      </c>
      <c r="J553" s="44">
        <f t="shared" si="66"/>
        <v>89</v>
      </c>
      <c r="K553" s="3">
        <v>2</v>
      </c>
      <c r="M553" s="27">
        <v>0.7</v>
      </c>
      <c r="N553" s="27">
        <v>0.85</v>
      </c>
      <c r="P553" s="15">
        <f t="shared" si="67"/>
        <v>17800000</v>
      </c>
      <c r="R553">
        <f>Parameters_Alternate!$F$5</f>
        <v>13880</v>
      </c>
      <c r="S553">
        <f>R553*(1+VLOOKUP(K553,Parameters_Alternate!$H$3:$I$7,2,FALSE))</f>
        <v>18044</v>
      </c>
      <c r="T553" s="14">
        <f>S553*Parameters_Alternate!$F$2</f>
        <v>23457200</v>
      </c>
      <c r="U553" s="14">
        <f>Parameters_Alternate!$N$6</f>
        <v>433333.33333333337</v>
      </c>
      <c r="V553" s="14">
        <f t="shared" si="64"/>
        <v>1500000</v>
      </c>
      <c r="W553" s="14">
        <f>Parameters_Alternate!$Q$10</f>
        <v>3754098.2698005121</v>
      </c>
      <c r="X553" s="14">
        <f>Parameters_Alternate!$F$7*'Alternate Scenario '!P553</f>
        <v>4450000</v>
      </c>
      <c r="Y553" s="14">
        <f>Parameters_Base!$G$8</f>
        <v>2000000</v>
      </c>
      <c r="Z553" s="15">
        <f t="shared" si="68"/>
        <v>35594631.603133842</v>
      </c>
      <c r="AB553" s="29">
        <f t="shared" si="69"/>
        <v>-17794631.603133842</v>
      </c>
      <c r="AC553" s="29"/>
      <c r="AD553" s="29" t="str">
        <f t="shared" si="70"/>
        <v>Loss</v>
      </c>
      <c r="AE553" s="29"/>
      <c r="AG553" s="12">
        <f t="shared" si="71"/>
        <v>-199939.68093408813</v>
      </c>
    </row>
    <row r="554" spans="1:33" x14ac:dyDescent="0.25">
      <c r="A554" s="6">
        <v>547</v>
      </c>
      <c r="B554" s="1" t="str">
        <f t="shared" si="65"/>
        <v>New York</v>
      </c>
      <c r="C554" s="1" t="s">
        <v>8</v>
      </c>
      <c r="D554" s="1" t="str">
        <f>IF(C554="Q1","non-peak",IF('Alternate Scenario '!C554="Q4","non-peak","peak"))</f>
        <v>non-peak</v>
      </c>
      <c r="E554" s="13">
        <f>IF(D554="non-peak",Parameters_Base!$B$4,Parameters_Base!$B$5)</f>
        <v>200000</v>
      </c>
      <c r="F554" s="1"/>
      <c r="G554" s="1">
        <v>274</v>
      </c>
      <c r="H554" s="1">
        <v>18</v>
      </c>
      <c r="I554" s="44">
        <f>N554*Parameters_Alternate!$B$8</f>
        <v>50.666666666666664</v>
      </c>
      <c r="J554" s="44">
        <f t="shared" si="66"/>
        <v>68.666666666666657</v>
      </c>
      <c r="K554" s="3">
        <v>-2</v>
      </c>
      <c r="M554" s="27">
        <v>0.6</v>
      </c>
      <c r="N554" s="27">
        <v>0.6333333333333333</v>
      </c>
      <c r="P554" s="15">
        <f t="shared" si="67"/>
        <v>13733333.333333332</v>
      </c>
      <c r="R554">
        <f>Parameters_Alternate!$F$5</f>
        <v>13880</v>
      </c>
      <c r="S554">
        <f>R554*(1+VLOOKUP(K554,Parameters_Alternate!$H$3:$I$7,2,FALSE))</f>
        <v>9716</v>
      </c>
      <c r="T554" s="14">
        <f>S554*Parameters_Alternate!$F$2</f>
        <v>12630800</v>
      </c>
      <c r="U554" s="14">
        <f>Parameters_Alternate!$N$6</f>
        <v>433333.33333333337</v>
      </c>
      <c r="V554" s="14">
        <f t="shared" si="64"/>
        <v>2500000</v>
      </c>
      <c r="W554" s="14">
        <f>Parameters_Alternate!$Q$10</f>
        <v>3754098.2698005121</v>
      </c>
      <c r="X554" s="14">
        <f>Parameters_Alternate!$F$7*'Alternate Scenario '!P554</f>
        <v>3433333.333333333</v>
      </c>
      <c r="Y554" s="14">
        <f>Parameters_Base!$G$8</f>
        <v>2000000</v>
      </c>
      <c r="Z554" s="15">
        <f t="shared" si="68"/>
        <v>24751564.936467178</v>
      </c>
      <c r="AB554" s="29">
        <f t="shared" si="69"/>
        <v>-11018231.603133846</v>
      </c>
      <c r="AC554" s="29"/>
      <c r="AD554" s="29" t="str">
        <f t="shared" si="70"/>
        <v>Loss</v>
      </c>
      <c r="AE554" s="29"/>
      <c r="AG554" s="12">
        <f t="shared" si="71"/>
        <v>-160459.6835407842</v>
      </c>
    </row>
    <row r="555" spans="1:33" x14ac:dyDescent="0.25">
      <c r="A555" s="6">
        <v>548</v>
      </c>
      <c r="B555" s="1" t="str">
        <f t="shared" si="65"/>
        <v>Mumbai</v>
      </c>
      <c r="C555" s="1" t="s">
        <v>8</v>
      </c>
      <c r="D555" s="1" t="str">
        <f>IF(C555="Q1","non-peak",IF('Alternate Scenario '!C555="Q4","non-peak","peak"))</f>
        <v>non-peak</v>
      </c>
      <c r="E555" s="13">
        <f>IF(D555="non-peak",Parameters_Base!$B$4,Parameters_Base!$B$5)</f>
        <v>200000</v>
      </c>
      <c r="F555" s="1"/>
      <c r="G555" s="1">
        <v>274</v>
      </c>
      <c r="H555" s="1">
        <v>17</v>
      </c>
      <c r="I555" s="44">
        <f>N555*Parameters_Alternate!$B$8</f>
        <v>66.333333333333343</v>
      </c>
      <c r="J555" s="44">
        <f t="shared" si="66"/>
        <v>83.333333333333343</v>
      </c>
      <c r="K555" s="3">
        <v>1</v>
      </c>
      <c r="M555" s="27">
        <v>0.56666666666666665</v>
      </c>
      <c r="N555" s="27">
        <v>0.82916666666666672</v>
      </c>
      <c r="P555" s="15">
        <f t="shared" si="67"/>
        <v>16666666.666666668</v>
      </c>
      <c r="R555">
        <f>Parameters_Alternate!$F$5</f>
        <v>13880</v>
      </c>
      <c r="S555">
        <f>R555*(1+VLOOKUP(K555,Parameters_Alternate!$H$3:$I$7,2,FALSE))</f>
        <v>15961.999999999998</v>
      </c>
      <c r="T555" s="14">
        <f>S555*Parameters_Alternate!$F$2</f>
        <v>20750599.999999996</v>
      </c>
      <c r="U555" s="14">
        <f>Parameters_Alternate!$N$6</f>
        <v>433333.33333333337</v>
      </c>
      <c r="V555" s="14">
        <f t="shared" si="64"/>
        <v>1500000</v>
      </c>
      <c r="W555" s="14">
        <f>Parameters_Alternate!$Q$10</f>
        <v>3754098.2698005121</v>
      </c>
      <c r="X555" s="14">
        <f>Parameters_Alternate!$F$7*'Alternate Scenario '!P555</f>
        <v>4166666.666666667</v>
      </c>
      <c r="Y555" s="14">
        <f>Parameters_Base!$G$8</f>
        <v>2000000</v>
      </c>
      <c r="Z555" s="15">
        <f t="shared" si="68"/>
        <v>32604698.26980051</v>
      </c>
      <c r="AB555" s="29">
        <f t="shared" si="69"/>
        <v>-15938031.603133842</v>
      </c>
      <c r="AC555" s="29"/>
      <c r="AD555" s="29" t="str">
        <f t="shared" si="70"/>
        <v>Loss</v>
      </c>
      <c r="AE555" s="29"/>
      <c r="AG555" s="12">
        <f t="shared" si="71"/>
        <v>-191256.37923760607</v>
      </c>
    </row>
    <row r="556" spans="1:33" x14ac:dyDescent="0.25">
      <c r="A556" s="6">
        <v>549</v>
      </c>
      <c r="B556" s="1" t="str">
        <f t="shared" si="65"/>
        <v>New York</v>
      </c>
      <c r="C556" s="1" t="s">
        <v>8</v>
      </c>
      <c r="D556" s="1" t="str">
        <f>IF(C556="Q1","non-peak",IF('Alternate Scenario '!C556="Q4","non-peak","peak"))</f>
        <v>non-peak</v>
      </c>
      <c r="E556" s="13">
        <f>IF(D556="non-peak",Parameters_Base!$B$4,Parameters_Base!$B$5)</f>
        <v>200000</v>
      </c>
      <c r="F556" s="1"/>
      <c r="G556" s="1">
        <v>275</v>
      </c>
      <c r="H556" s="1">
        <v>17</v>
      </c>
      <c r="I556" s="44">
        <f>N556*Parameters_Alternate!$B$8</f>
        <v>42</v>
      </c>
      <c r="J556" s="44">
        <f t="shared" si="66"/>
        <v>59</v>
      </c>
      <c r="K556" s="3">
        <v>-2</v>
      </c>
      <c r="M556" s="27">
        <v>0.56666666666666665</v>
      </c>
      <c r="N556" s="27">
        <v>0.52500000000000002</v>
      </c>
      <c r="P556" s="15">
        <f t="shared" si="67"/>
        <v>11800000</v>
      </c>
      <c r="R556">
        <f>Parameters_Alternate!$F$5</f>
        <v>13880</v>
      </c>
      <c r="S556">
        <f>R556*(1+VLOOKUP(K556,Parameters_Alternate!$H$3:$I$7,2,FALSE))</f>
        <v>9716</v>
      </c>
      <c r="T556" s="14">
        <f>S556*Parameters_Alternate!$F$2</f>
        <v>12630800</v>
      </c>
      <c r="U556" s="14">
        <f>Parameters_Alternate!$N$6</f>
        <v>433333.33333333337</v>
      </c>
      <c r="V556" s="14">
        <f t="shared" si="64"/>
        <v>2500000</v>
      </c>
      <c r="W556" s="14">
        <f>Parameters_Alternate!$Q$10</f>
        <v>3754098.2698005121</v>
      </c>
      <c r="X556" s="14">
        <f>Parameters_Alternate!$F$7*'Alternate Scenario '!P556</f>
        <v>2950000</v>
      </c>
      <c r="Y556" s="14">
        <f>Parameters_Base!$G$8</f>
        <v>2000000</v>
      </c>
      <c r="Z556" s="15">
        <f t="shared" si="68"/>
        <v>24268231.603133846</v>
      </c>
      <c r="AB556" s="29">
        <f t="shared" si="69"/>
        <v>-12468231.603133846</v>
      </c>
      <c r="AC556" s="29"/>
      <c r="AD556" s="29" t="str">
        <f t="shared" si="70"/>
        <v>Loss</v>
      </c>
      <c r="AE556" s="29"/>
      <c r="AG556" s="12">
        <f t="shared" si="71"/>
        <v>-211325.95937514992</v>
      </c>
    </row>
    <row r="557" spans="1:33" x14ac:dyDescent="0.25">
      <c r="A557" s="6">
        <v>550</v>
      </c>
      <c r="B557" s="1" t="str">
        <f t="shared" si="65"/>
        <v>Mumbai</v>
      </c>
      <c r="C557" s="1" t="s">
        <v>8</v>
      </c>
      <c r="D557" s="1" t="str">
        <f>IF(C557="Q1","non-peak",IF('Alternate Scenario '!C557="Q4","non-peak","peak"))</f>
        <v>non-peak</v>
      </c>
      <c r="E557" s="13">
        <f>IF(D557="non-peak",Parameters_Base!$B$4,Parameters_Base!$B$5)</f>
        <v>200000</v>
      </c>
      <c r="F557" s="1"/>
      <c r="G557" s="1">
        <v>275</v>
      </c>
      <c r="H557" s="1">
        <v>27</v>
      </c>
      <c r="I557" s="44">
        <f>N557*Parameters_Alternate!$B$8</f>
        <v>69.666666666666671</v>
      </c>
      <c r="J557" s="44">
        <f t="shared" si="66"/>
        <v>96.666666666666671</v>
      </c>
      <c r="K557" s="3">
        <v>1</v>
      </c>
      <c r="M557" s="27">
        <v>0.9</v>
      </c>
      <c r="N557" s="27">
        <v>0.87083333333333335</v>
      </c>
      <c r="P557" s="15">
        <f t="shared" si="67"/>
        <v>19333333.333333336</v>
      </c>
      <c r="R557">
        <f>Parameters_Alternate!$F$5</f>
        <v>13880</v>
      </c>
      <c r="S557">
        <f>R557*(1+VLOOKUP(K557,Parameters_Alternate!$H$3:$I$7,2,FALSE))</f>
        <v>15961.999999999998</v>
      </c>
      <c r="T557" s="14">
        <f>S557*Parameters_Alternate!$F$2</f>
        <v>20750599.999999996</v>
      </c>
      <c r="U557" s="14">
        <f>Parameters_Alternate!$N$6</f>
        <v>433333.33333333337</v>
      </c>
      <c r="V557" s="14">
        <f t="shared" si="64"/>
        <v>1500000</v>
      </c>
      <c r="W557" s="14">
        <f>Parameters_Alternate!$Q$10</f>
        <v>3754098.2698005121</v>
      </c>
      <c r="X557" s="14">
        <f>Parameters_Alternate!$F$7*'Alternate Scenario '!P557</f>
        <v>4833333.333333334</v>
      </c>
      <c r="Y557" s="14">
        <f>Parameters_Base!$G$8</f>
        <v>2000000</v>
      </c>
      <c r="Z557" s="15">
        <f t="shared" si="68"/>
        <v>33271364.936467178</v>
      </c>
      <c r="AB557" s="29">
        <f t="shared" si="69"/>
        <v>-13938031.603133842</v>
      </c>
      <c r="AC557" s="29"/>
      <c r="AD557" s="29" t="str">
        <f t="shared" si="70"/>
        <v>Loss</v>
      </c>
      <c r="AE557" s="29"/>
      <c r="AG557" s="12">
        <f t="shared" si="71"/>
        <v>-144186.53382552249</v>
      </c>
    </row>
    <row r="558" spans="1:33" x14ac:dyDescent="0.25">
      <c r="A558" s="6">
        <v>551</v>
      </c>
      <c r="B558" s="1" t="str">
        <f t="shared" si="65"/>
        <v>New York</v>
      </c>
      <c r="C558" s="1" t="s">
        <v>8</v>
      </c>
      <c r="D558" s="1" t="str">
        <f>IF(C558="Q1","non-peak",IF('Alternate Scenario '!C558="Q4","non-peak","peak"))</f>
        <v>non-peak</v>
      </c>
      <c r="E558" s="13">
        <f>IF(D558="non-peak",Parameters_Base!$B$4,Parameters_Base!$B$5)</f>
        <v>200000</v>
      </c>
      <c r="F558" s="1"/>
      <c r="G558" s="1">
        <v>276</v>
      </c>
      <c r="H558" s="1">
        <v>26</v>
      </c>
      <c r="I558" s="44">
        <f>N558*Parameters_Alternate!$B$8</f>
        <v>58.666666666666664</v>
      </c>
      <c r="J558" s="44">
        <f t="shared" si="66"/>
        <v>84.666666666666657</v>
      </c>
      <c r="K558" s="3">
        <v>-2</v>
      </c>
      <c r="M558" s="27">
        <v>0.8666666666666667</v>
      </c>
      <c r="N558" s="27">
        <v>0.73333333333333328</v>
      </c>
      <c r="P558" s="15">
        <f t="shared" si="67"/>
        <v>16933333.333333332</v>
      </c>
      <c r="R558">
        <f>Parameters_Alternate!$F$5</f>
        <v>13880</v>
      </c>
      <c r="S558">
        <f>R558*(1+VLOOKUP(K558,Parameters_Alternate!$H$3:$I$7,2,FALSE))</f>
        <v>9716</v>
      </c>
      <c r="T558" s="14">
        <f>S558*Parameters_Alternate!$F$2</f>
        <v>12630800</v>
      </c>
      <c r="U558" s="14">
        <f>Parameters_Alternate!$N$6</f>
        <v>433333.33333333337</v>
      </c>
      <c r="V558" s="14">
        <f t="shared" si="64"/>
        <v>2500000</v>
      </c>
      <c r="W558" s="14">
        <f>Parameters_Alternate!$Q$10</f>
        <v>3754098.2698005121</v>
      </c>
      <c r="X558" s="14">
        <f>Parameters_Alternate!$F$7*'Alternate Scenario '!P558</f>
        <v>4233333.333333333</v>
      </c>
      <c r="Y558" s="14">
        <f>Parameters_Base!$G$8</f>
        <v>2000000</v>
      </c>
      <c r="Z558" s="15">
        <f t="shared" si="68"/>
        <v>25551564.936467178</v>
      </c>
      <c r="AB558" s="29">
        <f t="shared" si="69"/>
        <v>-8618231.6031338461</v>
      </c>
      <c r="AC558" s="29"/>
      <c r="AD558" s="29" t="str">
        <f t="shared" si="70"/>
        <v>Loss</v>
      </c>
      <c r="AE558" s="29"/>
      <c r="AG558" s="12">
        <f t="shared" si="71"/>
        <v>-101790.13704488796</v>
      </c>
    </row>
    <row r="559" spans="1:33" x14ac:dyDescent="0.25">
      <c r="A559" s="6">
        <v>552</v>
      </c>
      <c r="B559" s="1" t="str">
        <f t="shared" si="65"/>
        <v>Mumbai</v>
      </c>
      <c r="C559" s="1" t="s">
        <v>8</v>
      </c>
      <c r="D559" s="1" t="str">
        <f>IF(C559="Q1","non-peak",IF('Alternate Scenario '!C559="Q4","non-peak","peak"))</f>
        <v>non-peak</v>
      </c>
      <c r="E559" s="13">
        <f>IF(D559="non-peak",Parameters_Base!$B$4,Parameters_Base!$B$5)</f>
        <v>200000</v>
      </c>
      <c r="F559" s="1"/>
      <c r="G559" s="1">
        <v>276</v>
      </c>
      <c r="H559" s="1">
        <v>22</v>
      </c>
      <c r="I559" s="44">
        <f>N559*Parameters_Alternate!$B$8</f>
        <v>40.666666666666664</v>
      </c>
      <c r="J559" s="44">
        <f t="shared" si="66"/>
        <v>62.666666666666664</v>
      </c>
      <c r="K559" s="3">
        <v>2</v>
      </c>
      <c r="M559" s="27">
        <v>0.73333333333333328</v>
      </c>
      <c r="N559" s="27">
        <v>0.5083333333333333</v>
      </c>
      <c r="P559" s="15">
        <f t="shared" si="67"/>
        <v>12533333.333333332</v>
      </c>
      <c r="R559">
        <f>Parameters_Alternate!$F$5</f>
        <v>13880</v>
      </c>
      <c r="S559">
        <f>R559*(1+VLOOKUP(K559,Parameters_Alternate!$H$3:$I$7,2,FALSE))</f>
        <v>18044</v>
      </c>
      <c r="T559" s="14">
        <f>S559*Parameters_Alternate!$F$2</f>
        <v>23457200</v>
      </c>
      <c r="U559" s="14">
        <f>Parameters_Alternate!$N$6</f>
        <v>433333.33333333337</v>
      </c>
      <c r="V559" s="14">
        <f t="shared" si="64"/>
        <v>1500000</v>
      </c>
      <c r="W559" s="14">
        <f>Parameters_Alternate!$Q$10</f>
        <v>3754098.2698005121</v>
      </c>
      <c r="X559" s="14">
        <f>Parameters_Alternate!$F$7*'Alternate Scenario '!P559</f>
        <v>3133333.333333333</v>
      </c>
      <c r="Y559" s="14">
        <f>Parameters_Base!$G$8</f>
        <v>2000000</v>
      </c>
      <c r="Z559" s="15">
        <f t="shared" si="68"/>
        <v>34277964.936467171</v>
      </c>
      <c r="AB559" s="29">
        <f t="shared" si="69"/>
        <v>-21744631.603133839</v>
      </c>
      <c r="AC559" s="29"/>
      <c r="AD559" s="29" t="str">
        <f t="shared" si="70"/>
        <v>Loss</v>
      </c>
      <c r="AE559" s="29"/>
      <c r="AG559" s="12">
        <f t="shared" si="71"/>
        <v>-346988.80217766768</v>
      </c>
    </row>
    <row r="560" spans="1:33" x14ac:dyDescent="0.25">
      <c r="A560" s="6">
        <v>553</v>
      </c>
      <c r="B560" s="1" t="str">
        <f t="shared" si="65"/>
        <v>New York</v>
      </c>
      <c r="C560" s="1" t="s">
        <v>8</v>
      </c>
      <c r="D560" s="1" t="str">
        <f>IF(C560="Q1","non-peak",IF('Alternate Scenario '!C560="Q4","non-peak","peak"))</f>
        <v>non-peak</v>
      </c>
      <c r="E560" s="13">
        <f>IF(D560="non-peak",Parameters_Base!$B$4,Parameters_Base!$B$5)</f>
        <v>200000</v>
      </c>
      <c r="F560" s="1"/>
      <c r="G560" s="1">
        <v>277</v>
      </c>
      <c r="H560" s="1">
        <v>25</v>
      </c>
      <c r="I560" s="44">
        <f>N560*Parameters_Alternate!$B$8</f>
        <v>55.333333333333329</v>
      </c>
      <c r="J560" s="44">
        <f t="shared" si="66"/>
        <v>80.333333333333329</v>
      </c>
      <c r="K560" s="3">
        <v>0</v>
      </c>
      <c r="M560" s="27">
        <v>0.83333333333333337</v>
      </c>
      <c r="N560" s="27">
        <v>0.69166666666666665</v>
      </c>
      <c r="P560" s="15">
        <f t="shared" si="67"/>
        <v>16066666.666666666</v>
      </c>
      <c r="R560">
        <f>Parameters_Alternate!$F$5</f>
        <v>13880</v>
      </c>
      <c r="S560">
        <f>R560*(1+VLOOKUP(K560,Parameters_Alternate!$H$3:$I$7,2,FALSE))</f>
        <v>13880</v>
      </c>
      <c r="T560" s="14">
        <f>S560*Parameters_Alternate!$F$2</f>
        <v>18044000</v>
      </c>
      <c r="U560" s="14">
        <f>Parameters_Alternate!$N$6</f>
        <v>433333.33333333337</v>
      </c>
      <c r="V560" s="14">
        <f t="shared" si="64"/>
        <v>2500000</v>
      </c>
      <c r="W560" s="14">
        <f>Parameters_Alternate!$Q$10</f>
        <v>3754098.2698005121</v>
      </c>
      <c r="X560" s="14">
        <f>Parameters_Alternate!$F$7*'Alternate Scenario '!P560</f>
        <v>4016666.6666666665</v>
      </c>
      <c r="Y560" s="14">
        <f>Parameters_Base!$G$8</f>
        <v>2000000</v>
      </c>
      <c r="Z560" s="15">
        <f t="shared" si="68"/>
        <v>30748098.26980051</v>
      </c>
      <c r="AB560" s="29">
        <f t="shared" si="69"/>
        <v>-14681431.603133844</v>
      </c>
      <c r="AC560" s="29"/>
      <c r="AD560" s="29" t="str">
        <f t="shared" si="70"/>
        <v>Loss</v>
      </c>
      <c r="AE560" s="29"/>
      <c r="AG560" s="12">
        <f t="shared" si="71"/>
        <v>-182756.40999751675</v>
      </c>
    </row>
    <row r="561" spans="1:33" x14ac:dyDescent="0.25">
      <c r="A561" s="6">
        <v>554</v>
      </c>
      <c r="B561" s="1" t="str">
        <f t="shared" si="65"/>
        <v>Mumbai</v>
      </c>
      <c r="C561" s="1" t="s">
        <v>8</v>
      </c>
      <c r="D561" s="1" t="str">
        <f>IF(C561="Q1","non-peak",IF('Alternate Scenario '!C561="Q4","non-peak","peak"))</f>
        <v>non-peak</v>
      </c>
      <c r="E561" s="13">
        <f>IF(D561="non-peak",Parameters_Base!$B$4,Parameters_Base!$B$5)</f>
        <v>200000</v>
      </c>
      <c r="F561" s="1"/>
      <c r="G561" s="1">
        <v>277</v>
      </c>
      <c r="H561" s="1">
        <v>11</v>
      </c>
      <c r="I561" s="44">
        <f>N561*Parameters_Alternate!$B$8</f>
        <v>76.666666666666671</v>
      </c>
      <c r="J561" s="44">
        <f t="shared" si="66"/>
        <v>87.666666666666671</v>
      </c>
      <c r="K561" s="3">
        <v>1</v>
      </c>
      <c r="M561" s="27">
        <v>0.36666666666666664</v>
      </c>
      <c r="N561" s="27">
        <v>0.95833333333333337</v>
      </c>
      <c r="P561" s="15">
        <f t="shared" si="67"/>
        <v>17533333.333333336</v>
      </c>
      <c r="R561">
        <f>Parameters_Alternate!$F$5</f>
        <v>13880</v>
      </c>
      <c r="S561">
        <f>R561*(1+VLOOKUP(K561,Parameters_Alternate!$H$3:$I$7,2,FALSE))</f>
        <v>15961.999999999998</v>
      </c>
      <c r="T561" s="14">
        <f>S561*Parameters_Alternate!$F$2</f>
        <v>20750599.999999996</v>
      </c>
      <c r="U561" s="14">
        <f>Parameters_Alternate!$N$6</f>
        <v>433333.33333333337</v>
      </c>
      <c r="V561" s="14">
        <f t="shared" si="64"/>
        <v>1500000</v>
      </c>
      <c r="W561" s="14">
        <f>Parameters_Alternate!$Q$10</f>
        <v>3754098.2698005121</v>
      </c>
      <c r="X561" s="14">
        <f>Parameters_Alternate!$F$7*'Alternate Scenario '!P561</f>
        <v>4383333.333333334</v>
      </c>
      <c r="Y561" s="14">
        <f>Parameters_Base!$G$8</f>
        <v>2000000</v>
      </c>
      <c r="Z561" s="15">
        <f t="shared" si="68"/>
        <v>32821364.936467178</v>
      </c>
      <c r="AB561" s="29">
        <f t="shared" si="69"/>
        <v>-15288031.603133842</v>
      </c>
      <c r="AC561" s="29"/>
      <c r="AD561" s="29" t="str">
        <f t="shared" si="70"/>
        <v>Loss</v>
      </c>
      <c r="AE561" s="29"/>
      <c r="AG561" s="12">
        <f t="shared" si="71"/>
        <v>-174388.19319164078</v>
      </c>
    </row>
    <row r="562" spans="1:33" x14ac:dyDescent="0.25">
      <c r="A562" s="6">
        <v>555</v>
      </c>
      <c r="B562" s="1" t="str">
        <f t="shared" si="65"/>
        <v>New York</v>
      </c>
      <c r="C562" s="1" t="s">
        <v>8</v>
      </c>
      <c r="D562" s="1" t="str">
        <f>IF(C562="Q1","non-peak",IF('Alternate Scenario '!C562="Q4","non-peak","peak"))</f>
        <v>non-peak</v>
      </c>
      <c r="E562" s="13">
        <f>IF(D562="non-peak",Parameters_Base!$B$4,Parameters_Base!$B$5)</f>
        <v>200000</v>
      </c>
      <c r="F562" s="1"/>
      <c r="G562" s="1">
        <v>278</v>
      </c>
      <c r="H562" s="1">
        <v>13</v>
      </c>
      <c r="I562" s="44">
        <f>N562*Parameters_Alternate!$B$8</f>
        <v>52</v>
      </c>
      <c r="J562" s="44">
        <f t="shared" si="66"/>
        <v>65</v>
      </c>
      <c r="K562" s="3">
        <v>-1</v>
      </c>
      <c r="M562" s="27">
        <v>0.43333333333333335</v>
      </c>
      <c r="N562" s="27">
        <v>0.65</v>
      </c>
      <c r="P562" s="15">
        <f t="shared" si="67"/>
        <v>13000000</v>
      </c>
      <c r="R562">
        <f>Parameters_Alternate!$F$5</f>
        <v>13880</v>
      </c>
      <c r="S562">
        <f>R562*(1+VLOOKUP(K562,Parameters_Alternate!$H$3:$I$7,2,FALSE))</f>
        <v>11798</v>
      </c>
      <c r="T562" s="14">
        <f>S562*Parameters_Alternate!$F$2</f>
        <v>15337400</v>
      </c>
      <c r="U562" s="14">
        <f>Parameters_Alternate!$N$6</f>
        <v>433333.33333333337</v>
      </c>
      <c r="V562" s="14">
        <f t="shared" si="64"/>
        <v>2500000</v>
      </c>
      <c r="W562" s="14">
        <f>Parameters_Alternate!$Q$10</f>
        <v>3754098.2698005121</v>
      </c>
      <c r="X562" s="14">
        <f>Parameters_Alternate!$F$7*'Alternate Scenario '!P562</f>
        <v>3250000</v>
      </c>
      <c r="Y562" s="14">
        <f>Parameters_Base!$G$8</f>
        <v>2000000</v>
      </c>
      <c r="Z562" s="15">
        <f t="shared" si="68"/>
        <v>27274831.60313385</v>
      </c>
      <c r="AB562" s="29">
        <f t="shared" si="69"/>
        <v>-14274831.60313385</v>
      </c>
      <c r="AC562" s="29"/>
      <c r="AD562" s="29" t="str">
        <f t="shared" si="70"/>
        <v>Loss</v>
      </c>
      <c r="AE562" s="29"/>
      <c r="AG562" s="12">
        <f t="shared" si="71"/>
        <v>-219612.79389436691</v>
      </c>
    </row>
    <row r="563" spans="1:33" x14ac:dyDescent="0.25">
      <c r="A563" s="6">
        <v>556</v>
      </c>
      <c r="B563" s="1" t="str">
        <f t="shared" si="65"/>
        <v>Mumbai</v>
      </c>
      <c r="C563" s="1" t="s">
        <v>8</v>
      </c>
      <c r="D563" s="1" t="str">
        <f>IF(C563="Q1","non-peak",IF('Alternate Scenario '!C563="Q4","non-peak","peak"))</f>
        <v>non-peak</v>
      </c>
      <c r="E563" s="13">
        <f>IF(D563="non-peak",Parameters_Base!$B$4,Parameters_Base!$B$5)</f>
        <v>200000</v>
      </c>
      <c r="F563" s="1"/>
      <c r="G563" s="1">
        <v>278</v>
      </c>
      <c r="H563" s="1">
        <v>14</v>
      </c>
      <c r="I563" s="44">
        <f>N563*Parameters_Alternate!$B$8</f>
        <v>54</v>
      </c>
      <c r="J563" s="44">
        <f t="shared" si="66"/>
        <v>68</v>
      </c>
      <c r="K563" s="3">
        <v>1</v>
      </c>
      <c r="M563" s="27">
        <v>0.46666666666666667</v>
      </c>
      <c r="N563" s="27">
        <v>0.67500000000000004</v>
      </c>
      <c r="P563" s="15">
        <f t="shared" si="67"/>
        <v>13600000</v>
      </c>
      <c r="R563">
        <f>Parameters_Alternate!$F$5</f>
        <v>13880</v>
      </c>
      <c r="S563">
        <f>R563*(1+VLOOKUP(K563,Parameters_Alternate!$H$3:$I$7,2,FALSE))</f>
        <v>15961.999999999998</v>
      </c>
      <c r="T563" s="14">
        <f>S563*Parameters_Alternate!$F$2</f>
        <v>20750599.999999996</v>
      </c>
      <c r="U563" s="14">
        <f>Parameters_Alternate!$N$6</f>
        <v>433333.33333333337</v>
      </c>
      <c r="V563" s="14">
        <f t="shared" si="64"/>
        <v>1500000</v>
      </c>
      <c r="W563" s="14">
        <f>Parameters_Alternate!$Q$10</f>
        <v>3754098.2698005121</v>
      </c>
      <c r="X563" s="14">
        <f>Parameters_Alternate!$F$7*'Alternate Scenario '!P563</f>
        <v>3400000</v>
      </c>
      <c r="Y563" s="14">
        <f>Parameters_Base!$G$8</f>
        <v>2000000</v>
      </c>
      <c r="Z563" s="15">
        <f t="shared" si="68"/>
        <v>31838031.603133842</v>
      </c>
      <c r="AB563" s="29">
        <f t="shared" si="69"/>
        <v>-18238031.603133842</v>
      </c>
      <c r="AC563" s="29"/>
      <c r="AD563" s="29" t="str">
        <f t="shared" si="70"/>
        <v>Loss</v>
      </c>
      <c r="AE563" s="29"/>
      <c r="AG563" s="12">
        <f t="shared" si="71"/>
        <v>-268206.34710490942</v>
      </c>
    </row>
    <row r="564" spans="1:33" x14ac:dyDescent="0.25">
      <c r="A564" s="6">
        <v>557</v>
      </c>
      <c r="B564" s="1" t="str">
        <f t="shared" si="65"/>
        <v>New York</v>
      </c>
      <c r="C564" s="1" t="s">
        <v>8</v>
      </c>
      <c r="D564" s="1" t="str">
        <f>IF(C564="Q1","non-peak",IF('Alternate Scenario '!C564="Q4","non-peak","peak"))</f>
        <v>non-peak</v>
      </c>
      <c r="E564" s="13">
        <f>IF(D564="non-peak",Parameters_Base!$B$4,Parameters_Base!$B$5)</f>
        <v>200000</v>
      </c>
      <c r="F564" s="1"/>
      <c r="G564" s="1">
        <v>279</v>
      </c>
      <c r="H564" s="1">
        <v>21</v>
      </c>
      <c r="I564" s="44">
        <f>N564*Parameters_Alternate!$B$8</f>
        <v>67</v>
      </c>
      <c r="J564" s="44">
        <f t="shared" si="66"/>
        <v>88</v>
      </c>
      <c r="K564" s="3">
        <v>-1</v>
      </c>
      <c r="M564" s="27">
        <v>0.7</v>
      </c>
      <c r="N564" s="27">
        <v>0.83750000000000002</v>
      </c>
      <c r="P564" s="15">
        <f t="shared" si="67"/>
        <v>17600000</v>
      </c>
      <c r="R564">
        <f>Parameters_Alternate!$F$5</f>
        <v>13880</v>
      </c>
      <c r="S564">
        <f>R564*(1+VLOOKUP(K564,Parameters_Alternate!$H$3:$I$7,2,FALSE))</f>
        <v>11798</v>
      </c>
      <c r="T564" s="14">
        <f>S564*Parameters_Alternate!$F$2</f>
        <v>15337400</v>
      </c>
      <c r="U564" s="14">
        <f>Parameters_Alternate!$N$6</f>
        <v>433333.33333333337</v>
      </c>
      <c r="V564" s="14">
        <f t="shared" si="64"/>
        <v>2500000</v>
      </c>
      <c r="W564" s="14">
        <f>Parameters_Alternate!$Q$10</f>
        <v>3754098.2698005121</v>
      </c>
      <c r="X564" s="14">
        <f>Parameters_Alternate!$F$7*'Alternate Scenario '!P564</f>
        <v>4400000</v>
      </c>
      <c r="Y564" s="14">
        <f>Parameters_Base!$G$8</f>
        <v>2000000</v>
      </c>
      <c r="Z564" s="15">
        <f t="shared" si="68"/>
        <v>28424831.60313385</v>
      </c>
      <c r="AB564" s="29">
        <f t="shared" si="69"/>
        <v>-10824831.60313385</v>
      </c>
      <c r="AC564" s="29"/>
      <c r="AD564" s="29" t="str">
        <f t="shared" si="70"/>
        <v>Loss</v>
      </c>
      <c r="AE564" s="29"/>
      <c r="AG564" s="12">
        <f t="shared" si="71"/>
        <v>-123009.45003561192</v>
      </c>
    </row>
    <row r="565" spans="1:33" x14ac:dyDescent="0.25">
      <c r="A565" s="6">
        <v>558</v>
      </c>
      <c r="B565" s="1" t="str">
        <f t="shared" si="65"/>
        <v>Mumbai</v>
      </c>
      <c r="C565" s="1" t="s">
        <v>8</v>
      </c>
      <c r="D565" s="1" t="str">
        <f>IF(C565="Q1","non-peak",IF('Alternate Scenario '!C565="Q4","non-peak","peak"))</f>
        <v>non-peak</v>
      </c>
      <c r="E565" s="13">
        <f>IF(D565="non-peak",Parameters_Base!$B$4,Parameters_Base!$B$5)</f>
        <v>200000</v>
      </c>
      <c r="F565" s="1"/>
      <c r="G565" s="1">
        <v>279</v>
      </c>
      <c r="H565" s="1">
        <v>19</v>
      </c>
      <c r="I565" s="44">
        <f>N565*Parameters_Alternate!$B$8</f>
        <v>43.666666666666664</v>
      </c>
      <c r="J565" s="44">
        <f t="shared" si="66"/>
        <v>62.666666666666664</v>
      </c>
      <c r="K565" s="3">
        <v>1</v>
      </c>
      <c r="M565" s="27">
        <v>0.6333333333333333</v>
      </c>
      <c r="N565" s="27">
        <v>0.54583333333333328</v>
      </c>
      <c r="P565" s="15">
        <f t="shared" si="67"/>
        <v>12533333.333333332</v>
      </c>
      <c r="R565">
        <f>Parameters_Alternate!$F$5</f>
        <v>13880</v>
      </c>
      <c r="S565">
        <f>R565*(1+VLOOKUP(K565,Parameters_Alternate!$H$3:$I$7,2,FALSE))</f>
        <v>15961.999999999998</v>
      </c>
      <c r="T565" s="14">
        <f>S565*Parameters_Alternate!$F$2</f>
        <v>20750599.999999996</v>
      </c>
      <c r="U565" s="14">
        <f>Parameters_Alternate!$N$6</f>
        <v>433333.33333333337</v>
      </c>
      <c r="V565" s="14">
        <f t="shared" si="64"/>
        <v>1500000</v>
      </c>
      <c r="W565" s="14">
        <f>Parameters_Alternate!$Q$10</f>
        <v>3754098.2698005121</v>
      </c>
      <c r="X565" s="14">
        <f>Parameters_Alternate!$F$7*'Alternate Scenario '!P565</f>
        <v>3133333.333333333</v>
      </c>
      <c r="Y565" s="14">
        <f>Parameters_Base!$G$8</f>
        <v>2000000</v>
      </c>
      <c r="Z565" s="15">
        <f t="shared" si="68"/>
        <v>31571364.936467174</v>
      </c>
      <c r="AB565" s="29">
        <f t="shared" si="69"/>
        <v>-19038031.603133842</v>
      </c>
      <c r="AC565" s="29"/>
      <c r="AD565" s="29" t="str">
        <f t="shared" si="70"/>
        <v>Loss</v>
      </c>
      <c r="AE565" s="29"/>
      <c r="AG565" s="12">
        <f t="shared" si="71"/>
        <v>-303798.37664575281</v>
      </c>
    </row>
    <row r="566" spans="1:33" x14ac:dyDescent="0.25">
      <c r="A566" s="6">
        <v>559</v>
      </c>
      <c r="B566" s="1" t="str">
        <f t="shared" si="65"/>
        <v>New York</v>
      </c>
      <c r="C566" s="1" t="s">
        <v>8</v>
      </c>
      <c r="D566" s="1" t="str">
        <f>IF(C566="Q1","non-peak",IF('Alternate Scenario '!C566="Q4","non-peak","peak"))</f>
        <v>non-peak</v>
      </c>
      <c r="E566" s="13">
        <f>IF(D566="non-peak",Parameters_Base!$B$4,Parameters_Base!$B$5)</f>
        <v>200000</v>
      </c>
      <c r="F566" s="1"/>
      <c r="G566" s="1">
        <v>280</v>
      </c>
      <c r="H566" s="1">
        <v>27</v>
      </c>
      <c r="I566" s="44">
        <f>N566*Parameters_Alternate!$B$8</f>
        <v>79.333333333333343</v>
      </c>
      <c r="J566" s="44">
        <f t="shared" si="66"/>
        <v>106.33333333333334</v>
      </c>
      <c r="K566" s="3">
        <v>-2</v>
      </c>
      <c r="M566" s="27">
        <v>0.9</v>
      </c>
      <c r="N566" s="27">
        <v>0.9916666666666667</v>
      </c>
      <c r="P566" s="15">
        <f t="shared" si="67"/>
        <v>21266666.666666668</v>
      </c>
      <c r="R566">
        <f>Parameters_Alternate!$F$5</f>
        <v>13880</v>
      </c>
      <c r="S566">
        <f>R566*(1+VLOOKUP(K566,Parameters_Alternate!$H$3:$I$7,2,FALSE))</f>
        <v>9716</v>
      </c>
      <c r="T566" s="14">
        <f>S566*Parameters_Alternate!$F$2</f>
        <v>12630800</v>
      </c>
      <c r="U566" s="14">
        <f>Parameters_Alternate!$N$6</f>
        <v>433333.33333333337</v>
      </c>
      <c r="V566" s="14">
        <f t="shared" si="64"/>
        <v>2500000</v>
      </c>
      <c r="W566" s="14">
        <f>Parameters_Alternate!$Q$10</f>
        <v>3754098.2698005121</v>
      </c>
      <c r="X566" s="14">
        <f>Parameters_Alternate!$F$7*'Alternate Scenario '!P566</f>
        <v>5316666.666666667</v>
      </c>
      <c r="Y566" s="14">
        <f>Parameters_Base!$G$8</f>
        <v>2000000</v>
      </c>
      <c r="Z566" s="15">
        <f t="shared" si="68"/>
        <v>26634898.269800514</v>
      </c>
      <c r="AB566" s="29">
        <f t="shared" si="69"/>
        <v>-5368231.6031338461</v>
      </c>
      <c r="AC566" s="29"/>
      <c r="AD566" s="29" t="str">
        <f t="shared" si="70"/>
        <v>Loss</v>
      </c>
      <c r="AE566" s="29"/>
      <c r="AG566" s="12">
        <f t="shared" si="71"/>
        <v>-50484.936706587891</v>
      </c>
    </row>
    <row r="567" spans="1:33" x14ac:dyDescent="0.25">
      <c r="A567" s="6">
        <v>560</v>
      </c>
      <c r="B567" s="1" t="str">
        <f t="shared" si="65"/>
        <v>Mumbai</v>
      </c>
      <c r="C567" s="1" t="s">
        <v>8</v>
      </c>
      <c r="D567" s="1" t="str">
        <f>IF(C567="Q1","non-peak",IF('Alternate Scenario '!C567="Q4","non-peak","peak"))</f>
        <v>non-peak</v>
      </c>
      <c r="E567" s="13">
        <f>IF(D567="non-peak",Parameters_Base!$B$4,Parameters_Base!$B$5)</f>
        <v>200000</v>
      </c>
      <c r="F567" s="1"/>
      <c r="G567" s="1">
        <v>280</v>
      </c>
      <c r="H567" s="1">
        <v>23</v>
      </c>
      <c r="I567" s="44">
        <f>N567*Parameters_Alternate!$B$8</f>
        <v>66.666666666666671</v>
      </c>
      <c r="J567" s="44">
        <f t="shared" si="66"/>
        <v>89.666666666666671</v>
      </c>
      <c r="K567" s="3">
        <v>2</v>
      </c>
      <c r="M567" s="27">
        <v>0.76666666666666672</v>
      </c>
      <c r="N567" s="27">
        <v>0.83333333333333337</v>
      </c>
      <c r="P567" s="15">
        <f t="shared" si="67"/>
        <v>17933333.333333336</v>
      </c>
      <c r="R567">
        <f>Parameters_Alternate!$F$5</f>
        <v>13880</v>
      </c>
      <c r="S567">
        <f>R567*(1+VLOOKUP(K567,Parameters_Alternate!$H$3:$I$7,2,FALSE))</f>
        <v>18044</v>
      </c>
      <c r="T567" s="14">
        <f>S567*Parameters_Alternate!$F$2</f>
        <v>23457200</v>
      </c>
      <c r="U567" s="14">
        <f>Parameters_Alternate!$N$6</f>
        <v>433333.33333333337</v>
      </c>
      <c r="V567" s="14">
        <f t="shared" si="64"/>
        <v>1500000</v>
      </c>
      <c r="W567" s="14">
        <f>Parameters_Alternate!$Q$10</f>
        <v>3754098.2698005121</v>
      </c>
      <c r="X567" s="14">
        <f>Parameters_Alternate!$F$7*'Alternate Scenario '!P567</f>
        <v>4483333.333333334</v>
      </c>
      <c r="Y567" s="14">
        <f>Parameters_Base!$G$8</f>
        <v>2000000</v>
      </c>
      <c r="Z567" s="15">
        <f t="shared" si="68"/>
        <v>35627964.936467178</v>
      </c>
      <c r="AB567" s="29">
        <f t="shared" si="69"/>
        <v>-17694631.603133842</v>
      </c>
      <c r="AC567" s="29"/>
      <c r="AD567" s="29" t="str">
        <f t="shared" si="70"/>
        <v>Loss</v>
      </c>
      <c r="AE567" s="29"/>
      <c r="AG567" s="12">
        <f t="shared" si="71"/>
        <v>-197337.89891970827</v>
      </c>
    </row>
    <row r="568" spans="1:33" x14ac:dyDescent="0.25">
      <c r="A568" s="6">
        <v>561</v>
      </c>
      <c r="B568" s="1" t="str">
        <f t="shared" si="65"/>
        <v>New York</v>
      </c>
      <c r="C568" s="1" t="s">
        <v>8</v>
      </c>
      <c r="D568" s="1" t="str">
        <f>IF(C568="Q1","non-peak",IF('Alternate Scenario '!C568="Q4","non-peak","peak"))</f>
        <v>non-peak</v>
      </c>
      <c r="E568" s="13">
        <f>IF(D568="non-peak",Parameters_Base!$B$4,Parameters_Base!$B$5)</f>
        <v>200000</v>
      </c>
      <c r="F568" s="1"/>
      <c r="G568" s="1">
        <v>281</v>
      </c>
      <c r="H568" s="1">
        <v>10</v>
      </c>
      <c r="I568" s="44">
        <f>N568*Parameters_Alternate!$B$8</f>
        <v>51</v>
      </c>
      <c r="J568" s="44">
        <f t="shared" si="66"/>
        <v>61</v>
      </c>
      <c r="K568" s="3">
        <v>0</v>
      </c>
      <c r="M568" s="27">
        <v>0.33333333333333331</v>
      </c>
      <c r="N568" s="27">
        <v>0.63749999999999996</v>
      </c>
      <c r="P568" s="15">
        <f t="shared" si="67"/>
        <v>12200000</v>
      </c>
      <c r="R568">
        <f>Parameters_Alternate!$F$5</f>
        <v>13880</v>
      </c>
      <c r="S568">
        <f>R568*(1+VLOOKUP(K568,Parameters_Alternate!$H$3:$I$7,2,FALSE))</f>
        <v>13880</v>
      </c>
      <c r="T568" s="14">
        <f>S568*Parameters_Alternate!$F$2</f>
        <v>18044000</v>
      </c>
      <c r="U568" s="14">
        <f>Parameters_Alternate!$N$6</f>
        <v>433333.33333333337</v>
      </c>
      <c r="V568" s="14">
        <f t="shared" si="64"/>
        <v>2500000</v>
      </c>
      <c r="W568" s="14">
        <f>Parameters_Alternate!$Q$10</f>
        <v>3754098.2698005121</v>
      </c>
      <c r="X568" s="14">
        <f>Parameters_Alternate!$F$7*'Alternate Scenario '!P568</f>
        <v>3050000</v>
      </c>
      <c r="Y568" s="14">
        <f>Parameters_Base!$G$8</f>
        <v>2000000</v>
      </c>
      <c r="Z568" s="15">
        <f t="shared" si="68"/>
        <v>29781431.603133842</v>
      </c>
      <c r="AB568" s="29">
        <f t="shared" si="69"/>
        <v>-17581431.603133842</v>
      </c>
      <c r="AC568" s="29"/>
      <c r="AD568" s="29" t="str">
        <f t="shared" si="70"/>
        <v>Loss</v>
      </c>
      <c r="AE568" s="29"/>
      <c r="AG568" s="12">
        <f t="shared" si="71"/>
        <v>-288220.19021530892</v>
      </c>
    </row>
    <row r="569" spans="1:33" x14ac:dyDescent="0.25">
      <c r="A569" s="6">
        <v>562</v>
      </c>
      <c r="B569" s="1" t="str">
        <f t="shared" si="65"/>
        <v>Mumbai</v>
      </c>
      <c r="C569" s="1" t="s">
        <v>8</v>
      </c>
      <c r="D569" s="1" t="str">
        <f>IF(C569="Q1","non-peak",IF('Alternate Scenario '!C569="Q4","non-peak","peak"))</f>
        <v>non-peak</v>
      </c>
      <c r="E569" s="13">
        <f>IF(D569="non-peak",Parameters_Base!$B$4,Parameters_Base!$B$5)</f>
        <v>200000</v>
      </c>
      <c r="F569" s="1"/>
      <c r="G569" s="1">
        <v>281</v>
      </c>
      <c r="H569" s="1">
        <v>24</v>
      </c>
      <c r="I569" s="44">
        <f>N569*Parameters_Alternate!$B$8</f>
        <v>58.333333333333329</v>
      </c>
      <c r="J569" s="44">
        <f t="shared" si="66"/>
        <v>82.333333333333329</v>
      </c>
      <c r="K569" s="3">
        <v>2</v>
      </c>
      <c r="M569" s="27">
        <v>0.8</v>
      </c>
      <c r="N569" s="27">
        <v>0.72916666666666663</v>
      </c>
      <c r="P569" s="15">
        <f t="shared" si="67"/>
        <v>16466666.666666666</v>
      </c>
      <c r="R569">
        <f>Parameters_Alternate!$F$5</f>
        <v>13880</v>
      </c>
      <c r="S569">
        <f>R569*(1+VLOOKUP(K569,Parameters_Alternate!$H$3:$I$7,2,FALSE))</f>
        <v>18044</v>
      </c>
      <c r="T569" s="14">
        <f>S569*Parameters_Alternate!$F$2</f>
        <v>23457200</v>
      </c>
      <c r="U569" s="14">
        <f>Parameters_Alternate!$N$6</f>
        <v>433333.33333333337</v>
      </c>
      <c r="V569" s="14">
        <f t="shared" si="64"/>
        <v>1500000</v>
      </c>
      <c r="W569" s="14">
        <f>Parameters_Alternate!$Q$10</f>
        <v>3754098.2698005121</v>
      </c>
      <c r="X569" s="14">
        <f>Parameters_Alternate!$F$7*'Alternate Scenario '!P569</f>
        <v>4116666.6666666665</v>
      </c>
      <c r="Y569" s="14">
        <f>Parameters_Base!$G$8</f>
        <v>2000000</v>
      </c>
      <c r="Z569" s="15">
        <f t="shared" si="68"/>
        <v>35261298.269800514</v>
      </c>
      <c r="AB569" s="29">
        <f t="shared" si="69"/>
        <v>-18794631.60313385</v>
      </c>
      <c r="AC569" s="29"/>
      <c r="AD569" s="29" t="str">
        <f t="shared" si="70"/>
        <v>Loss</v>
      </c>
      <c r="AE569" s="29"/>
      <c r="AG569" s="12">
        <f t="shared" si="71"/>
        <v>-228274.87777085649</v>
      </c>
    </row>
    <row r="570" spans="1:33" x14ac:dyDescent="0.25">
      <c r="A570" s="6">
        <v>563</v>
      </c>
      <c r="B570" s="1" t="str">
        <f t="shared" si="65"/>
        <v>New York</v>
      </c>
      <c r="C570" s="1" t="s">
        <v>8</v>
      </c>
      <c r="D570" s="1" t="str">
        <f>IF(C570="Q1","non-peak",IF('Alternate Scenario '!C570="Q4","non-peak","peak"))</f>
        <v>non-peak</v>
      </c>
      <c r="E570" s="13">
        <f>IF(D570="non-peak",Parameters_Base!$B$4,Parameters_Base!$B$5)</f>
        <v>200000</v>
      </c>
      <c r="F570" s="1"/>
      <c r="G570" s="1">
        <v>282</v>
      </c>
      <c r="H570" s="1">
        <v>22</v>
      </c>
      <c r="I570" s="44">
        <f>N570*Parameters_Alternate!$B$8</f>
        <v>67.333333333333329</v>
      </c>
      <c r="J570" s="44">
        <f t="shared" si="66"/>
        <v>89.333333333333329</v>
      </c>
      <c r="K570" s="3">
        <v>-1</v>
      </c>
      <c r="M570" s="27">
        <v>0.73333333333333328</v>
      </c>
      <c r="N570" s="27">
        <v>0.84166666666666667</v>
      </c>
      <c r="P570" s="15">
        <f t="shared" si="67"/>
        <v>17866666.666666664</v>
      </c>
      <c r="R570">
        <f>Parameters_Alternate!$F$5</f>
        <v>13880</v>
      </c>
      <c r="S570">
        <f>R570*(1+VLOOKUP(K570,Parameters_Alternate!$H$3:$I$7,2,FALSE))</f>
        <v>11798</v>
      </c>
      <c r="T570" s="14">
        <f>S570*Parameters_Alternate!$F$2</f>
        <v>15337400</v>
      </c>
      <c r="U570" s="14">
        <f>Parameters_Alternate!$N$6</f>
        <v>433333.33333333337</v>
      </c>
      <c r="V570" s="14">
        <f t="shared" si="64"/>
        <v>2500000</v>
      </c>
      <c r="W570" s="14">
        <f>Parameters_Alternate!$Q$10</f>
        <v>3754098.2698005121</v>
      </c>
      <c r="X570" s="14">
        <f>Parameters_Alternate!$F$7*'Alternate Scenario '!P570</f>
        <v>4466666.666666666</v>
      </c>
      <c r="Y570" s="14">
        <f>Parameters_Base!$G$8</f>
        <v>2000000</v>
      </c>
      <c r="Z570" s="15">
        <f t="shared" si="68"/>
        <v>28491498.269800514</v>
      </c>
      <c r="AB570" s="29">
        <f t="shared" si="69"/>
        <v>-10624831.60313385</v>
      </c>
      <c r="AC570" s="29"/>
      <c r="AD570" s="29" t="str">
        <f t="shared" si="70"/>
        <v>Loss</v>
      </c>
      <c r="AE570" s="29"/>
      <c r="AG570" s="12">
        <f t="shared" si="71"/>
        <v>-118934.68212463266</v>
      </c>
    </row>
    <row r="571" spans="1:33" x14ac:dyDescent="0.25">
      <c r="A571" s="6">
        <v>564</v>
      </c>
      <c r="B571" s="1" t="str">
        <f t="shared" si="65"/>
        <v>Mumbai</v>
      </c>
      <c r="C571" s="1" t="s">
        <v>8</v>
      </c>
      <c r="D571" s="1" t="str">
        <f>IF(C571="Q1","non-peak",IF('Alternate Scenario '!C571="Q4","non-peak","peak"))</f>
        <v>non-peak</v>
      </c>
      <c r="E571" s="13">
        <f>IF(D571="non-peak",Parameters_Base!$B$4,Parameters_Base!$B$5)</f>
        <v>200000</v>
      </c>
      <c r="F571" s="1"/>
      <c r="G571" s="1">
        <v>282</v>
      </c>
      <c r="H571" s="1">
        <v>14</v>
      </c>
      <c r="I571" s="44">
        <f>N571*Parameters_Alternate!$B$8</f>
        <v>53</v>
      </c>
      <c r="J571" s="44">
        <f t="shared" si="66"/>
        <v>67</v>
      </c>
      <c r="K571" s="3">
        <v>0</v>
      </c>
      <c r="M571" s="27">
        <v>0.46666666666666667</v>
      </c>
      <c r="N571" s="27">
        <v>0.66249999999999998</v>
      </c>
      <c r="P571" s="15">
        <f t="shared" si="67"/>
        <v>13400000</v>
      </c>
      <c r="R571">
        <f>Parameters_Alternate!$F$5</f>
        <v>13880</v>
      </c>
      <c r="S571">
        <f>R571*(1+VLOOKUP(K571,Parameters_Alternate!$H$3:$I$7,2,FALSE))</f>
        <v>13880</v>
      </c>
      <c r="T571" s="14">
        <f>S571*Parameters_Alternate!$F$2</f>
        <v>18044000</v>
      </c>
      <c r="U571" s="14">
        <f>Parameters_Alternate!$N$6</f>
        <v>433333.33333333337</v>
      </c>
      <c r="V571" s="14">
        <f t="shared" si="64"/>
        <v>1500000</v>
      </c>
      <c r="W571" s="14">
        <f>Parameters_Alternate!$Q$10</f>
        <v>3754098.2698005121</v>
      </c>
      <c r="X571" s="14">
        <f>Parameters_Alternate!$F$7*'Alternate Scenario '!P571</f>
        <v>3350000</v>
      </c>
      <c r="Y571" s="14">
        <f>Parameters_Base!$G$8</f>
        <v>2000000</v>
      </c>
      <c r="Z571" s="15">
        <f t="shared" si="68"/>
        <v>29081431.603133842</v>
      </c>
      <c r="AB571" s="29">
        <f t="shared" si="69"/>
        <v>-15681431.603133842</v>
      </c>
      <c r="AC571" s="29"/>
      <c r="AD571" s="29" t="str">
        <f t="shared" si="70"/>
        <v>Loss</v>
      </c>
      <c r="AE571" s="29"/>
      <c r="AG571" s="12">
        <f t="shared" si="71"/>
        <v>-234051.21795722152</v>
      </c>
    </row>
    <row r="572" spans="1:33" x14ac:dyDescent="0.25">
      <c r="A572" s="6">
        <v>565</v>
      </c>
      <c r="B572" s="1" t="str">
        <f t="shared" si="65"/>
        <v>New York</v>
      </c>
      <c r="C572" s="1" t="s">
        <v>8</v>
      </c>
      <c r="D572" s="1" t="str">
        <f>IF(C572="Q1","non-peak",IF('Alternate Scenario '!C572="Q4","non-peak","peak"))</f>
        <v>non-peak</v>
      </c>
      <c r="E572" s="13">
        <f>IF(D572="non-peak",Parameters_Base!$B$4,Parameters_Base!$B$5)</f>
        <v>200000</v>
      </c>
      <c r="F572" s="1"/>
      <c r="G572" s="1">
        <v>283</v>
      </c>
      <c r="H572" s="1">
        <v>11</v>
      </c>
      <c r="I572" s="44">
        <f>N572*Parameters_Alternate!$B$8</f>
        <v>72</v>
      </c>
      <c r="J572" s="44">
        <f t="shared" si="66"/>
        <v>83</v>
      </c>
      <c r="K572" s="3">
        <v>-2</v>
      </c>
      <c r="M572" s="27">
        <v>0.36666666666666664</v>
      </c>
      <c r="N572" s="27">
        <v>0.9</v>
      </c>
      <c r="P572" s="15">
        <f t="shared" si="67"/>
        <v>16600000</v>
      </c>
      <c r="R572">
        <f>Parameters_Alternate!$F$5</f>
        <v>13880</v>
      </c>
      <c r="S572">
        <f>R572*(1+VLOOKUP(K572,Parameters_Alternate!$H$3:$I$7,2,FALSE))</f>
        <v>9716</v>
      </c>
      <c r="T572" s="14">
        <f>S572*Parameters_Alternate!$F$2</f>
        <v>12630800</v>
      </c>
      <c r="U572" s="14">
        <f>Parameters_Alternate!$N$6</f>
        <v>433333.33333333337</v>
      </c>
      <c r="V572" s="14">
        <f t="shared" si="64"/>
        <v>2500000</v>
      </c>
      <c r="W572" s="14">
        <f>Parameters_Alternate!$Q$10</f>
        <v>3754098.2698005121</v>
      </c>
      <c r="X572" s="14">
        <f>Parameters_Alternate!$F$7*'Alternate Scenario '!P572</f>
        <v>4150000</v>
      </c>
      <c r="Y572" s="14">
        <f>Parameters_Base!$G$8</f>
        <v>2000000</v>
      </c>
      <c r="Z572" s="15">
        <f t="shared" si="68"/>
        <v>25468231.603133846</v>
      </c>
      <c r="AB572" s="29">
        <f t="shared" si="69"/>
        <v>-8868231.6031338461</v>
      </c>
      <c r="AC572" s="29"/>
      <c r="AD572" s="29" t="str">
        <f t="shared" si="70"/>
        <v>Loss</v>
      </c>
      <c r="AE572" s="29"/>
      <c r="AG572" s="12">
        <f t="shared" si="71"/>
        <v>-106846.16389317886</v>
      </c>
    </row>
    <row r="573" spans="1:33" x14ac:dyDescent="0.25">
      <c r="A573" s="6">
        <v>566</v>
      </c>
      <c r="B573" s="1" t="str">
        <f t="shared" si="65"/>
        <v>Mumbai</v>
      </c>
      <c r="C573" s="1" t="s">
        <v>8</v>
      </c>
      <c r="D573" s="1" t="str">
        <f>IF(C573="Q1","non-peak",IF('Alternate Scenario '!C573="Q4","non-peak","peak"))</f>
        <v>non-peak</v>
      </c>
      <c r="E573" s="13">
        <f>IF(D573="non-peak",Parameters_Base!$B$4,Parameters_Base!$B$5)</f>
        <v>200000</v>
      </c>
      <c r="F573" s="1"/>
      <c r="G573" s="1">
        <v>283</v>
      </c>
      <c r="H573" s="1">
        <v>13</v>
      </c>
      <c r="I573" s="44">
        <f>N573*Parameters_Alternate!$B$8</f>
        <v>47.333333333333336</v>
      </c>
      <c r="J573" s="44">
        <f t="shared" si="66"/>
        <v>60.333333333333336</v>
      </c>
      <c r="K573" s="3">
        <v>1</v>
      </c>
      <c r="M573" s="27">
        <v>0.43333333333333335</v>
      </c>
      <c r="N573" s="27">
        <v>0.59166666666666667</v>
      </c>
      <c r="P573" s="15">
        <f t="shared" si="67"/>
        <v>12066666.666666668</v>
      </c>
      <c r="R573">
        <f>Parameters_Alternate!$F$5</f>
        <v>13880</v>
      </c>
      <c r="S573">
        <f>R573*(1+VLOOKUP(K573,Parameters_Alternate!$H$3:$I$7,2,FALSE))</f>
        <v>15961.999999999998</v>
      </c>
      <c r="T573" s="14">
        <f>S573*Parameters_Alternate!$F$2</f>
        <v>20750599.999999996</v>
      </c>
      <c r="U573" s="14">
        <f>Parameters_Alternate!$N$6</f>
        <v>433333.33333333337</v>
      </c>
      <c r="V573" s="14">
        <f t="shared" si="64"/>
        <v>1500000</v>
      </c>
      <c r="W573" s="14">
        <f>Parameters_Alternate!$Q$10</f>
        <v>3754098.2698005121</v>
      </c>
      <c r="X573" s="14">
        <f>Parameters_Alternate!$F$7*'Alternate Scenario '!P573</f>
        <v>3016666.666666667</v>
      </c>
      <c r="Y573" s="14">
        <f>Parameters_Base!$G$8</f>
        <v>2000000</v>
      </c>
      <c r="Z573" s="15">
        <f t="shared" si="68"/>
        <v>31454698.26980051</v>
      </c>
      <c r="AB573" s="29">
        <f t="shared" si="69"/>
        <v>-19388031.603133842</v>
      </c>
      <c r="AC573" s="29"/>
      <c r="AD573" s="29" t="str">
        <f t="shared" si="70"/>
        <v>Loss</v>
      </c>
      <c r="AE573" s="29"/>
      <c r="AG573" s="12">
        <f t="shared" si="71"/>
        <v>-321348.59010719077</v>
      </c>
    </row>
    <row r="574" spans="1:33" x14ac:dyDescent="0.25">
      <c r="A574" s="6">
        <v>567</v>
      </c>
      <c r="B574" s="1" t="str">
        <f t="shared" si="65"/>
        <v>New York</v>
      </c>
      <c r="C574" s="1" t="s">
        <v>8</v>
      </c>
      <c r="D574" s="1" t="str">
        <f>IF(C574="Q1","non-peak",IF('Alternate Scenario '!C574="Q4","non-peak","peak"))</f>
        <v>non-peak</v>
      </c>
      <c r="E574" s="13">
        <f>IF(D574="non-peak",Parameters_Base!$B$4,Parameters_Base!$B$5)</f>
        <v>200000</v>
      </c>
      <c r="F574" s="1"/>
      <c r="G574" s="1">
        <v>284</v>
      </c>
      <c r="H574" s="1">
        <v>10</v>
      </c>
      <c r="I574" s="44">
        <f>N574*Parameters_Alternate!$B$8</f>
        <v>51.333333333333336</v>
      </c>
      <c r="J574" s="44">
        <f t="shared" si="66"/>
        <v>61.333333333333336</v>
      </c>
      <c r="K574" s="3">
        <v>-1</v>
      </c>
      <c r="M574" s="27">
        <v>0.33333333333333331</v>
      </c>
      <c r="N574" s="27">
        <v>0.64166666666666672</v>
      </c>
      <c r="P574" s="15">
        <f t="shared" si="67"/>
        <v>12266666.666666668</v>
      </c>
      <c r="R574">
        <f>Parameters_Alternate!$F$5</f>
        <v>13880</v>
      </c>
      <c r="S574">
        <f>R574*(1+VLOOKUP(K574,Parameters_Alternate!$H$3:$I$7,2,FALSE))</f>
        <v>11798</v>
      </c>
      <c r="T574" s="14">
        <f>S574*Parameters_Alternate!$F$2</f>
        <v>15337400</v>
      </c>
      <c r="U574" s="14">
        <f>Parameters_Alternate!$N$6</f>
        <v>433333.33333333337</v>
      </c>
      <c r="V574" s="14">
        <f t="shared" si="64"/>
        <v>2500000</v>
      </c>
      <c r="W574" s="14">
        <f>Parameters_Alternate!$Q$10</f>
        <v>3754098.2698005121</v>
      </c>
      <c r="X574" s="14">
        <f>Parameters_Alternate!$F$7*'Alternate Scenario '!P574</f>
        <v>3066666.666666667</v>
      </c>
      <c r="Y574" s="14">
        <f>Parameters_Base!$G$8</f>
        <v>2000000</v>
      </c>
      <c r="Z574" s="15">
        <f t="shared" si="68"/>
        <v>27091498.269800518</v>
      </c>
      <c r="AB574" s="29">
        <f t="shared" si="69"/>
        <v>-14824831.60313385</v>
      </c>
      <c r="AC574" s="29"/>
      <c r="AD574" s="29" t="str">
        <f t="shared" si="70"/>
        <v>Loss</v>
      </c>
      <c r="AE574" s="29"/>
      <c r="AG574" s="12">
        <f t="shared" si="71"/>
        <v>-241709.21092066058</v>
      </c>
    </row>
    <row r="575" spans="1:33" x14ac:dyDescent="0.25">
      <c r="A575" s="6">
        <v>568</v>
      </c>
      <c r="B575" s="1" t="str">
        <f t="shared" si="65"/>
        <v>Mumbai</v>
      </c>
      <c r="C575" s="1" t="s">
        <v>8</v>
      </c>
      <c r="D575" s="1" t="str">
        <f>IF(C575="Q1","non-peak",IF('Alternate Scenario '!C575="Q4","non-peak","peak"))</f>
        <v>non-peak</v>
      </c>
      <c r="E575" s="13">
        <f>IF(D575="non-peak",Parameters_Base!$B$4,Parameters_Base!$B$5)</f>
        <v>200000</v>
      </c>
      <c r="F575" s="1"/>
      <c r="G575" s="1">
        <v>284</v>
      </c>
      <c r="H575" s="1">
        <v>11</v>
      </c>
      <c r="I575" s="44">
        <f>N575*Parameters_Alternate!$B$8</f>
        <v>51.333333333333336</v>
      </c>
      <c r="J575" s="44">
        <f t="shared" si="66"/>
        <v>62.333333333333336</v>
      </c>
      <c r="K575" s="3">
        <v>1</v>
      </c>
      <c r="M575" s="27">
        <v>0.36666666666666664</v>
      </c>
      <c r="N575" s="27">
        <v>0.64166666666666672</v>
      </c>
      <c r="P575" s="15">
        <f t="shared" si="67"/>
        <v>12466666.666666668</v>
      </c>
      <c r="R575">
        <f>Parameters_Alternate!$F$5</f>
        <v>13880</v>
      </c>
      <c r="S575">
        <f>R575*(1+VLOOKUP(K575,Parameters_Alternate!$H$3:$I$7,2,FALSE))</f>
        <v>15961.999999999998</v>
      </c>
      <c r="T575" s="14">
        <f>S575*Parameters_Alternate!$F$2</f>
        <v>20750599.999999996</v>
      </c>
      <c r="U575" s="14">
        <f>Parameters_Alternate!$N$6</f>
        <v>433333.33333333337</v>
      </c>
      <c r="V575" s="14">
        <f t="shared" si="64"/>
        <v>1500000</v>
      </c>
      <c r="W575" s="14">
        <f>Parameters_Alternate!$Q$10</f>
        <v>3754098.2698005121</v>
      </c>
      <c r="X575" s="14">
        <f>Parameters_Alternate!$F$7*'Alternate Scenario '!P575</f>
        <v>3116666.666666667</v>
      </c>
      <c r="Y575" s="14">
        <f>Parameters_Base!$G$8</f>
        <v>2000000</v>
      </c>
      <c r="Z575" s="15">
        <f t="shared" si="68"/>
        <v>31554698.26980051</v>
      </c>
      <c r="AB575" s="29">
        <f t="shared" si="69"/>
        <v>-19088031.603133842</v>
      </c>
      <c r="AC575" s="29"/>
      <c r="AD575" s="29" t="str">
        <f t="shared" si="70"/>
        <v>Loss</v>
      </c>
      <c r="AE575" s="29"/>
      <c r="AG575" s="12">
        <f t="shared" si="71"/>
        <v>-306225.1059326285</v>
      </c>
    </row>
    <row r="576" spans="1:33" x14ac:dyDescent="0.25">
      <c r="A576" s="6">
        <v>569</v>
      </c>
      <c r="B576" s="1" t="str">
        <f t="shared" si="65"/>
        <v>New York</v>
      </c>
      <c r="C576" s="1" t="s">
        <v>8</v>
      </c>
      <c r="D576" s="1" t="str">
        <f>IF(C576="Q1","non-peak",IF('Alternate Scenario '!C576="Q4","non-peak","peak"))</f>
        <v>non-peak</v>
      </c>
      <c r="E576" s="13">
        <f>IF(D576="non-peak",Parameters_Base!$B$4,Parameters_Base!$B$5)</f>
        <v>200000</v>
      </c>
      <c r="F576" s="1"/>
      <c r="G576" s="1">
        <v>285</v>
      </c>
      <c r="H576" s="1">
        <v>15</v>
      </c>
      <c r="I576" s="44">
        <f>N576*Parameters_Alternate!$B$8</f>
        <v>67.666666666666671</v>
      </c>
      <c r="J576" s="44">
        <f t="shared" si="66"/>
        <v>82.666666666666671</v>
      </c>
      <c r="K576" s="3">
        <v>0</v>
      </c>
      <c r="M576" s="27">
        <v>0.5</v>
      </c>
      <c r="N576" s="27">
        <v>0.84583333333333333</v>
      </c>
      <c r="P576" s="15">
        <f t="shared" si="67"/>
        <v>16533333.333333334</v>
      </c>
      <c r="R576">
        <f>Parameters_Alternate!$F$5</f>
        <v>13880</v>
      </c>
      <c r="S576">
        <f>R576*(1+VLOOKUP(K576,Parameters_Alternate!$H$3:$I$7,2,FALSE))</f>
        <v>13880</v>
      </c>
      <c r="T576" s="14">
        <f>S576*Parameters_Alternate!$F$2</f>
        <v>18044000</v>
      </c>
      <c r="U576" s="14">
        <f>Parameters_Alternate!$N$6</f>
        <v>433333.33333333337</v>
      </c>
      <c r="V576" s="14">
        <f t="shared" si="64"/>
        <v>2500000</v>
      </c>
      <c r="W576" s="14">
        <f>Parameters_Alternate!$Q$10</f>
        <v>3754098.2698005121</v>
      </c>
      <c r="X576" s="14">
        <f>Parameters_Alternate!$F$7*'Alternate Scenario '!P576</f>
        <v>4133333.3333333335</v>
      </c>
      <c r="Y576" s="14">
        <f>Parameters_Base!$G$8</f>
        <v>2000000</v>
      </c>
      <c r="Z576" s="15">
        <f t="shared" si="68"/>
        <v>30864764.936467174</v>
      </c>
      <c r="AB576" s="29">
        <f t="shared" si="69"/>
        <v>-14331431.60313384</v>
      </c>
      <c r="AC576" s="29"/>
      <c r="AD576" s="29" t="str">
        <f t="shared" si="70"/>
        <v>Loss</v>
      </c>
      <c r="AE576" s="29"/>
      <c r="AG576" s="12">
        <f t="shared" si="71"/>
        <v>-173364.09197339322</v>
      </c>
    </row>
    <row r="577" spans="1:33" x14ac:dyDescent="0.25">
      <c r="A577" s="6">
        <v>570</v>
      </c>
      <c r="B577" s="1" t="str">
        <f t="shared" si="65"/>
        <v>Mumbai</v>
      </c>
      <c r="C577" s="1" t="s">
        <v>8</v>
      </c>
      <c r="D577" s="1" t="str">
        <f>IF(C577="Q1","non-peak",IF('Alternate Scenario '!C577="Q4","non-peak","peak"))</f>
        <v>non-peak</v>
      </c>
      <c r="E577" s="13">
        <f>IF(D577="non-peak",Parameters_Base!$B$4,Parameters_Base!$B$5)</f>
        <v>200000</v>
      </c>
      <c r="F577" s="1"/>
      <c r="G577" s="1">
        <v>285</v>
      </c>
      <c r="H577" s="1">
        <v>13</v>
      </c>
      <c r="I577" s="44">
        <f>N577*Parameters_Alternate!$B$8</f>
        <v>49.333333333333336</v>
      </c>
      <c r="J577" s="44">
        <f t="shared" si="66"/>
        <v>62.333333333333336</v>
      </c>
      <c r="K577" s="3">
        <v>2</v>
      </c>
      <c r="M577" s="27">
        <v>0.43333333333333335</v>
      </c>
      <c r="N577" s="27">
        <v>0.6166666666666667</v>
      </c>
      <c r="P577" s="15">
        <f t="shared" si="67"/>
        <v>12466666.666666668</v>
      </c>
      <c r="R577">
        <f>Parameters_Alternate!$F$5</f>
        <v>13880</v>
      </c>
      <c r="S577">
        <f>R577*(1+VLOOKUP(K577,Parameters_Alternate!$H$3:$I$7,2,FALSE))</f>
        <v>18044</v>
      </c>
      <c r="T577" s="14">
        <f>S577*Parameters_Alternate!$F$2</f>
        <v>23457200</v>
      </c>
      <c r="U577" s="14">
        <f>Parameters_Alternate!$N$6</f>
        <v>433333.33333333337</v>
      </c>
      <c r="V577" s="14">
        <f t="shared" si="64"/>
        <v>1500000</v>
      </c>
      <c r="W577" s="14">
        <f>Parameters_Alternate!$Q$10</f>
        <v>3754098.2698005121</v>
      </c>
      <c r="X577" s="14">
        <f>Parameters_Alternate!$F$7*'Alternate Scenario '!P577</f>
        <v>3116666.666666667</v>
      </c>
      <c r="Y577" s="14">
        <f>Parameters_Base!$G$8</f>
        <v>2000000</v>
      </c>
      <c r="Z577" s="15">
        <f t="shared" si="68"/>
        <v>34261298.269800514</v>
      </c>
      <c r="AB577" s="29">
        <f t="shared" si="69"/>
        <v>-21794631.603133846</v>
      </c>
      <c r="AC577" s="29"/>
      <c r="AD577" s="29" t="str">
        <f t="shared" si="70"/>
        <v>Loss</v>
      </c>
      <c r="AE577" s="29"/>
      <c r="AG577" s="12">
        <f t="shared" si="71"/>
        <v>-349646.49630696006</v>
      </c>
    </row>
    <row r="578" spans="1:33" x14ac:dyDescent="0.25">
      <c r="A578" s="6">
        <v>571</v>
      </c>
      <c r="B578" s="1" t="str">
        <f t="shared" si="65"/>
        <v>New York</v>
      </c>
      <c r="C578" s="1" t="s">
        <v>8</v>
      </c>
      <c r="D578" s="1" t="str">
        <f>IF(C578="Q1","non-peak",IF('Alternate Scenario '!C578="Q4","non-peak","peak"))</f>
        <v>non-peak</v>
      </c>
      <c r="E578" s="13">
        <f>IF(D578="non-peak",Parameters_Base!$B$4,Parameters_Base!$B$5)</f>
        <v>200000</v>
      </c>
      <c r="F578" s="1"/>
      <c r="G578" s="1">
        <v>286</v>
      </c>
      <c r="H578" s="1">
        <v>11</v>
      </c>
      <c r="I578" s="44">
        <f>N578*Parameters_Alternate!$B$8</f>
        <v>43.666666666666664</v>
      </c>
      <c r="J578" s="44">
        <f t="shared" si="66"/>
        <v>54.666666666666664</v>
      </c>
      <c r="K578" s="3">
        <v>0</v>
      </c>
      <c r="M578" s="27">
        <v>0.36666666666666664</v>
      </c>
      <c r="N578" s="27">
        <v>0.54583333333333328</v>
      </c>
      <c r="P578" s="15">
        <f t="shared" si="67"/>
        <v>10933333.333333332</v>
      </c>
      <c r="R578">
        <f>Parameters_Alternate!$F$5</f>
        <v>13880</v>
      </c>
      <c r="S578">
        <f>R578*(1+VLOOKUP(K578,Parameters_Alternate!$H$3:$I$7,2,FALSE))</f>
        <v>13880</v>
      </c>
      <c r="T578" s="14">
        <f>S578*Parameters_Alternate!$F$2</f>
        <v>18044000</v>
      </c>
      <c r="U578" s="14">
        <f>Parameters_Alternate!$N$6</f>
        <v>433333.33333333337</v>
      </c>
      <c r="V578" s="14">
        <f t="shared" si="64"/>
        <v>2500000</v>
      </c>
      <c r="W578" s="14">
        <f>Parameters_Alternate!$Q$10</f>
        <v>3754098.2698005121</v>
      </c>
      <c r="X578" s="14">
        <f>Parameters_Alternate!$F$7*'Alternate Scenario '!P578</f>
        <v>2733333.333333333</v>
      </c>
      <c r="Y578" s="14">
        <f>Parameters_Base!$G$8</f>
        <v>2000000</v>
      </c>
      <c r="Z578" s="15">
        <f t="shared" si="68"/>
        <v>29464764.936467174</v>
      </c>
      <c r="AB578" s="29">
        <f t="shared" si="69"/>
        <v>-18531431.603133842</v>
      </c>
      <c r="AC578" s="29"/>
      <c r="AD578" s="29" t="str">
        <f t="shared" si="70"/>
        <v>Loss</v>
      </c>
      <c r="AE578" s="29"/>
      <c r="AG578" s="12">
        <f t="shared" si="71"/>
        <v>-338989.60249635077</v>
      </c>
    </row>
    <row r="579" spans="1:33" x14ac:dyDescent="0.25">
      <c r="A579" s="6">
        <v>572</v>
      </c>
      <c r="B579" s="1" t="str">
        <f t="shared" si="65"/>
        <v>Mumbai</v>
      </c>
      <c r="C579" s="1" t="s">
        <v>8</v>
      </c>
      <c r="D579" s="1" t="str">
        <f>IF(C579="Q1","non-peak",IF('Alternate Scenario '!C579="Q4","non-peak","peak"))</f>
        <v>non-peak</v>
      </c>
      <c r="E579" s="13">
        <f>IF(D579="non-peak",Parameters_Base!$B$4,Parameters_Base!$B$5)</f>
        <v>200000</v>
      </c>
      <c r="F579" s="1"/>
      <c r="G579" s="1">
        <v>286</v>
      </c>
      <c r="H579" s="1">
        <v>26</v>
      </c>
      <c r="I579" s="44">
        <f>N579*Parameters_Alternate!$B$8</f>
        <v>43</v>
      </c>
      <c r="J579" s="44">
        <f t="shared" si="66"/>
        <v>69</v>
      </c>
      <c r="K579" s="3">
        <v>0</v>
      </c>
      <c r="M579" s="27">
        <v>0.8666666666666667</v>
      </c>
      <c r="N579" s="27">
        <v>0.53749999999999998</v>
      </c>
      <c r="P579" s="15">
        <f t="shared" si="67"/>
        <v>13800000</v>
      </c>
      <c r="R579">
        <f>Parameters_Alternate!$F$5</f>
        <v>13880</v>
      </c>
      <c r="S579">
        <f>R579*(1+VLOOKUP(K579,Parameters_Alternate!$H$3:$I$7,2,FALSE))</f>
        <v>13880</v>
      </c>
      <c r="T579" s="14">
        <f>S579*Parameters_Alternate!$F$2</f>
        <v>18044000</v>
      </c>
      <c r="U579" s="14">
        <f>Parameters_Alternate!$N$6</f>
        <v>433333.33333333337</v>
      </c>
      <c r="V579" s="14">
        <f t="shared" si="64"/>
        <v>1500000</v>
      </c>
      <c r="W579" s="14">
        <f>Parameters_Alternate!$Q$10</f>
        <v>3754098.2698005121</v>
      </c>
      <c r="X579" s="14">
        <f>Parameters_Alternate!$F$7*'Alternate Scenario '!P579</f>
        <v>3450000</v>
      </c>
      <c r="Y579" s="14">
        <f>Parameters_Base!$G$8</f>
        <v>2000000</v>
      </c>
      <c r="Z579" s="15">
        <f t="shared" si="68"/>
        <v>29181431.603133842</v>
      </c>
      <c r="AB579" s="29">
        <f t="shared" si="69"/>
        <v>-15381431.603133842</v>
      </c>
      <c r="AC579" s="29"/>
      <c r="AD579" s="29" t="str">
        <f t="shared" si="70"/>
        <v>Loss</v>
      </c>
      <c r="AE579" s="29"/>
      <c r="AG579" s="12">
        <f t="shared" si="71"/>
        <v>-222919.29859614265</v>
      </c>
    </row>
    <row r="580" spans="1:33" x14ac:dyDescent="0.25">
      <c r="A580" s="6">
        <v>573</v>
      </c>
      <c r="B580" s="1" t="str">
        <f t="shared" si="65"/>
        <v>New York</v>
      </c>
      <c r="C580" s="1" t="s">
        <v>8</v>
      </c>
      <c r="D580" s="1" t="str">
        <f>IF(C580="Q1","non-peak",IF('Alternate Scenario '!C580="Q4","non-peak","peak"))</f>
        <v>non-peak</v>
      </c>
      <c r="E580" s="13">
        <f>IF(D580="non-peak",Parameters_Base!$B$4,Parameters_Base!$B$5)</f>
        <v>200000</v>
      </c>
      <c r="F580" s="1"/>
      <c r="G580" s="1">
        <v>287</v>
      </c>
      <c r="H580" s="1">
        <v>11</v>
      </c>
      <c r="I580" s="44">
        <f>N580*Parameters_Alternate!$B$8</f>
        <v>51.666666666666671</v>
      </c>
      <c r="J580" s="44">
        <f t="shared" si="66"/>
        <v>62.666666666666671</v>
      </c>
      <c r="K580" s="3">
        <v>-1</v>
      </c>
      <c r="M580" s="27">
        <v>0.36666666666666664</v>
      </c>
      <c r="N580" s="27">
        <v>0.64583333333333337</v>
      </c>
      <c r="P580" s="15">
        <f t="shared" si="67"/>
        <v>12533333.333333334</v>
      </c>
      <c r="R580">
        <f>Parameters_Alternate!$F$5</f>
        <v>13880</v>
      </c>
      <c r="S580">
        <f>R580*(1+VLOOKUP(K580,Parameters_Alternate!$H$3:$I$7,2,FALSE))</f>
        <v>11798</v>
      </c>
      <c r="T580" s="14">
        <f>S580*Parameters_Alternate!$F$2</f>
        <v>15337400</v>
      </c>
      <c r="U580" s="14">
        <f>Parameters_Alternate!$N$6</f>
        <v>433333.33333333337</v>
      </c>
      <c r="V580" s="14">
        <f t="shared" si="64"/>
        <v>2500000</v>
      </c>
      <c r="W580" s="14">
        <f>Parameters_Alternate!$Q$10</f>
        <v>3754098.2698005121</v>
      </c>
      <c r="X580" s="14">
        <f>Parameters_Alternate!$F$7*'Alternate Scenario '!P580</f>
        <v>3133333.3333333335</v>
      </c>
      <c r="Y580" s="14">
        <f>Parameters_Base!$G$8</f>
        <v>2000000</v>
      </c>
      <c r="Z580" s="15">
        <f t="shared" si="68"/>
        <v>27158164.936467182</v>
      </c>
      <c r="AB580" s="29">
        <f t="shared" si="69"/>
        <v>-14624831.603133848</v>
      </c>
      <c r="AC580" s="29"/>
      <c r="AD580" s="29" t="str">
        <f t="shared" si="70"/>
        <v>Loss</v>
      </c>
      <c r="AE580" s="29"/>
      <c r="AG580" s="12">
        <f t="shared" si="71"/>
        <v>-233374.97239043372</v>
      </c>
    </row>
    <row r="581" spans="1:33" x14ac:dyDescent="0.25">
      <c r="A581" s="6">
        <v>574</v>
      </c>
      <c r="B581" s="1" t="str">
        <f t="shared" si="65"/>
        <v>Mumbai</v>
      </c>
      <c r="C581" s="1" t="s">
        <v>8</v>
      </c>
      <c r="D581" s="1" t="str">
        <f>IF(C581="Q1","non-peak",IF('Alternate Scenario '!C581="Q4","non-peak","peak"))</f>
        <v>non-peak</v>
      </c>
      <c r="E581" s="13">
        <f>IF(D581="non-peak",Parameters_Base!$B$4,Parameters_Base!$B$5)</f>
        <v>200000</v>
      </c>
      <c r="F581" s="1"/>
      <c r="G581" s="1">
        <v>287</v>
      </c>
      <c r="H581" s="1">
        <v>25</v>
      </c>
      <c r="I581" s="44">
        <f>N581*Parameters_Alternate!$B$8</f>
        <v>70</v>
      </c>
      <c r="J581" s="44">
        <f t="shared" si="66"/>
        <v>95</v>
      </c>
      <c r="K581" s="3">
        <v>1</v>
      </c>
      <c r="M581" s="27">
        <v>0.83333333333333337</v>
      </c>
      <c r="N581" s="27">
        <v>0.875</v>
      </c>
      <c r="P581" s="15">
        <f t="shared" si="67"/>
        <v>19000000</v>
      </c>
      <c r="R581">
        <f>Parameters_Alternate!$F$5</f>
        <v>13880</v>
      </c>
      <c r="S581">
        <f>R581*(1+VLOOKUP(K581,Parameters_Alternate!$H$3:$I$7,2,FALSE))</f>
        <v>15961.999999999998</v>
      </c>
      <c r="T581" s="14">
        <f>S581*Parameters_Alternate!$F$2</f>
        <v>20750599.999999996</v>
      </c>
      <c r="U581" s="14">
        <f>Parameters_Alternate!$N$6</f>
        <v>433333.33333333337</v>
      </c>
      <c r="V581" s="14">
        <f t="shared" si="64"/>
        <v>1500000</v>
      </c>
      <c r="W581" s="14">
        <f>Parameters_Alternate!$Q$10</f>
        <v>3754098.2698005121</v>
      </c>
      <c r="X581" s="14">
        <f>Parameters_Alternate!$F$7*'Alternate Scenario '!P581</f>
        <v>4750000</v>
      </c>
      <c r="Y581" s="14">
        <f>Parameters_Base!$G$8</f>
        <v>2000000</v>
      </c>
      <c r="Z581" s="15">
        <f t="shared" si="68"/>
        <v>33188031.603133842</v>
      </c>
      <c r="AB581" s="29">
        <f t="shared" si="69"/>
        <v>-14188031.603133842</v>
      </c>
      <c r="AC581" s="29"/>
      <c r="AD581" s="29" t="str">
        <f t="shared" si="70"/>
        <v>Loss</v>
      </c>
      <c r="AE581" s="29"/>
      <c r="AG581" s="12">
        <f t="shared" si="71"/>
        <v>-149347.7010856194</v>
      </c>
    </row>
    <row r="582" spans="1:33" x14ac:dyDescent="0.25">
      <c r="A582" s="6">
        <v>575</v>
      </c>
      <c r="B582" s="1" t="str">
        <f t="shared" si="65"/>
        <v>New York</v>
      </c>
      <c r="C582" s="1" t="s">
        <v>8</v>
      </c>
      <c r="D582" s="1" t="str">
        <f>IF(C582="Q1","non-peak",IF('Alternate Scenario '!C582="Q4","non-peak","peak"))</f>
        <v>non-peak</v>
      </c>
      <c r="E582" s="13">
        <f>IF(D582="non-peak",Parameters_Base!$B$4,Parameters_Base!$B$5)</f>
        <v>200000</v>
      </c>
      <c r="F582" s="1"/>
      <c r="G582" s="1">
        <v>288</v>
      </c>
      <c r="H582" s="1">
        <v>24</v>
      </c>
      <c r="I582" s="44">
        <f>N582*Parameters_Alternate!$B$8</f>
        <v>58.666666666666664</v>
      </c>
      <c r="J582" s="44">
        <f t="shared" si="66"/>
        <v>82.666666666666657</v>
      </c>
      <c r="K582" s="3">
        <v>-2</v>
      </c>
      <c r="M582" s="27">
        <v>0.8</v>
      </c>
      <c r="N582" s="27">
        <v>0.73333333333333328</v>
      </c>
      <c r="P582" s="15">
        <f t="shared" si="67"/>
        <v>16533333.333333332</v>
      </c>
      <c r="R582">
        <f>Parameters_Alternate!$F$5</f>
        <v>13880</v>
      </c>
      <c r="S582">
        <f>R582*(1+VLOOKUP(K582,Parameters_Alternate!$H$3:$I$7,2,FALSE))</f>
        <v>9716</v>
      </c>
      <c r="T582" s="14">
        <f>S582*Parameters_Alternate!$F$2</f>
        <v>12630800</v>
      </c>
      <c r="U582" s="14">
        <f>Parameters_Alternate!$N$6</f>
        <v>433333.33333333337</v>
      </c>
      <c r="V582" s="14">
        <f t="shared" si="64"/>
        <v>2500000</v>
      </c>
      <c r="W582" s="14">
        <f>Parameters_Alternate!$Q$10</f>
        <v>3754098.2698005121</v>
      </c>
      <c r="X582" s="14">
        <f>Parameters_Alternate!$F$7*'Alternate Scenario '!P582</f>
        <v>4133333.333333333</v>
      </c>
      <c r="Y582" s="14">
        <f>Parameters_Base!$G$8</f>
        <v>2000000</v>
      </c>
      <c r="Z582" s="15">
        <f t="shared" si="68"/>
        <v>25451564.936467178</v>
      </c>
      <c r="AB582" s="29">
        <f t="shared" si="69"/>
        <v>-8918231.6031338461</v>
      </c>
      <c r="AC582" s="29"/>
      <c r="AD582" s="29" t="str">
        <f t="shared" si="70"/>
        <v>Loss</v>
      </c>
      <c r="AE582" s="29"/>
      <c r="AG582" s="12">
        <f t="shared" si="71"/>
        <v>-107881.83390887718</v>
      </c>
    </row>
    <row r="583" spans="1:33" x14ac:dyDescent="0.25">
      <c r="A583" s="6">
        <v>576</v>
      </c>
      <c r="B583" s="1" t="str">
        <f t="shared" si="65"/>
        <v>Mumbai</v>
      </c>
      <c r="C583" s="1" t="s">
        <v>8</v>
      </c>
      <c r="D583" s="1" t="str">
        <f>IF(C583="Q1","non-peak",IF('Alternate Scenario '!C583="Q4","non-peak","peak"))</f>
        <v>non-peak</v>
      </c>
      <c r="E583" s="13">
        <f>IF(D583="non-peak",Parameters_Base!$B$4,Parameters_Base!$B$5)</f>
        <v>200000</v>
      </c>
      <c r="F583" s="1"/>
      <c r="G583" s="1">
        <v>288</v>
      </c>
      <c r="H583" s="1">
        <v>21</v>
      </c>
      <c r="I583" s="44">
        <f>N583*Parameters_Alternate!$B$8</f>
        <v>58</v>
      </c>
      <c r="J583" s="44">
        <f t="shared" si="66"/>
        <v>79</v>
      </c>
      <c r="K583" s="3">
        <v>1</v>
      </c>
      <c r="M583" s="27">
        <v>0.7</v>
      </c>
      <c r="N583" s="27">
        <v>0.72499999999999998</v>
      </c>
      <c r="P583" s="15">
        <f t="shared" si="67"/>
        <v>15800000</v>
      </c>
      <c r="R583">
        <f>Parameters_Alternate!$F$5</f>
        <v>13880</v>
      </c>
      <c r="S583">
        <f>R583*(1+VLOOKUP(K583,Parameters_Alternate!$H$3:$I$7,2,FALSE))</f>
        <v>15961.999999999998</v>
      </c>
      <c r="T583" s="14">
        <f>S583*Parameters_Alternate!$F$2</f>
        <v>20750599.999999996</v>
      </c>
      <c r="U583" s="14">
        <f>Parameters_Alternate!$N$6</f>
        <v>433333.33333333337</v>
      </c>
      <c r="V583" s="14">
        <f t="shared" si="64"/>
        <v>1500000</v>
      </c>
      <c r="W583" s="14">
        <f>Parameters_Alternate!$Q$10</f>
        <v>3754098.2698005121</v>
      </c>
      <c r="X583" s="14">
        <f>Parameters_Alternate!$F$7*'Alternate Scenario '!P583</f>
        <v>3950000</v>
      </c>
      <c r="Y583" s="14">
        <f>Parameters_Base!$G$8</f>
        <v>2000000</v>
      </c>
      <c r="Z583" s="15">
        <f t="shared" si="68"/>
        <v>32388031.603133842</v>
      </c>
      <c r="AB583" s="29">
        <f t="shared" si="69"/>
        <v>-16588031.603133842</v>
      </c>
      <c r="AC583" s="29"/>
      <c r="AD583" s="29" t="str">
        <f t="shared" si="70"/>
        <v>Loss</v>
      </c>
      <c r="AE583" s="29"/>
      <c r="AG583" s="12">
        <f t="shared" si="71"/>
        <v>-209975.08358397268</v>
      </c>
    </row>
    <row r="584" spans="1:33" x14ac:dyDescent="0.25">
      <c r="A584" s="6">
        <v>577</v>
      </c>
      <c r="B584" s="1" t="str">
        <f t="shared" si="65"/>
        <v>New York</v>
      </c>
      <c r="C584" s="1" t="s">
        <v>8</v>
      </c>
      <c r="D584" s="1" t="str">
        <f>IF(C584="Q1","non-peak",IF('Alternate Scenario '!C584="Q4","non-peak","peak"))</f>
        <v>non-peak</v>
      </c>
      <c r="E584" s="13">
        <f>IF(D584="non-peak",Parameters_Base!$B$4,Parameters_Base!$B$5)</f>
        <v>200000</v>
      </c>
      <c r="F584" s="1"/>
      <c r="G584" s="1">
        <v>289</v>
      </c>
      <c r="H584" s="1">
        <v>11</v>
      </c>
      <c r="I584" s="44">
        <f>N584*Parameters_Alternate!$B$8</f>
        <v>59</v>
      </c>
      <c r="J584" s="44">
        <f t="shared" si="66"/>
        <v>70</v>
      </c>
      <c r="K584" s="3">
        <v>0</v>
      </c>
      <c r="M584" s="27">
        <v>0.36666666666666664</v>
      </c>
      <c r="N584" s="27">
        <v>0.73750000000000004</v>
      </c>
      <c r="P584" s="15">
        <f t="shared" si="67"/>
        <v>14000000</v>
      </c>
      <c r="R584">
        <f>Parameters_Alternate!$F$5</f>
        <v>13880</v>
      </c>
      <c r="S584">
        <f>R584*(1+VLOOKUP(K584,Parameters_Alternate!$H$3:$I$7,2,FALSE))</f>
        <v>13880</v>
      </c>
      <c r="T584" s="14">
        <f>S584*Parameters_Alternate!$F$2</f>
        <v>18044000</v>
      </c>
      <c r="U584" s="14">
        <f>Parameters_Alternate!$N$6</f>
        <v>433333.33333333337</v>
      </c>
      <c r="V584" s="14">
        <f t="shared" ref="V584:V647" si="72">IF(B584="Mumbai",1500000,2500000)</f>
        <v>2500000</v>
      </c>
      <c r="W584" s="14">
        <f>Parameters_Alternate!$Q$10</f>
        <v>3754098.2698005121</v>
      </c>
      <c r="X584" s="14">
        <f>Parameters_Alternate!$F$7*'Alternate Scenario '!P584</f>
        <v>3500000</v>
      </c>
      <c r="Y584" s="14">
        <f>Parameters_Base!$G$8</f>
        <v>2000000</v>
      </c>
      <c r="Z584" s="15">
        <f t="shared" si="68"/>
        <v>30231431.603133842</v>
      </c>
      <c r="AB584" s="29">
        <f t="shared" si="69"/>
        <v>-16231431.603133842</v>
      </c>
      <c r="AC584" s="29"/>
      <c r="AD584" s="29" t="str">
        <f t="shared" si="70"/>
        <v>Loss</v>
      </c>
      <c r="AE584" s="29"/>
      <c r="AG584" s="12">
        <f t="shared" si="71"/>
        <v>-231877.59433048347</v>
      </c>
    </row>
    <row r="585" spans="1:33" x14ac:dyDescent="0.25">
      <c r="A585" s="6">
        <v>578</v>
      </c>
      <c r="B585" s="1" t="str">
        <f t="shared" ref="B585:B648" si="73">IF(ISODD(A585),"New York","Mumbai")</f>
        <v>Mumbai</v>
      </c>
      <c r="C585" s="1" t="s">
        <v>8</v>
      </c>
      <c r="D585" s="1" t="str">
        <f>IF(C585="Q1","non-peak",IF('Alternate Scenario '!C585="Q4","non-peak","peak"))</f>
        <v>non-peak</v>
      </c>
      <c r="E585" s="13">
        <f>IF(D585="non-peak",Parameters_Base!$B$4,Parameters_Base!$B$5)</f>
        <v>200000</v>
      </c>
      <c r="F585" s="1"/>
      <c r="G585" s="1">
        <v>289</v>
      </c>
      <c r="H585" s="1">
        <v>15</v>
      </c>
      <c r="I585" s="44">
        <f>N585*Parameters_Alternate!$B$8</f>
        <v>74.333333333333343</v>
      </c>
      <c r="J585" s="44">
        <f t="shared" ref="J585:J648" si="74">H585+I585</f>
        <v>89.333333333333343</v>
      </c>
      <c r="K585" s="3">
        <v>0</v>
      </c>
      <c r="M585" s="27">
        <v>0.5</v>
      </c>
      <c r="N585" s="27">
        <v>0.9291666666666667</v>
      </c>
      <c r="P585" s="15">
        <f t="shared" ref="P585:P648" si="75">E585*J585</f>
        <v>17866666.666666668</v>
      </c>
      <c r="R585">
        <f>Parameters_Alternate!$F$5</f>
        <v>13880</v>
      </c>
      <c r="S585">
        <f>R585*(1+VLOOKUP(K585,Parameters_Alternate!$H$3:$I$7,2,FALSE))</f>
        <v>13880</v>
      </c>
      <c r="T585" s="14">
        <f>S585*Parameters_Alternate!$F$2</f>
        <v>18044000</v>
      </c>
      <c r="U585" s="14">
        <f>Parameters_Alternate!$N$6</f>
        <v>433333.33333333337</v>
      </c>
      <c r="V585" s="14">
        <f t="shared" si="72"/>
        <v>1500000</v>
      </c>
      <c r="W585" s="14">
        <f>Parameters_Alternate!$Q$10</f>
        <v>3754098.2698005121</v>
      </c>
      <c r="X585" s="14">
        <f>Parameters_Alternate!$F$7*'Alternate Scenario '!P585</f>
        <v>4466666.666666667</v>
      </c>
      <c r="Y585" s="14">
        <f>Parameters_Base!$G$8</f>
        <v>2000000</v>
      </c>
      <c r="Z585" s="15">
        <f t="shared" ref="Z585:Z648" si="76">SUM(T585:Y585)</f>
        <v>30198098.26980051</v>
      </c>
      <c r="AB585" s="29">
        <f t="shared" ref="AB585:AB648" si="77">P585-Z585</f>
        <v>-12331431.603133842</v>
      </c>
      <c r="AC585" s="29"/>
      <c r="AD585" s="29" t="str">
        <f t="shared" ref="AD585:AD648" si="78">IF(AB585&gt;0,"Profit","Loss")</f>
        <v>Loss</v>
      </c>
      <c r="AE585" s="29"/>
      <c r="AG585" s="12">
        <f t="shared" ref="AG585:AG648" si="79">AB585/J585</f>
        <v>-138038.41346791614</v>
      </c>
    </row>
    <row r="586" spans="1:33" x14ac:dyDescent="0.25">
      <c r="A586" s="6">
        <v>579</v>
      </c>
      <c r="B586" s="1" t="str">
        <f t="shared" si="73"/>
        <v>New York</v>
      </c>
      <c r="C586" s="1" t="s">
        <v>8</v>
      </c>
      <c r="D586" s="1" t="str">
        <f>IF(C586="Q1","non-peak",IF('Alternate Scenario '!C586="Q4","non-peak","peak"))</f>
        <v>non-peak</v>
      </c>
      <c r="E586" s="13">
        <f>IF(D586="non-peak",Parameters_Base!$B$4,Parameters_Base!$B$5)</f>
        <v>200000</v>
      </c>
      <c r="F586" s="1"/>
      <c r="G586" s="1">
        <v>290</v>
      </c>
      <c r="H586" s="1">
        <v>17</v>
      </c>
      <c r="I586" s="44">
        <f>N586*Parameters_Alternate!$B$8</f>
        <v>71.666666666666671</v>
      </c>
      <c r="J586" s="44">
        <f t="shared" si="74"/>
        <v>88.666666666666671</v>
      </c>
      <c r="K586" s="3">
        <v>0</v>
      </c>
      <c r="M586" s="27">
        <v>0.56666666666666665</v>
      </c>
      <c r="N586" s="27">
        <v>0.89583333333333337</v>
      </c>
      <c r="P586" s="15">
        <f t="shared" si="75"/>
        <v>17733333.333333336</v>
      </c>
      <c r="R586">
        <f>Parameters_Alternate!$F$5</f>
        <v>13880</v>
      </c>
      <c r="S586">
        <f>R586*(1+VLOOKUP(K586,Parameters_Alternate!$H$3:$I$7,2,FALSE))</f>
        <v>13880</v>
      </c>
      <c r="T586" s="14">
        <f>S586*Parameters_Alternate!$F$2</f>
        <v>18044000</v>
      </c>
      <c r="U586" s="14">
        <f>Parameters_Alternate!$N$6</f>
        <v>433333.33333333337</v>
      </c>
      <c r="V586" s="14">
        <f t="shared" si="72"/>
        <v>2500000</v>
      </c>
      <c r="W586" s="14">
        <f>Parameters_Alternate!$Q$10</f>
        <v>3754098.2698005121</v>
      </c>
      <c r="X586" s="14">
        <f>Parameters_Alternate!$F$7*'Alternate Scenario '!P586</f>
        <v>4433333.333333334</v>
      </c>
      <c r="Y586" s="14">
        <f>Parameters_Base!$G$8</f>
        <v>2000000</v>
      </c>
      <c r="Z586" s="15">
        <f t="shared" si="76"/>
        <v>31164764.936467178</v>
      </c>
      <c r="AB586" s="29">
        <f t="shared" si="77"/>
        <v>-13431431.603133842</v>
      </c>
      <c r="AC586" s="29"/>
      <c r="AD586" s="29" t="str">
        <f t="shared" si="78"/>
        <v>Loss</v>
      </c>
      <c r="AE586" s="29"/>
      <c r="AG586" s="12">
        <f t="shared" si="79"/>
        <v>-151482.31131353957</v>
      </c>
    </row>
    <row r="587" spans="1:33" x14ac:dyDescent="0.25">
      <c r="A587" s="6">
        <v>580</v>
      </c>
      <c r="B587" s="1" t="str">
        <f t="shared" si="73"/>
        <v>Mumbai</v>
      </c>
      <c r="C587" s="1" t="s">
        <v>8</v>
      </c>
      <c r="D587" s="1" t="str">
        <f>IF(C587="Q1","non-peak",IF('Alternate Scenario '!C587="Q4","non-peak","peak"))</f>
        <v>non-peak</v>
      </c>
      <c r="E587" s="13">
        <f>IF(D587="non-peak",Parameters_Base!$B$4,Parameters_Base!$B$5)</f>
        <v>200000</v>
      </c>
      <c r="F587" s="1"/>
      <c r="G587" s="1">
        <v>290</v>
      </c>
      <c r="H587" s="1">
        <v>24</v>
      </c>
      <c r="I587" s="44">
        <f>N587*Parameters_Alternate!$B$8</f>
        <v>66</v>
      </c>
      <c r="J587" s="44">
        <f t="shared" si="74"/>
        <v>90</v>
      </c>
      <c r="K587" s="3">
        <v>0</v>
      </c>
      <c r="M587" s="27">
        <v>0.8</v>
      </c>
      <c r="N587" s="27">
        <v>0.82499999999999996</v>
      </c>
      <c r="P587" s="15">
        <f t="shared" si="75"/>
        <v>18000000</v>
      </c>
      <c r="R587">
        <f>Parameters_Alternate!$F$5</f>
        <v>13880</v>
      </c>
      <c r="S587">
        <f>R587*(1+VLOOKUP(K587,Parameters_Alternate!$H$3:$I$7,2,FALSE))</f>
        <v>13880</v>
      </c>
      <c r="T587" s="14">
        <f>S587*Parameters_Alternate!$F$2</f>
        <v>18044000</v>
      </c>
      <c r="U587" s="14">
        <f>Parameters_Alternate!$N$6</f>
        <v>433333.33333333337</v>
      </c>
      <c r="V587" s="14">
        <f t="shared" si="72"/>
        <v>1500000</v>
      </c>
      <c r="W587" s="14">
        <f>Parameters_Alternate!$Q$10</f>
        <v>3754098.2698005121</v>
      </c>
      <c r="X587" s="14">
        <f>Parameters_Alternate!$F$7*'Alternate Scenario '!P587</f>
        <v>4500000</v>
      </c>
      <c r="Y587" s="14">
        <f>Parameters_Base!$G$8</f>
        <v>2000000</v>
      </c>
      <c r="Z587" s="15">
        <f t="shared" si="76"/>
        <v>30231431.603133842</v>
      </c>
      <c r="AB587" s="29">
        <f t="shared" si="77"/>
        <v>-12231431.603133842</v>
      </c>
      <c r="AC587" s="29"/>
      <c r="AD587" s="29" t="str">
        <f t="shared" si="78"/>
        <v>Loss</v>
      </c>
      <c r="AE587" s="29"/>
      <c r="AG587" s="12">
        <f t="shared" si="79"/>
        <v>-135904.79559037602</v>
      </c>
    </row>
    <row r="588" spans="1:33" x14ac:dyDescent="0.25">
      <c r="A588" s="6">
        <v>581</v>
      </c>
      <c r="B588" s="1" t="str">
        <f t="shared" si="73"/>
        <v>New York</v>
      </c>
      <c r="C588" s="1" t="s">
        <v>8</v>
      </c>
      <c r="D588" s="1" t="str">
        <f>IF(C588="Q1","non-peak",IF('Alternate Scenario '!C588="Q4","non-peak","peak"))</f>
        <v>non-peak</v>
      </c>
      <c r="E588" s="13">
        <f>IF(D588="non-peak",Parameters_Base!$B$4,Parameters_Base!$B$5)</f>
        <v>200000</v>
      </c>
      <c r="F588" s="1"/>
      <c r="G588" s="1">
        <v>291</v>
      </c>
      <c r="H588" s="1">
        <v>20</v>
      </c>
      <c r="I588" s="44">
        <f>N588*Parameters_Alternate!$B$8</f>
        <v>52</v>
      </c>
      <c r="J588" s="44">
        <f t="shared" si="74"/>
        <v>72</v>
      </c>
      <c r="K588" s="3">
        <v>0</v>
      </c>
      <c r="M588" s="27">
        <v>0.66666666666666663</v>
      </c>
      <c r="N588" s="27">
        <v>0.65</v>
      </c>
      <c r="P588" s="15">
        <f t="shared" si="75"/>
        <v>14400000</v>
      </c>
      <c r="R588">
        <f>Parameters_Alternate!$F$5</f>
        <v>13880</v>
      </c>
      <c r="S588">
        <f>R588*(1+VLOOKUP(K588,Parameters_Alternate!$H$3:$I$7,2,FALSE))</f>
        <v>13880</v>
      </c>
      <c r="T588" s="14">
        <f>S588*Parameters_Alternate!$F$2</f>
        <v>18044000</v>
      </c>
      <c r="U588" s="14">
        <f>Parameters_Alternate!$N$6</f>
        <v>433333.33333333337</v>
      </c>
      <c r="V588" s="14">
        <f t="shared" si="72"/>
        <v>2500000</v>
      </c>
      <c r="W588" s="14">
        <f>Parameters_Alternate!$Q$10</f>
        <v>3754098.2698005121</v>
      </c>
      <c r="X588" s="14">
        <f>Parameters_Alternate!$F$7*'Alternate Scenario '!P588</f>
        <v>3600000</v>
      </c>
      <c r="Y588" s="14">
        <f>Parameters_Base!$G$8</f>
        <v>2000000</v>
      </c>
      <c r="Z588" s="15">
        <f t="shared" si="76"/>
        <v>30331431.603133842</v>
      </c>
      <c r="AB588" s="29">
        <f t="shared" si="77"/>
        <v>-15931431.603133842</v>
      </c>
      <c r="AC588" s="29"/>
      <c r="AD588" s="29" t="str">
        <f t="shared" si="78"/>
        <v>Loss</v>
      </c>
      <c r="AE588" s="29"/>
      <c r="AG588" s="12">
        <f t="shared" si="79"/>
        <v>-221269.88337685892</v>
      </c>
    </row>
    <row r="589" spans="1:33" x14ac:dyDescent="0.25">
      <c r="A589" s="6">
        <v>582</v>
      </c>
      <c r="B589" s="1" t="str">
        <f t="shared" si="73"/>
        <v>Mumbai</v>
      </c>
      <c r="C589" s="1" t="s">
        <v>8</v>
      </c>
      <c r="D589" s="1" t="str">
        <f>IF(C589="Q1","non-peak",IF('Alternate Scenario '!C589="Q4","non-peak","peak"))</f>
        <v>non-peak</v>
      </c>
      <c r="E589" s="13">
        <f>IF(D589="non-peak",Parameters_Base!$B$4,Parameters_Base!$B$5)</f>
        <v>200000</v>
      </c>
      <c r="F589" s="1"/>
      <c r="G589" s="1">
        <v>291</v>
      </c>
      <c r="H589" s="1">
        <v>25</v>
      </c>
      <c r="I589" s="44">
        <f>N589*Parameters_Alternate!$B$8</f>
        <v>72.666666666666671</v>
      </c>
      <c r="J589" s="44">
        <f t="shared" si="74"/>
        <v>97.666666666666671</v>
      </c>
      <c r="K589" s="3">
        <v>1</v>
      </c>
      <c r="M589" s="27">
        <v>0.83333333333333337</v>
      </c>
      <c r="N589" s="27">
        <v>0.90833333333333333</v>
      </c>
      <c r="P589" s="15">
        <f t="shared" si="75"/>
        <v>19533333.333333336</v>
      </c>
      <c r="R589">
        <f>Parameters_Alternate!$F$5</f>
        <v>13880</v>
      </c>
      <c r="S589">
        <f>R589*(1+VLOOKUP(K589,Parameters_Alternate!$H$3:$I$7,2,FALSE))</f>
        <v>15961.999999999998</v>
      </c>
      <c r="T589" s="14">
        <f>S589*Parameters_Alternate!$F$2</f>
        <v>20750599.999999996</v>
      </c>
      <c r="U589" s="14">
        <f>Parameters_Alternate!$N$6</f>
        <v>433333.33333333337</v>
      </c>
      <c r="V589" s="14">
        <f t="shared" si="72"/>
        <v>1500000</v>
      </c>
      <c r="W589" s="14">
        <f>Parameters_Alternate!$Q$10</f>
        <v>3754098.2698005121</v>
      </c>
      <c r="X589" s="14">
        <f>Parameters_Alternate!$F$7*'Alternate Scenario '!P589</f>
        <v>4883333.333333334</v>
      </c>
      <c r="Y589" s="14">
        <f>Parameters_Base!$G$8</f>
        <v>2000000</v>
      </c>
      <c r="Z589" s="15">
        <f t="shared" si="76"/>
        <v>33321364.936467178</v>
      </c>
      <c r="AB589" s="29">
        <f t="shared" si="77"/>
        <v>-13788031.603133842</v>
      </c>
      <c r="AC589" s="29"/>
      <c r="AD589" s="29" t="str">
        <f t="shared" si="78"/>
        <v>Loss</v>
      </c>
      <c r="AE589" s="29"/>
      <c r="AG589" s="12">
        <f t="shared" si="79"/>
        <v>-141174.38501502227</v>
      </c>
    </row>
    <row r="590" spans="1:33" x14ac:dyDescent="0.25">
      <c r="A590" s="6">
        <v>583</v>
      </c>
      <c r="B590" s="1" t="str">
        <f t="shared" si="73"/>
        <v>New York</v>
      </c>
      <c r="C590" s="1" t="s">
        <v>8</v>
      </c>
      <c r="D590" s="1" t="str">
        <f>IF(C590="Q1","non-peak",IF('Alternate Scenario '!C590="Q4","non-peak","peak"))</f>
        <v>non-peak</v>
      </c>
      <c r="E590" s="13">
        <f>IF(D590="non-peak",Parameters_Base!$B$4,Parameters_Base!$B$5)</f>
        <v>200000</v>
      </c>
      <c r="F590" s="1"/>
      <c r="G590" s="1">
        <v>292</v>
      </c>
      <c r="H590" s="1">
        <v>23</v>
      </c>
      <c r="I590" s="44">
        <f>N590*Parameters_Alternate!$B$8</f>
        <v>45.333333333333329</v>
      </c>
      <c r="J590" s="44">
        <f t="shared" si="74"/>
        <v>68.333333333333329</v>
      </c>
      <c r="K590" s="3">
        <v>-2</v>
      </c>
      <c r="M590" s="27">
        <v>0.76666666666666672</v>
      </c>
      <c r="N590" s="27">
        <v>0.56666666666666665</v>
      </c>
      <c r="P590" s="15">
        <f t="shared" si="75"/>
        <v>13666666.666666666</v>
      </c>
      <c r="R590">
        <f>Parameters_Alternate!$F$5</f>
        <v>13880</v>
      </c>
      <c r="S590">
        <f>R590*(1+VLOOKUP(K590,Parameters_Alternate!$H$3:$I$7,2,FALSE))</f>
        <v>9716</v>
      </c>
      <c r="T590" s="14">
        <f>S590*Parameters_Alternate!$F$2</f>
        <v>12630800</v>
      </c>
      <c r="U590" s="14">
        <f>Parameters_Alternate!$N$6</f>
        <v>433333.33333333337</v>
      </c>
      <c r="V590" s="14">
        <f t="shared" si="72"/>
        <v>2500000</v>
      </c>
      <c r="W590" s="14">
        <f>Parameters_Alternate!$Q$10</f>
        <v>3754098.2698005121</v>
      </c>
      <c r="X590" s="14">
        <f>Parameters_Alternate!$F$7*'Alternate Scenario '!P590</f>
        <v>3416666.6666666665</v>
      </c>
      <c r="Y590" s="14">
        <f>Parameters_Base!$G$8</f>
        <v>2000000</v>
      </c>
      <c r="Z590" s="15">
        <f t="shared" si="76"/>
        <v>24734898.269800514</v>
      </c>
      <c r="AB590" s="29">
        <f t="shared" si="77"/>
        <v>-11068231.603133848</v>
      </c>
      <c r="AC590" s="29"/>
      <c r="AD590" s="29" t="str">
        <f t="shared" si="78"/>
        <v>Loss</v>
      </c>
      <c r="AE590" s="29"/>
      <c r="AG590" s="12">
        <f t="shared" si="79"/>
        <v>-161974.12102147096</v>
      </c>
    </row>
    <row r="591" spans="1:33" x14ac:dyDescent="0.25">
      <c r="A591" s="6">
        <v>584</v>
      </c>
      <c r="B591" s="1" t="str">
        <f t="shared" si="73"/>
        <v>Mumbai</v>
      </c>
      <c r="C591" s="1" t="s">
        <v>8</v>
      </c>
      <c r="D591" s="1" t="str">
        <f>IF(C591="Q1","non-peak",IF('Alternate Scenario '!C591="Q4","non-peak","peak"))</f>
        <v>non-peak</v>
      </c>
      <c r="E591" s="13">
        <f>IF(D591="non-peak",Parameters_Base!$B$4,Parameters_Base!$B$5)</f>
        <v>200000</v>
      </c>
      <c r="F591" s="1"/>
      <c r="G591" s="1">
        <v>292</v>
      </c>
      <c r="H591" s="1">
        <v>26</v>
      </c>
      <c r="I591" s="44">
        <f>N591*Parameters_Alternate!$B$8</f>
        <v>56.666666666666671</v>
      </c>
      <c r="J591" s="44">
        <f t="shared" si="74"/>
        <v>82.666666666666671</v>
      </c>
      <c r="K591" s="3">
        <v>0</v>
      </c>
      <c r="M591" s="27">
        <v>0.8666666666666667</v>
      </c>
      <c r="N591" s="27">
        <v>0.70833333333333337</v>
      </c>
      <c r="P591" s="15">
        <f t="shared" si="75"/>
        <v>16533333.333333334</v>
      </c>
      <c r="R591">
        <f>Parameters_Alternate!$F$5</f>
        <v>13880</v>
      </c>
      <c r="S591">
        <f>R591*(1+VLOOKUP(K591,Parameters_Alternate!$H$3:$I$7,2,FALSE))</f>
        <v>13880</v>
      </c>
      <c r="T591" s="14">
        <f>S591*Parameters_Alternate!$F$2</f>
        <v>18044000</v>
      </c>
      <c r="U591" s="14">
        <f>Parameters_Alternate!$N$6</f>
        <v>433333.33333333337</v>
      </c>
      <c r="V591" s="14">
        <f t="shared" si="72"/>
        <v>1500000</v>
      </c>
      <c r="W591" s="14">
        <f>Parameters_Alternate!$Q$10</f>
        <v>3754098.2698005121</v>
      </c>
      <c r="X591" s="14">
        <f>Parameters_Alternate!$F$7*'Alternate Scenario '!P591</f>
        <v>4133333.3333333335</v>
      </c>
      <c r="Y591" s="14">
        <f>Parameters_Base!$G$8</f>
        <v>2000000</v>
      </c>
      <c r="Z591" s="15">
        <f t="shared" si="76"/>
        <v>29864764.936467174</v>
      </c>
      <c r="AB591" s="29">
        <f t="shared" si="77"/>
        <v>-13331431.60313384</v>
      </c>
      <c r="AC591" s="29"/>
      <c r="AD591" s="29" t="str">
        <f t="shared" si="78"/>
        <v>Loss</v>
      </c>
      <c r="AE591" s="29"/>
      <c r="AG591" s="12">
        <f t="shared" si="79"/>
        <v>-161267.31777984483</v>
      </c>
    </row>
    <row r="592" spans="1:33" x14ac:dyDescent="0.25">
      <c r="A592" s="6">
        <v>585</v>
      </c>
      <c r="B592" s="1" t="str">
        <f t="shared" si="73"/>
        <v>New York</v>
      </c>
      <c r="C592" s="1" t="s">
        <v>8</v>
      </c>
      <c r="D592" s="1" t="str">
        <f>IF(C592="Q1","non-peak",IF('Alternate Scenario '!C592="Q4","non-peak","peak"))</f>
        <v>non-peak</v>
      </c>
      <c r="E592" s="13">
        <f>IF(D592="non-peak",Parameters_Base!$B$4,Parameters_Base!$B$5)</f>
        <v>200000</v>
      </c>
      <c r="F592" s="1"/>
      <c r="G592" s="1">
        <v>293</v>
      </c>
      <c r="H592" s="1">
        <v>20</v>
      </c>
      <c r="I592" s="44">
        <f>N592*Parameters_Alternate!$B$8</f>
        <v>79</v>
      </c>
      <c r="J592" s="44">
        <f t="shared" si="74"/>
        <v>99</v>
      </c>
      <c r="K592" s="3">
        <v>0</v>
      </c>
      <c r="M592" s="27">
        <v>0.66666666666666663</v>
      </c>
      <c r="N592" s="27">
        <v>0.98750000000000004</v>
      </c>
      <c r="P592" s="15">
        <f t="shared" si="75"/>
        <v>19800000</v>
      </c>
      <c r="R592">
        <f>Parameters_Alternate!$F$5</f>
        <v>13880</v>
      </c>
      <c r="S592">
        <f>R592*(1+VLOOKUP(K592,Parameters_Alternate!$H$3:$I$7,2,FALSE))</f>
        <v>13880</v>
      </c>
      <c r="T592" s="14">
        <f>S592*Parameters_Alternate!$F$2</f>
        <v>18044000</v>
      </c>
      <c r="U592" s="14">
        <f>Parameters_Alternate!$N$6</f>
        <v>433333.33333333337</v>
      </c>
      <c r="V592" s="14">
        <f t="shared" si="72"/>
        <v>2500000</v>
      </c>
      <c r="W592" s="14">
        <f>Parameters_Alternate!$Q$10</f>
        <v>3754098.2698005121</v>
      </c>
      <c r="X592" s="14">
        <f>Parameters_Alternate!$F$7*'Alternate Scenario '!P592</f>
        <v>4950000</v>
      </c>
      <c r="Y592" s="14">
        <f>Parameters_Base!$G$8</f>
        <v>2000000</v>
      </c>
      <c r="Z592" s="15">
        <f t="shared" si="76"/>
        <v>31681431.603133842</v>
      </c>
      <c r="AB592" s="29">
        <f t="shared" si="77"/>
        <v>-11881431.603133842</v>
      </c>
      <c r="AC592" s="29"/>
      <c r="AD592" s="29" t="str">
        <f t="shared" si="78"/>
        <v>Loss</v>
      </c>
      <c r="AE592" s="29"/>
      <c r="AG592" s="12">
        <f t="shared" si="79"/>
        <v>-120014.46063771557</v>
      </c>
    </row>
    <row r="593" spans="1:33" x14ac:dyDescent="0.25">
      <c r="A593" s="6">
        <v>586</v>
      </c>
      <c r="B593" s="1" t="str">
        <f t="shared" si="73"/>
        <v>Mumbai</v>
      </c>
      <c r="C593" s="1" t="s">
        <v>8</v>
      </c>
      <c r="D593" s="1" t="str">
        <f>IF(C593="Q1","non-peak",IF('Alternate Scenario '!C593="Q4","non-peak","peak"))</f>
        <v>non-peak</v>
      </c>
      <c r="E593" s="13">
        <f>IF(D593="non-peak",Parameters_Base!$B$4,Parameters_Base!$B$5)</f>
        <v>200000</v>
      </c>
      <c r="F593" s="1"/>
      <c r="G593" s="1">
        <v>293</v>
      </c>
      <c r="H593" s="1">
        <v>24</v>
      </c>
      <c r="I593" s="44">
        <f>N593*Parameters_Alternate!$B$8</f>
        <v>52.333333333333336</v>
      </c>
      <c r="J593" s="44">
        <f t="shared" si="74"/>
        <v>76.333333333333343</v>
      </c>
      <c r="K593" s="3">
        <v>1</v>
      </c>
      <c r="M593" s="27">
        <v>0.8</v>
      </c>
      <c r="N593" s="27">
        <v>0.65416666666666667</v>
      </c>
      <c r="P593" s="15">
        <f t="shared" si="75"/>
        <v>15266666.666666668</v>
      </c>
      <c r="R593">
        <f>Parameters_Alternate!$F$5</f>
        <v>13880</v>
      </c>
      <c r="S593">
        <f>R593*(1+VLOOKUP(K593,Parameters_Alternate!$H$3:$I$7,2,FALSE))</f>
        <v>15961.999999999998</v>
      </c>
      <c r="T593" s="14">
        <f>S593*Parameters_Alternate!$F$2</f>
        <v>20750599.999999996</v>
      </c>
      <c r="U593" s="14">
        <f>Parameters_Alternate!$N$6</f>
        <v>433333.33333333337</v>
      </c>
      <c r="V593" s="14">
        <f t="shared" si="72"/>
        <v>1500000</v>
      </c>
      <c r="W593" s="14">
        <f>Parameters_Alternate!$Q$10</f>
        <v>3754098.2698005121</v>
      </c>
      <c r="X593" s="14">
        <f>Parameters_Alternate!$F$7*'Alternate Scenario '!P593</f>
        <v>3816666.666666667</v>
      </c>
      <c r="Y593" s="14">
        <f>Parameters_Base!$G$8</f>
        <v>2000000</v>
      </c>
      <c r="Z593" s="15">
        <f t="shared" si="76"/>
        <v>32254698.26980051</v>
      </c>
      <c r="AB593" s="29">
        <f t="shared" si="77"/>
        <v>-16988031.603133842</v>
      </c>
      <c r="AC593" s="29"/>
      <c r="AD593" s="29" t="str">
        <f t="shared" si="78"/>
        <v>Loss</v>
      </c>
      <c r="AE593" s="29"/>
      <c r="AG593" s="12">
        <f t="shared" si="79"/>
        <v>-222550.63235546515</v>
      </c>
    </row>
    <row r="594" spans="1:33" x14ac:dyDescent="0.25">
      <c r="A594" s="6">
        <v>587</v>
      </c>
      <c r="B594" s="1" t="str">
        <f t="shared" si="73"/>
        <v>New York</v>
      </c>
      <c r="C594" s="1" t="s">
        <v>8</v>
      </c>
      <c r="D594" s="1" t="str">
        <f>IF(C594="Q1","non-peak",IF('Alternate Scenario '!C594="Q4","non-peak","peak"))</f>
        <v>non-peak</v>
      </c>
      <c r="E594" s="13">
        <f>IF(D594="non-peak",Parameters_Base!$B$4,Parameters_Base!$B$5)</f>
        <v>200000</v>
      </c>
      <c r="F594" s="1"/>
      <c r="G594" s="1">
        <v>294</v>
      </c>
      <c r="H594" s="1">
        <v>23</v>
      </c>
      <c r="I594" s="44">
        <f>N594*Parameters_Alternate!$B$8</f>
        <v>48.666666666666664</v>
      </c>
      <c r="J594" s="44">
        <f t="shared" si="74"/>
        <v>71.666666666666657</v>
      </c>
      <c r="K594" s="3">
        <v>0</v>
      </c>
      <c r="M594" s="27">
        <v>0.76666666666666672</v>
      </c>
      <c r="N594" s="27">
        <v>0.60833333333333328</v>
      </c>
      <c r="P594" s="15">
        <f t="shared" si="75"/>
        <v>14333333.333333332</v>
      </c>
      <c r="R594">
        <f>Parameters_Alternate!$F$5</f>
        <v>13880</v>
      </c>
      <c r="S594">
        <f>R594*(1+VLOOKUP(K594,Parameters_Alternate!$H$3:$I$7,2,FALSE))</f>
        <v>13880</v>
      </c>
      <c r="T594" s="14">
        <f>S594*Parameters_Alternate!$F$2</f>
        <v>18044000</v>
      </c>
      <c r="U594" s="14">
        <f>Parameters_Alternate!$N$6</f>
        <v>433333.33333333337</v>
      </c>
      <c r="V594" s="14">
        <f t="shared" si="72"/>
        <v>2500000</v>
      </c>
      <c r="W594" s="14">
        <f>Parameters_Alternate!$Q$10</f>
        <v>3754098.2698005121</v>
      </c>
      <c r="X594" s="14">
        <f>Parameters_Alternate!$F$7*'Alternate Scenario '!P594</f>
        <v>3583333.333333333</v>
      </c>
      <c r="Y594" s="14">
        <f>Parameters_Base!$G$8</f>
        <v>2000000</v>
      </c>
      <c r="Z594" s="15">
        <f t="shared" si="76"/>
        <v>30314764.936467174</v>
      </c>
      <c r="AB594" s="29">
        <f t="shared" si="77"/>
        <v>-15981431.603133842</v>
      </c>
      <c r="AC594" s="29"/>
      <c r="AD594" s="29" t="str">
        <f t="shared" si="78"/>
        <v>Loss</v>
      </c>
      <c r="AE594" s="29"/>
      <c r="AG594" s="12">
        <f t="shared" si="79"/>
        <v>-222996.72004372807</v>
      </c>
    </row>
    <row r="595" spans="1:33" x14ac:dyDescent="0.25">
      <c r="A595" s="6">
        <v>588</v>
      </c>
      <c r="B595" s="1" t="str">
        <f t="shared" si="73"/>
        <v>Mumbai</v>
      </c>
      <c r="C595" s="1" t="s">
        <v>8</v>
      </c>
      <c r="D595" s="1" t="str">
        <f>IF(C595="Q1","non-peak",IF('Alternate Scenario '!C595="Q4","non-peak","peak"))</f>
        <v>non-peak</v>
      </c>
      <c r="E595" s="13">
        <f>IF(D595="non-peak",Parameters_Base!$B$4,Parameters_Base!$B$5)</f>
        <v>200000</v>
      </c>
      <c r="F595" s="1"/>
      <c r="G595" s="1">
        <v>294</v>
      </c>
      <c r="H595" s="1">
        <v>13</v>
      </c>
      <c r="I595" s="44">
        <f>N595*Parameters_Alternate!$B$8</f>
        <v>47</v>
      </c>
      <c r="J595" s="44">
        <f t="shared" si="74"/>
        <v>60</v>
      </c>
      <c r="K595" s="3">
        <v>2</v>
      </c>
      <c r="M595" s="27">
        <v>0.43333333333333335</v>
      </c>
      <c r="N595" s="27">
        <v>0.58750000000000002</v>
      </c>
      <c r="P595" s="15">
        <f t="shared" si="75"/>
        <v>12000000</v>
      </c>
      <c r="R595">
        <f>Parameters_Alternate!$F$5</f>
        <v>13880</v>
      </c>
      <c r="S595">
        <f>R595*(1+VLOOKUP(K595,Parameters_Alternate!$H$3:$I$7,2,FALSE))</f>
        <v>18044</v>
      </c>
      <c r="T595" s="14">
        <f>S595*Parameters_Alternate!$F$2</f>
        <v>23457200</v>
      </c>
      <c r="U595" s="14">
        <f>Parameters_Alternate!$N$6</f>
        <v>433333.33333333337</v>
      </c>
      <c r="V595" s="14">
        <f t="shared" si="72"/>
        <v>1500000</v>
      </c>
      <c r="W595" s="14">
        <f>Parameters_Alternate!$Q$10</f>
        <v>3754098.2698005121</v>
      </c>
      <c r="X595" s="14">
        <f>Parameters_Alternate!$F$7*'Alternate Scenario '!P595</f>
        <v>3000000</v>
      </c>
      <c r="Y595" s="14">
        <f>Parameters_Base!$G$8</f>
        <v>2000000</v>
      </c>
      <c r="Z595" s="15">
        <f t="shared" si="76"/>
        <v>34144631.603133842</v>
      </c>
      <c r="AB595" s="29">
        <f t="shared" si="77"/>
        <v>-22144631.603133842</v>
      </c>
      <c r="AC595" s="29"/>
      <c r="AD595" s="29" t="str">
        <f t="shared" si="78"/>
        <v>Loss</v>
      </c>
      <c r="AE595" s="29"/>
      <c r="AG595" s="12">
        <f t="shared" si="79"/>
        <v>-369077.19338556402</v>
      </c>
    </row>
    <row r="596" spans="1:33" x14ac:dyDescent="0.25">
      <c r="A596" s="6">
        <v>589</v>
      </c>
      <c r="B596" s="1" t="str">
        <f t="shared" si="73"/>
        <v>New York</v>
      </c>
      <c r="C596" s="1" t="s">
        <v>8</v>
      </c>
      <c r="D596" s="1" t="str">
        <f>IF(C596="Q1","non-peak",IF('Alternate Scenario '!C596="Q4","non-peak","peak"))</f>
        <v>non-peak</v>
      </c>
      <c r="E596" s="13">
        <f>IF(D596="non-peak",Parameters_Base!$B$4,Parameters_Base!$B$5)</f>
        <v>200000</v>
      </c>
      <c r="F596" s="1"/>
      <c r="G596" s="1">
        <v>295</v>
      </c>
      <c r="H596" s="1">
        <v>19</v>
      </c>
      <c r="I596" s="44">
        <f>N596*Parameters_Alternate!$B$8</f>
        <v>51.666666666666671</v>
      </c>
      <c r="J596" s="44">
        <f t="shared" si="74"/>
        <v>70.666666666666671</v>
      </c>
      <c r="K596" s="3">
        <v>-1</v>
      </c>
      <c r="M596" s="27">
        <v>0.6333333333333333</v>
      </c>
      <c r="N596" s="27">
        <v>0.64583333333333337</v>
      </c>
      <c r="P596" s="15">
        <f t="shared" si="75"/>
        <v>14133333.333333334</v>
      </c>
      <c r="R596">
        <f>Parameters_Alternate!$F$5</f>
        <v>13880</v>
      </c>
      <c r="S596">
        <f>R596*(1+VLOOKUP(K596,Parameters_Alternate!$H$3:$I$7,2,FALSE))</f>
        <v>11798</v>
      </c>
      <c r="T596" s="14">
        <f>S596*Parameters_Alternate!$F$2</f>
        <v>15337400</v>
      </c>
      <c r="U596" s="14">
        <f>Parameters_Alternate!$N$6</f>
        <v>433333.33333333337</v>
      </c>
      <c r="V596" s="14">
        <f t="shared" si="72"/>
        <v>2500000</v>
      </c>
      <c r="W596" s="14">
        <f>Parameters_Alternate!$Q$10</f>
        <v>3754098.2698005121</v>
      </c>
      <c r="X596" s="14">
        <f>Parameters_Alternate!$F$7*'Alternate Scenario '!P596</f>
        <v>3533333.3333333335</v>
      </c>
      <c r="Y596" s="14">
        <f>Parameters_Base!$G$8</f>
        <v>2000000</v>
      </c>
      <c r="Z596" s="15">
        <f t="shared" si="76"/>
        <v>27558164.936467182</v>
      </c>
      <c r="AB596" s="29">
        <f t="shared" si="77"/>
        <v>-13424831.603133848</v>
      </c>
      <c r="AC596" s="29"/>
      <c r="AD596" s="29" t="str">
        <f t="shared" si="78"/>
        <v>Loss</v>
      </c>
      <c r="AE596" s="29"/>
      <c r="AG596" s="12">
        <f t="shared" si="79"/>
        <v>-189974.03211981858</v>
      </c>
    </row>
    <row r="597" spans="1:33" x14ac:dyDescent="0.25">
      <c r="A597" s="6">
        <v>590</v>
      </c>
      <c r="B597" s="1" t="str">
        <f t="shared" si="73"/>
        <v>Mumbai</v>
      </c>
      <c r="C597" s="1" t="s">
        <v>8</v>
      </c>
      <c r="D597" s="1" t="str">
        <f>IF(C597="Q1","non-peak",IF('Alternate Scenario '!C597="Q4","non-peak","peak"))</f>
        <v>non-peak</v>
      </c>
      <c r="E597" s="13">
        <f>IF(D597="non-peak",Parameters_Base!$B$4,Parameters_Base!$B$5)</f>
        <v>200000</v>
      </c>
      <c r="F597" s="1"/>
      <c r="G597" s="1">
        <v>295</v>
      </c>
      <c r="H597" s="1">
        <v>14</v>
      </c>
      <c r="I597" s="44">
        <f>N597*Parameters_Alternate!$B$8</f>
        <v>41.666666666666671</v>
      </c>
      <c r="J597" s="44">
        <f t="shared" si="74"/>
        <v>55.666666666666671</v>
      </c>
      <c r="K597" s="3">
        <v>0</v>
      </c>
      <c r="M597" s="27">
        <v>0.46666666666666667</v>
      </c>
      <c r="N597" s="27">
        <v>0.52083333333333337</v>
      </c>
      <c r="P597" s="15">
        <f t="shared" si="75"/>
        <v>11133333.333333334</v>
      </c>
      <c r="R597">
        <f>Parameters_Alternate!$F$5</f>
        <v>13880</v>
      </c>
      <c r="S597">
        <f>R597*(1+VLOOKUP(K597,Parameters_Alternate!$H$3:$I$7,2,FALSE))</f>
        <v>13880</v>
      </c>
      <c r="T597" s="14">
        <f>S597*Parameters_Alternate!$F$2</f>
        <v>18044000</v>
      </c>
      <c r="U597" s="14">
        <f>Parameters_Alternate!$N$6</f>
        <v>433333.33333333337</v>
      </c>
      <c r="V597" s="14">
        <f t="shared" si="72"/>
        <v>1500000</v>
      </c>
      <c r="W597" s="14">
        <f>Parameters_Alternate!$Q$10</f>
        <v>3754098.2698005121</v>
      </c>
      <c r="X597" s="14">
        <f>Parameters_Alternate!$F$7*'Alternate Scenario '!P597</f>
        <v>2783333.3333333335</v>
      </c>
      <c r="Y597" s="14">
        <f>Parameters_Base!$G$8</f>
        <v>2000000</v>
      </c>
      <c r="Z597" s="15">
        <f t="shared" si="76"/>
        <v>28514764.936467174</v>
      </c>
      <c r="AB597" s="29">
        <f t="shared" si="77"/>
        <v>-17381431.603133842</v>
      </c>
      <c r="AC597" s="29"/>
      <c r="AD597" s="29" t="str">
        <f t="shared" si="78"/>
        <v>Loss</v>
      </c>
      <c r="AE597" s="29"/>
      <c r="AG597" s="12">
        <f t="shared" si="79"/>
        <v>-312241.28628384147</v>
      </c>
    </row>
    <row r="598" spans="1:33" x14ac:dyDescent="0.25">
      <c r="A598" s="6">
        <v>591</v>
      </c>
      <c r="B598" s="1" t="str">
        <f t="shared" si="73"/>
        <v>New York</v>
      </c>
      <c r="C598" s="1" t="s">
        <v>8</v>
      </c>
      <c r="D598" s="1" t="str">
        <f>IF(C598="Q1","non-peak",IF('Alternate Scenario '!C598="Q4","non-peak","peak"))</f>
        <v>non-peak</v>
      </c>
      <c r="E598" s="13">
        <f>IF(D598="non-peak",Parameters_Base!$B$4,Parameters_Base!$B$5)</f>
        <v>200000</v>
      </c>
      <c r="F598" s="1"/>
      <c r="G598" s="1">
        <v>296</v>
      </c>
      <c r="H598" s="1">
        <v>22</v>
      </c>
      <c r="I598" s="44">
        <f>N598*Parameters_Alternate!$B$8</f>
        <v>71</v>
      </c>
      <c r="J598" s="44">
        <f t="shared" si="74"/>
        <v>93</v>
      </c>
      <c r="K598" s="3">
        <v>-1</v>
      </c>
      <c r="M598" s="27">
        <v>0.73333333333333328</v>
      </c>
      <c r="N598" s="27">
        <v>0.88749999999999996</v>
      </c>
      <c r="P598" s="15">
        <f t="shared" si="75"/>
        <v>18600000</v>
      </c>
      <c r="R598">
        <f>Parameters_Alternate!$F$5</f>
        <v>13880</v>
      </c>
      <c r="S598">
        <f>R598*(1+VLOOKUP(K598,Parameters_Alternate!$H$3:$I$7,2,FALSE))</f>
        <v>11798</v>
      </c>
      <c r="T598" s="14">
        <f>S598*Parameters_Alternate!$F$2</f>
        <v>15337400</v>
      </c>
      <c r="U598" s="14">
        <f>Parameters_Alternate!$N$6</f>
        <v>433333.33333333337</v>
      </c>
      <c r="V598" s="14">
        <f t="shared" si="72"/>
        <v>2500000</v>
      </c>
      <c r="W598" s="14">
        <f>Parameters_Alternate!$Q$10</f>
        <v>3754098.2698005121</v>
      </c>
      <c r="X598" s="14">
        <f>Parameters_Alternate!$F$7*'Alternate Scenario '!P598</f>
        <v>4650000</v>
      </c>
      <c r="Y598" s="14">
        <f>Parameters_Base!$G$8</f>
        <v>2000000</v>
      </c>
      <c r="Z598" s="15">
        <f t="shared" si="76"/>
        <v>28674831.60313385</v>
      </c>
      <c r="AB598" s="29">
        <f t="shared" si="77"/>
        <v>-10074831.60313385</v>
      </c>
      <c r="AC598" s="29"/>
      <c r="AD598" s="29" t="str">
        <f t="shared" si="78"/>
        <v>Loss</v>
      </c>
      <c r="AE598" s="29"/>
      <c r="AG598" s="12">
        <f t="shared" si="79"/>
        <v>-108331.52261434247</v>
      </c>
    </row>
    <row r="599" spans="1:33" x14ac:dyDescent="0.25">
      <c r="A599" s="6">
        <v>592</v>
      </c>
      <c r="B599" s="1" t="str">
        <f t="shared" si="73"/>
        <v>Mumbai</v>
      </c>
      <c r="C599" s="1" t="s">
        <v>8</v>
      </c>
      <c r="D599" s="1" t="str">
        <f>IF(C599="Q1","non-peak",IF('Alternate Scenario '!C599="Q4","non-peak","peak"))</f>
        <v>non-peak</v>
      </c>
      <c r="E599" s="13">
        <f>IF(D599="non-peak",Parameters_Base!$B$4,Parameters_Base!$B$5)</f>
        <v>200000</v>
      </c>
      <c r="F599" s="1"/>
      <c r="G599" s="1">
        <v>296</v>
      </c>
      <c r="H599" s="1">
        <v>23</v>
      </c>
      <c r="I599" s="44">
        <f>N599*Parameters_Alternate!$B$8</f>
        <v>68</v>
      </c>
      <c r="J599" s="44">
        <f t="shared" si="74"/>
        <v>91</v>
      </c>
      <c r="K599" s="3">
        <v>1</v>
      </c>
      <c r="M599" s="27">
        <v>0.76666666666666672</v>
      </c>
      <c r="N599" s="27">
        <v>0.85</v>
      </c>
      <c r="P599" s="15">
        <f t="shared" si="75"/>
        <v>18200000</v>
      </c>
      <c r="R599">
        <f>Parameters_Alternate!$F$5</f>
        <v>13880</v>
      </c>
      <c r="S599">
        <f>R599*(1+VLOOKUP(K599,Parameters_Alternate!$H$3:$I$7,2,FALSE))</f>
        <v>15961.999999999998</v>
      </c>
      <c r="T599" s="14">
        <f>S599*Parameters_Alternate!$F$2</f>
        <v>20750599.999999996</v>
      </c>
      <c r="U599" s="14">
        <f>Parameters_Alternate!$N$6</f>
        <v>433333.33333333337</v>
      </c>
      <c r="V599" s="14">
        <f t="shared" si="72"/>
        <v>1500000</v>
      </c>
      <c r="W599" s="14">
        <f>Parameters_Alternate!$Q$10</f>
        <v>3754098.2698005121</v>
      </c>
      <c r="X599" s="14">
        <f>Parameters_Alternate!$F$7*'Alternate Scenario '!P599</f>
        <v>4550000</v>
      </c>
      <c r="Y599" s="14">
        <f>Parameters_Base!$G$8</f>
        <v>2000000</v>
      </c>
      <c r="Z599" s="15">
        <f t="shared" si="76"/>
        <v>32988031.603133842</v>
      </c>
      <c r="AB599" s="29">
        <f t="shared" si="77"/>
        <v>-14788031.603133842</v>
      </c>
      <c r="AC599" s="29"/>
      <c r="AD599" s="29" t="str">
        <f t="shared" si="78"/>
        <v>Loss</v>
      </c>
      <c r="AE599" s="29"/>
      <c r="AG599" s="12">
        <f t="shared" si="79"/>
        <v>-162505.8417926796</v>
      </c>
    </row>
    <row r="600" spans="1:33" x14ac:dyDescent="0.25">
      <c r="A600" s="6">
        <v>593</v>
      </c>
      <c r="B600" s="1" t="str">
        <f t="shared" si="73"/>
        <v>New York</v>
      </c>
      <c r="C600" s="1" t="s">
        <v>8</v>
      </c>
      <c r="D600" s="1" t="str">
        <f>IF(C600="Q1","non-peak",IF('Alternate Scenario '!C600="Q4","non-peak","peak"))</f>
        <v>non-peak</v>
      </c>
      <c r="E600" s="13">
        <f>IF(D600="non-peak",Parameters_Base!$B$4,Parameters_Base!$B$5)</f>
        <v>200000</v>
      </c>
      <c r="F600" s="1"/>
      <c r="G600" s="1">
        <v>297</v>
      </c>
      <c r="H600" s="1">
        <v>23</v>
      </c>
      <c r="I600" s="44">
        <f>N600*Parameters_Alternate!$B$8</f>
        <v>68.666666666666657</v>
      </c>
      <c r="J600" s="44">
        <f t="shared" si="74"/>
        <v>91.666666666666657</v>
      </c>
      <c r="K600" s="3">
        <v>-2</v>
      </c>
      <c r="M600" s="27">
        <v>0.76666666666666672</v>
      </c>
      <c r="N600" s="27">
        <v>0.85833333333333328</v>
      </c>
      <c r="P600" s="15">
        <f t="shared" si="75"/>
        <v>18333333.333333332</v>
      </c>
      <c r="R600">
        <f>Parameters_Alternate!$F$5</f>
        <v>13880</v>
      </c>
      <c r="S600">
        <f>R600*(1+VLOOKUP(K600,Parameters_Alternate!$H$3:$I$7,2,FALSE))</f>
        <v>9716</v>
      </c>
      <c r="T600" s="14">
        <f>S600*Parameters_Alternate!$F$2</f>
        <v>12630800</v>
      </c>
      <c r="U600" s="14">
        <f>Parameters_Alternate!$N$6</f>
        <v>433333.33333333337</v>
      </c>
      <c r="V600" s="14">
        <f t="shared" si="72"/>
        <v>2500000</v>
      </c>
      <c r="W600" s="14">
        <f>Parameters_Alternate!$Q$10</f>
        <v>3754098.2698005121</v>
      </c>
      <c r="X600" s="14">
        <f>Parameters_Alternate!$F$7*'Alternate Scenario '!P600</f>
        <v>4583333.333333333</v>
      </c>
      <c r="Y600" s="14">
        <f>Parameters_Base!$G$8</f>
        <v>2000000</v>
      </c>
      <c r="Z600" s="15">
        <f t="shared" si="76"/>
        <v>25901564.936467178</v>
      </c>
      <c r="AB600" s="29">
        <f t="shared" si="77"/>
        <v>-7568231.6031338461</v>
      </c>
      <c r="AC600" s="29"/>
      <c r="AD600" s="29" t="str">
        <f t="shared" si="78"/>
        <v>Loss</v>
      </c>
      <c r="AE600" s="29"/>
      <c r="AG600" s="12">
        <f t="shared" si="79"/>
        <v>-82562.52657964197</v>
      </c>
    </row>
    <row r="601" spans="1:33" x14ac:dyDescent="0.25">
      <c r="A601" s="6">
        <v>594</v>
      </c>
      <c r="B601" s="1" t="str">
        <f t="shared" si="73"/>
        <v>Mumbai</v>
      </c>
      <c r="C601" s="1" t="s">
        <v>8</v>
      </c>
      <c r="D601" s="1" t="str">
        <f>IF(C601="Q1","non-peak",IF('Alternate Scenario '!C601="Q4","non-peak","peak"))</f>
        <v>non-peak</v>
      </c>
      <c r="E601" s="13">
        <f>IF(D601="non-peak",Parameters_Base!$B$4,Parameters_Base!$B$5)</f>
        <v>200000</v>
      </c>
      <c r="F601" s="1"/>
      <c r="G601" s="1">
        <v>297</v>
      </c>
      <c r="H601" s="1">
        <v>25</v>
      </c>
      <c r="I601" s="44">
        <f>N601*Parameters_Alternate!$B$8</f>
        <v>55.666666666666664</v>
      </c>
      <c r="J601" s="44">
        <f t="shared" si="74"/>
        <v>80.666666666666657</v>
      </c>
      <c r="K601" s="3">
        <v>2</v>
      </c>
      <c r="M601" s="27">
        <v>0.83333333333333337</v>
      </c>
      <c r="N601" s="27">
        <v>0.6958333333333333</v>
      </c>
      <c r="P601" s="15">
        <f t="shared" si="75"/>
        <v>16133333.333333332</v>
      </c>
      <c r="R601">
        <f>Parameters_Alternate!$F$5</f>
        <v>13880</v>
      </c>
      <c r="S601">
        <f>R601*(1+VLOOKUP(K601,Parameters_Alternate!$H$3:$I$7,2,FALSE))</f>
        <v>18044</v>
      </c>
      <c r="T601" s="14">
        <f>S601*Parameters_Alternate!$F$2</f>
        <v>23457200</v>
      </c>
      <c r="U601" s="14">
        <f>Parameters_Alternate!$N$6</f>
        <v>433333.33333333337</v>
      </c>
      <c r="V601" s="14">
        <f t="shared" si="72"/>
        <v>1500000</v>
      </c>
      <c r="W601" s="14">
        <f>Parameters_Alternate!$Q$10</f>
        <v>3754098.2698005121</v>
      </c>
      <c r="X601" s="14">
        <f>Parameters_Alternate!$F$7*'Alternate Scenario '!P601</f>
        <v>4033333.333333333</v>
      </c>
      <c r="Y601" s="14">
        <f>Parameters_Base!$G$8</f>
        <v>2000000</v>
      </c>
      <c r="Z601" s="15">
        <f t="shared" si="76"/>
        <v>35177964.936467171</v>
      </c>
      <c r="AB601" s="29">
        <f t="shared" si="77"/>
        <v>-19044631.603133839</v>
      </c>
      <c r="AC601" s="29"/>
      <c r="AD601" s="29" t="str">
        <f t="shared" si="78"/>
        <v>Loss</v>
      </c>
      <c r="AE601" s="29"/>
      <c r="AG601" s="12">
        <f t="shared" si="79"/>
        <v>-236090.47441901456</v>
      </c>
    </row>
    <row r="602" spans="1:33" x14ac:dyDescent="0.25">
      <c r="A602" s="6">
        <v>595</v>
      </c>
      <c r="B602" s="1" t="str">
        <f t="shared" si="73"/>
        <v>New York</v>
      </c>
      <c r="C602" s="1" t="s">
        <v>8</v>
      </c>
      <c r="D602" s="1" t="str">
        <f>IF(C602="Q1","non-peak",IF('Alternate Scenario '!C602="Q4","non-peak","peak"))</f>
        <v>non-peak</v>
      </c>
      <c r="E602" s="13">
        <f>IF(D602="non-peak",Parameters_Base!$B$4,Parameters_Base!$B$5)</f>
        <v>200000</v>
      </c>
      <c r="F602" s="1"/>
      <c r="G602" s="1">
        <v>298</v>
      </c>
      <c r="H602" s="1">
        <v>26</v>
      </c>
      <c r="I602" s="44">
        <f>N602*Parameters_Alternate!$B$8</f>
        <v>61.666666666666671</v>
      </c>
      <c r="J602" s="44">
        <f t="shared" si="74"/>
        <v>87.666666666666671</v>
      </c>
      <c r="K602" s="3">
        <v>-2</v>
      </c>
      <c r="M602" s="27">
        <v>0.8666666666666667</v>
      </c>
      <c r="N602" s="27">
        <v>0.77083333333333337</v>
      </c>
      <c r="P602" s="15">
        <f t="shared" si="75"/>
        <v>17533333.333333336</v>
      </c>
      <c r="R602">
        <f>Parameters_Alternate!$F$5</f>
        <v>13880</v>
      </c>
      <c r="S602">
        <f>R602*(1+VLOOKUP(K602,Parameters_Alternate!$H$3:$I$7,2,FALSE))</f>
        <v>9716</v>
      </c>
      <c r="T602" s="14">
        <f>S602*Parameters_Alternate!$F$2</f>
        <v>12630800</v>
      </c>
      <c r="U602" s="14">
        <f>Parameters_Alternate!$N$6</f>
        <v>433333.33333333337</v>
      </c>
      <c r="V602" s="14">
        <f t="shared" si="72"/>
        <v>2500000</v>
      </c>
      <c r="W602" s="14">
        <f>Parameters_Alternate!$Q$10</f>
        <v>3754098.2698005121</v>
      </c>
      <c r="X602" s="14">
        <f>Parameters_Alternate!$F$7*'Alternate Scenario '!P602</f>
        <v>4383333.333333334</v>
      </c>
      <c r="Y602" s="14">
        <f>Parameters_Base!$G$8</f>
        <v>2000000</v>
      </c>
      <c r="Z602" s="15">
        <f t="shared" si="76"/>
        <v>25701564.936467178</v>
      </c>
      <c r="AB602" s="29">
        <f t="shared" si="77"/>
        <v>-8168231.6031338423</v>
      </c>
      <c r="AC602" s="29"/>
      <c r="AD602" s="29" t="str">
        <f t="shared" si="78"/>
        <v>Loss</v>
      </c>
      <c r="AE602" s="29"/>
      <c r="AG602" s="12">
        <f t="shared" si="79"/>
        <v>-93173.744522439258</v>
      </c>
    </row>
    <row r="603" spans="1:33" x14ac:dyDescent="0.25">
      <c r="A603" s="6">
        <v>596</v>
      </c>
      <c r="B603" s="1" t="str">
        <f t="shared" si="73"/>
        <v>Mumbai</v>
      </c>
      <c r="C603" s="1" t="s">
        <v>8</v>
      </c>
      <c r="D603" s="1" t="str">
        <f>IF(C603="Q1","non-peak",IF('Alternate Scenario '!C603="Q4","non-peak","peak"))</f>
        <v>non-peak</v>
      </c>
      <c r="E603" s="13">
        <f>IF(D603="non-peak",Parameters_Base!$B$4,Parameters_Base!$B$5)</f>
        <v>200000</v>
      </c>
      <c r="F603" s="1"/>
      <c r="G603" s="1">
        <v>298</v>
      </c>
      <c r="H603" s="1">
        <v>19</v>
      </c>
      <c r="I603" s="44">
        <f>N603*Parameters_Alternate!$B$8</f>
        <v>57</v>
      </c>
      <c r="J603" s="44">
        <f t="shared" si="74"/>
        <v>76</v>
      </c>
      <c r="K603" s="3">
        <v>2</v>
      </c>
      <c r="M603" s="27">
        <v>0.6333333333333333</v>
      </c>
      <c r="N603" s="27">
        <v>0.71250000000000002</v>
      </c>
      <c r="P603" s="15">
        <f t="shared" si="75"/>
        <v>15200000</v>
      </c>
      <c r="R603">
        <f>Parameters_Alternate!$F$5</f>
        <v>13880</v>
      </c>
      <c r="S603">
        <f>R603*(1+VLOOKUP(K603,Parameters_Alternate!$H$3:$I$7,2,FALSE))</f>
        <v>18044</v>
      </c>
      <c r="T603" s="14">
        <f>S603*Parameters_Alternate!$F$2</f>
        <v>23457200</v>
      </c>
      <c r="U603" s="14">
        <f>Parameters_Alternate!$N$6</f>
        <v>433333.33333333337</v>
      </c>
      <c r="V603" s="14">
        <f t="shared" si="72"/>
        <v>1500000</v>
      </c>
      <c r="W603" s="14">
        <f>Parameters_Alternate!$Q$10</f>
        <v>3754098.2698005121</v>
      </c>
      <c r="X603" s="14">
        <f>Parameters_Alternate!$F$7*'Alternate Scenario '!P603</f>
        <v>3800000</v>
      </c>
      <c r="Y603" s="14">
        <f>Parameters_Base!$G$8</f>
        <v>2000000</v>
      </c>
      <c r="Z603" s="15">
        <f t="shared" si="76"/>
        <v>34944631.603133842</v>
      </c>
      <c r="AB603" s="29">
        <f t="shared" si="77"/>
        <v>-19744631.603133842</v>
      </c>
      <c r="AC603" s="29"/>
      <c r="AD603" s="29" t="str">
        <f t="shared" si="78"/>
        <v>Loss</v>
      </c>
      <c r="AE603" s="29"/>
      <c r="AG603" s="12">
        <f t="shared" si="79"/>
        <v>-259797.78425176107</v>
      </c>
    </row>
    <row r="604" spans="1:33" x14ac:dyDescent="0.25">
      <c r="A604" s="6">
        <v>597</v>
      </c>
      <c r="B604" s="1" t="str">
        <f t="shared" si="73"/>
        <v>New York</v>
      </c>
      <c r="C604" s="1" t="s">
        <v>8</v>
      </c>
      <c r="D604" s="1" t="str">
        <f>IF(C604="Q1","non-peak",IF('Alternate Scenario '!C604="Q4","non-peak","peak"))</f>
        <v>non-peak</v>
      </c>
      <c r="E604" s="13">
        <f>IF(D604="non-peak",Parameters_Base!$B$4,Parameters_Base!$B$5)</f>
        <v>200000</v>
      </c>
      <c r="F604" s="1"/>
      <c r="G604" s="1">
        <v>299</v>
      </c>
      <c r="H604" s="1">
        <v>28</v>
      </c>
      <c r="I604" s="44">
        <f>N604*Parameters_Alternate!$B$8</f>
        <v>63.666666666666664</v>
      </c>
      <c r="J604" s="44">
        <f t="shared" si="74"/>
        <v>91.666666666666657</v>
      </c>
      <c r="K604" s="3">
        <v>-1</v>
      </c>
      <c r="M604" s="27">
        <v>0.93333333333333335</v>
      </c>
      <c r="N604" s="27">
        <v>0.79583333333333328</v>
      </c>
      <c r="P604" s="15">
        <f t="shared" si="75"/>
        <v>18333333.333333332</v>
      </c>
      <c r="R604">
        <f>Parameters_Alternate!$F$5</f>
        <v>13880</v>
      </c>
      <c r="S604">
        <f>R604*(1+VLOOKUP(K604,Parameters_Alternate!$H$3:$I$7,2,FALSE))</f>
        <v>11798</v>
      </c>
      <c r="T604" s="14">
        <f>S604*Parameters_Alternate!$F$2</f>
        <v>15337400</v>
      </c>
      <c r="U604" s="14">
        <f>Parameters_Alternate!$N$6</f>
        <v>433333.33333333337</v>
      </c>
      <c r="V604" s="14">
        <f t="shared" si="72"/>
        <v>2500000</v>
      </c>
      <c r="W604" s="14">
        <f>Parameters_Alternate!$Q$10</f>
        <v>3754098.2698005121</v>
      </c>
      <c r="X604" s="14">
        <f>Parameters_Alternate!$F$7*'Alternate Scenario '!P604</f>
        <v>4583333.333333333</v>
      </c>
      <c r="Y604" s="14">
        <f>Parameters_Base!$G$8</f>
        <v>2000000</v>
      </c>
      <c r="Z604" s="15">
        <f t="shared" si="76"/>
        <v>28608164.936467182</v>
      </c>
      <c r="AB604" s="29">
        <f t="shared" si="77"/>
        <v>-10274831.60313385</v>
      </c>
      <c r="AC604" s="29"/>
      <c r="AD604" s="29" t="str">
        <f t="shared" si="78"/>
        <v>Loss</v>
      </c>
      <c r="AE604" s="29"/>
      <c r="AG604" s="12">
        <f t="shared" si="79"/>
        <v>-112089.07203418747</v>
      </c>
    </row>
    <row r="605" spans="1:33" x14ac:dyDescent="0.25">
      <c r="A605" s="6">
        <v>598</v>
      </c>
      <c r="B605" s="1" t="str">
        <f t="shared" si="73"/>
        <v>Mumbai</v>
      </c>
      <c r="C605" s="1" t="s">
        <v>8</v>
      </c>
      <c r="D605" s="1" t="str">
        <f>IF(C605="Q1","non-peak",IF('Alternate Scenario '!C605="Q4","non-peak","peak"))</f>
        <v>non-peak</v>
      </c>
      <c r="E605" s="13">
        <f>IF(D605="non-peak",Parameters_Base!$B$4,Parameters_Base!$B$5)</f>
        <v>200000</v>
      </c>
      <c r="F605" s="1"/>
      <c r="G605" s="1">
        <v>299</v>
      </c>
      <c r="H605" s="1">
        <v>28</v>
      </c>
      <c r="I605" s="44">
        <f>N605*Parameters_Alternate!$B$8</f>
        <v>56.666666666666671</v>
      </c>
      <c r="J605" s="44">
        <f t="shared" si="74"/>
        <v>84.666666666666671</v>
      </c>
      <c r="K605" s="3">
        <v>2</v>
      </c>
      <c r="M605" s="27">
        <v>0.93333333333333335</v>
      </c>
      <c r="N605" s="27">
        <v>0.70833333333333337</v>
      </c>
      <c r="P605" s="15">
        <f t="shared" si="75"/>
        <v>16933333.333333336</v>
      </c>
      <c r="R605">
        <f>Parameters_Alternate!$F$5</f>
        <v>13880</v>
      </c>
      <c r="S605">
        <f>R605*(1+VLOOKUP(K605,Parameters_Alternate!$H$3:$I$7,2,FALSE))</f>
        <v>18044</v>
      </c>
      <c r="T605" s="14">
        <f>S605*Parameters_Alternate!$F$2</f>
        <v>23457200</v>
      </c>
      <c r="U605" s="14">
        <f>Parameters_Alternate!$N$6</f>
        <v>433333.33333333337</v>
      </c>
      <c r="V605" s="14">
        <f t="shared" si="72"/>
        <v>1500000</v>
      </c>
      <c r="W605" s="14">
        <f>Parameters_Alternate!$Q$10</f>
        <v>3754098.2698005121</v>
      </c>
      <c r="X605" s="14">
        <f>Parameters_Alternate!$F$7*'Alternate Scenario '!P605</f>
        <v>4233333.333333334</v>
      </c>
      <c r="Y605" s="14">
        <f>Parameters_Base!$G$8</f>
        <v>2000000</v>
      </c>
      <c r="Z605" s="15">
        <f t="shared" si="76"/>
        <v>35377964.936467178</v>
      </c>
      <c r="AB605" s="29">
        <f t="shared" si="77"/>
        <v>-18444631.603133842</v>
      </c>
      <c r="AC605" s="29"/>
      <c r="AD605" s="29" t="str">
        <f t="shared" si="78"/>
        <v>Loss</v>
      </c>
      <c r="AE605" s="29"/>
      <c r="AG605" s="12">
        <f t="shared" si="79"/>
        <v>-217849.97956457292</v>
      </c>
    </row>
    <row r="606" spans="1:33" x14ac:dyDescent="0.25">
      <c r="A606" s="6">
        <v>599</v>
      </c>
      <c r="B606" s="1" t="str">
        <f t="shared" si="73"/>
        <v>New York</v>
      </c>
      <c r="C606" s="1" t="s">
        <v>8</v>
      </c>
      <c r="D606" s="1" t="str">
        <f>IF(C606="Q1","non-peak",IF('Alternate Scenario '!C606="Q4","non-peak","peak"))</f>
        <v>non-peak</v>
      </c>
      <c r="E606" s="13">
        <f>IF(D606="non-peak",Parameters_Base!$B$4,Parameters_Base!$B$5)</f>
        <v>200000</v>
      </c>
      <c r="F606" s="1"/>
      <c r="G606" s="1">
        <v>300</v>
      </c>
      <c r="H606" s="1">
        <v>11</v>
      </c>
      <c r="I606" s="44">
        <f>N606*Parameters_Alternate!$B$8</f>
        <v>40</v>
      </c>
      <c r="J606" s="44">
        <f t="shared" si="74"/>
        <v>51</v>
      </c>
      <c r="K606" s="3">
        <v>0</v>
      </c>
      <c r="M606" s="27">
        <v>0.36666666666666664</v>
      </c>
      <c r="N606" s="27">
        <v>0.5</v>
      </c>
      <c r="P606" s="15">
        <f t="shared" si="75"/>
        <v>10200000</v>
      </c>
      <c r="R606">
        <f>Parameters_Alternate!$F$5</f>
        <v>13880</v>
      </c>
      <c r="S606">
        <f>R606*(1+VLOOKUP(K606,Parameters_Alternate!$H$3:$I$7,2,FALSE))</f>
        <v>13880</v>
      </c>
      <c r="T606" s="14">
        <f>S606*Parameters_Alternate!$F$2</f>
        <v>18044000</v>
      </c>
      <c r="U606" s="14">
        <f>Parameters_Alternate!$N$6</f>
        <v>433333.33333333337</v>
      </c>
      <c r="V606" s="14">
        <f t="shared" si="72"/>
        <v>2500000</v>
      </c>
      <c r="W606" s="14">
        <f>Parameters_Alternate!$Q$10</f>
        <v>3754098.2698005121</v>
      </c>
      <c r="X606" s="14">
        <f>Parameters_Alternate!$F$7*'Alternate Scenario '!P606</f>
        <v>2550000</v>
      </c>
      <c r="Y606" s="14">
        <f>Parameters_Base!$G$8</f>
        <v>2000000</v>
      </c>
      <c r="Z606" s="15">
        <f t="shared" si="76"/>
        <v>29281431.603133842</v>
      </c>
      <c r="AB606" s="29">
        <f t="shared" si="77"/>
        <v>-19081431.603133842</v>
      </c>
      <c r="AC606" s="29"/>
      <c r="AD606" s="29" t="str">
        <f t="shared" si="78"/>
        <v>Loss</v>
      </c>
      <c r="AE606" s="29"/>
      <c r="AG606" s="12">
        <f t="shared" si="79"/>
        <v>-374145.71770850674</v>
      </c>
    </row>
    <row r="607" spans="1:33" x14ac:dyDescent="0.25">
      <c r="A607" s="6">
        <v>600</v>
      </c>
      <c r="B607" s="1" t="str">
        <f t="shared" si="73"/>
        <v>Mumbai</v>
      </c>
      <c r="C607" s="1" t="s">
        <v>8</v>
      </c>
      <c r="D607" s="1" t="str">
        <f>IF(C607="Q1","non-peak",IF('Alternate Scenario '!C607="Q4","non-peak","peak"))</f>
        <v>non-peak</v>
      </c>
      <c r="E607" s="13">
        <f>IF(D607="non-peak",Parameters_Base!$B$4,Parameters_Base!$B$5)</f>
        <v>200000</v>
      </c>
      <c r="F607" s="1"/>
      <c r="G607" s="1">
        <v>300</v>
      </c>
      <c r="H607" s="1">
        <v>20</v>
      </c>
      <c r="I607" s="44">
        <f>N607*Parameters_Alternate!$B$8</f>
        <v>57.666666666666664</v>
      </c>
      <c r="J607" s="44">
        <f t="shared" si="74"/>
        <v>77.666666666666657</v>
      </c>
      <c r="K607" s="3">
        <v>1</v>
      </c>
      <c r="M607" s="27">
        <v>0.66666666666666663</v>
      </c>
      <c r="N607" s="27">
        <v>0.72083333333333333</v>
      </c>
      <c r="P607" s="15">
        <f t="shared" si="75"/>
        <v>15533333.333333332</v>
      </c>
      <c r="R607">
        <f>Parameters_Alternate!$F$5</f>
        <v>13880</v>
      </c>
      <c r="S607">
        <f>R607*(1+VLOOKUP(K607,Parameters_Alternate!$H$3:$I$7,2,FALSE))</f>
        <v>15961.999999999998</v>
      </c>
      <c r="T607" s="14">
        <f>S607*Parameters_Alternate!$F$2</f>
        <v>20750599.999999996</v>
      </c>
      <c r="U607" s="14">
        <f>Parameters_Alternate!$N$6</f>
        <v>433333.33333333337</v>
      </c>
      <c r="V607" s="14">
        <f t="shared" si="72"/>
        <v>1500000</v>
      </c>
      <c r="W607" s="14">
        <f>Parameters_Alternate!$Q$10</f>
        <v>3754098.2698005121</v>
      </c>
      <c r="X607" s="14">
        <f>Parameters_Alternate!$F$7*'Alternate Scenario '!P607</f>
        <v>3883333.333333333</v>
      </c>
      <c r="Y607" s="14">
        <f>Parameters_Base!$G$8</f>
        <v>2000000</v>
      </c>
      <c r="Z607" s="15">
        <f t="shared" si="76"/>
        <v>32321364.936467174</v>
      </c>
      <c r="AB607" s="29">
        <f t="shared" si="77"/>
        <v>-16788031.603133842</v>
      </c>
      <c r="AC607" s="29"/>
      <c r="AD607" s="29" t="str">
        <f t="shared" si="78"/>
        <v>Loss</v>
      </c>
      <c r="AE607" s="29"/>
      <c r="AG607" s="12">
        <f t="shared" si="79"/>
        <v>-216154.91334507096</v>
      </c>
    </row>
    <row r="608" spans="1:33" x14ac:dyDescent="0.25">
      <c r="A608" s="6">
        <v>601</v>
      </c>
      <c r="B608" s="1" t="str">
        <f t="shared" si="73"/>
        <v>New York</v>
      </c>
      <c r="C608" s="1" t="s">
        <v>8</v>
      </c>
      <c r="D608" s="1" t="str">
        <f>IF(C608="Q1","non-peak",IF('Alternate Scenario '!C608="Q4","non-peak","peak"))</f>
        <v>non-peak</v>
      </c>
      <c r="E608" s="13">
        <f>IF(D608="non-peak",Parameters_Base!$B$4,Parameters_Base!$B$5)</f>
        <v>200000</v>
      </c>
      <c r="F608" s="1"/>
      <c r="G608" s="1">
        <v>301</v>
      </c>
      <c r="H608" s="1">
        <v>14</v>
      </c>
      <c r="I608" s="44">
        <f>N608*Parameters_Alternate!$B$8</f>
        <v>71.666666666666671</v>
      </c>
      <c r="J608" s="44">
        <f t="shared" si="74"/>
        <v>85.666666666666671</v>
      </c>
      <c r="K608" s="3">
        <v>-2</v>
      </c>
      <c r="M608" s="27">
        <v>0.46666666666666667</v>
      </c>
      <c r="N608" s="27">
        <v>0.89583333333333337</v>
      </c>
      <c r="P608" s="15">
        <f t="shared" si="75"/>
        <v>17133333.333333336</v>
      </c>
      <c r="R608">
        <f>Parameters_Alternate!$F$5</f>
        <v>13880</v>
      </c>
      <c r="S608">
        <f>R608*(1+VLOOKUP(K608,Parameters_Alternate!$H$3:$I$7,2,FALSE))</f>
        <v>9716</v>
      </c>
      <c r="T608" s="14">
        <f>S608*Parameters_Alternate!$F$2</f>
        <v>12630800</v>
      </c>
      <c r="U608" s="14">
        <f>Parameters_Alternate!$N$6</f>
        <v>433333.33333333337</v>
      </c>
      <c r="V608" s="14">
        <f t="shared" si="72"/>
        <v>2500000</v>
      </c>
      <c r="W608" s="14">
        <f>Parameters_Alternate!$Q$10</f>
        <v>3754098.2698005121</v>
      </c>
      <c r="X608" s="14">
        <f>Parameters_Alternate!$F$7*'Alternate Scenario '!P608</f>
        <v>4283333.333333334</v>
      </c>
      <c r="Y608" s="14">
        <f>Parameters_Base!$G$8</f>
        <v>2000000</v>
      </c>
      <c r="Z608" s="15">
        <f t="shared" si="76"/>
        <v>25601564.936467178</v>
      </c>
      <c r="AB608" s="29">
        <f t="shared" si="77"/>
        <v>-8468231.6031338423</v>
      </c>
      <c r="AC608" s="29"/>
      <c r="AD608" s="29" t="str">
        <f t="shared" si="78"/>
        <v>Loss</v>
      </c>
      <c r="AE608" s="29"/>
      <c r="AG608" s="12">
        <f t="shared" si="79"/>
        <v>-98850.952565764688</v>
      </c>
    </row>
    <row r="609" spans="1:33" x14ac:dyDescent="0.25">
      <c r="A609" s="6">
        <v>602</v>
      </c>
      <c r="B609" s="1" t="str">
        <f t="shared" si="73"/>
        <v>Mumbai</v>
      </c>
      <c r="C609" s="1" t="s">
        <v>8</v>
      </c>
      <c r="D609" s="1" t="str">
        <f>IF(C609="Q1","non-peak",IF('Alternate Scenario '!C609="Q4","non-peak","peak"))</f>
        <v>non-peak</v>
      </c>
      <c r="E609" s="13">
        <f>IF(D609="non-peak",Parameters_Base!$B$4,Parameters_Base!$B$5)</f>
        <v>200000</v>
      </c>
      <c r="F609" s="1"/>
      <c r="G609" s="1">
        <v>301</v>
      </c>
      <c r="H609" s="1">
        <v>19</v>
      </c>
      <c r="I609" s="44">
        <f>N609*Parameters_Alternate!$B$8</f>
        <v>79</v>
      </c>
      <c r="J609" s="44">
        <f t="shared" si="74"/>
        <v>98</v>
      </c>
      <c r="K609" s="3">
        <v>2</v>
      </c>
      <c r="M609" s="27">
        <v>0.6333333333333333</v>
      </c>
      <c r="N609" s="27">
        <v>0.98750000000000004</v>
      </c>
      <c r="P609" s="15">
        <f t="shared" si="75"/>
        <v>19600000</v>
      </c>
      <c r="R609">
        <f>Parameters_Alternate!$F$5</f>
        <v>13880</v>
      </c>
      <c r="S609">
        <f>R609*(1+VLOOKUP(K609,Parameters_Alternate!$H$3:$I$7,2,FALSE))</f>
        <v>18044</v>
      </c>
      <c r="T609" s="14">
        <f>S609*Parameters_Alternate!$F$2</f>
        <v>23457200</v>
      </c>
      <c r="U609" s="14">
        <f>Parameters_Alternate!$N$6</f>
        <v>433333.33333333337</v>
      </c>
      <c r="V609" s="14">
        <f t="shared" si="72"/>
        <v>1500000</v>
      </c>
      <c r="W609" s="14">
        <f>Parameters_Alternate!$Q$10</f>
        <v>3754098.2698005121</v>
      </c>
      <c r="X609" s="14">
        <f>Parameters_Alternate!$F$7*'Alternate Scenario '!P609</f>
        <v>4900000</v>
      </c>
      <c r="Y609" s="14">
        <f>Parameters_Base!$G$8</f>
        <v>2000000</v>
      </c>
      <c r="Z609" s="15">
        <f t="shared" si="76"/>
        <v>36044631.603133842</v>
      </c>
      <c r="AB609" s="29">
        <f t="shared" si="77"/>
        <v>-16444631.603133842</v>
      </c>
      <c r="AC609" s="29"/>
      <c r="AD609" s="29" t="str">
        <f t="shared" si="78"/>
        <v>Loss</v>
      </c>
      <c r="AE609" s="29"/>
      <c r="AG609" s="12">
        <f t="shared" si="79"/>
        <v>-167802.36329728412</v>
      </c>
    </row>
    <row r="610" spans="1:33" x14ac:dyDescent="0.25">
      <c r="A610" s="6">
        <v>603</v>
      </c>
      <c r="B610" s="1" t="str">
        <f t="shared" si="73"/>
        <v>New York</v>
      </c>
      <c r="C610" s="1" t="s">
        <v>8</v>
      </c>
      <c r="D610" s="1" t="str">
        <f>IF(C610="Q1","non-peak",IF('Alternate Scenario '!C610="Q4","non-peak","peak"))</f>
        <v>non-peak</v>
      </c>
      <c r="E610" s="13">
        <f>IF(D610="non-peak",Parameters_Base!$B$4,Parameters_Base!$B$5)</f>
        <v>200000</v>
      </c>
      <c r="F610" s="1"/>
      <c r="G610" s="1">
        <v>302</v>
      </c>
      <c r="H610" s="1">
        <v>25</v>
      </c>
      <c r="I610" s="44">
        <f>N610*Parameters_Alternate!$B$8</f>
        <v>71</v>
      </c>
      <c r="J610" s="44">
        <f t="shared" si="74"/>
        <v>96</v>
      </c>
      <c r="K610" s="3">
        <v>-1</v>
      </c>
      <c r="M610" s="27">
        <v>0.83333333333333337</v>
      </c>
      <c r="N610" s="27">
        <v>0.88749999999999996</v>
      </c>
      <c r="P610" s="15">
        <f t="shared" si="75"/>
        <v>19200000</v>
      </c>
      <c r="R610">
        <f>Parameters_Alternate!$F$5</f>
        <v>13880</v>
      </c>
      <c r="S610">
        <f>R610*(1+VLOOKUP(K610,Parameters_Alternate!$H$3:$I$7,2,FALSE))</f>
        <v>11798</v>
      </c>
      <c r="T610" s="14">
        <f>S610*Parameters_Alternate!$F$2</f>
        <v>15337400</v>
      </c>
      <c r="U610" s="14">
        <f>Parameters_Alternate!$N$6</f>
        <v>433333.33333333337</v>
      </c>
      <c r="V610" s="14">
        <f t="shared" si="72"/>
        <v>2500000</v>
      </c>
      <c r="W610" s="14">
        <f>Parameters_Alternate!$Q$10</f>
        <v>3754098.2698005121</v>
      </c>
      <c r="X610" s="14">
        <f>Parameters_Alternate!$F$7*'Alternate Scenario '!P610</f>
        <v>4800000</v>
      </c>
      <c r="Y610" s="14">
        <f>Parameters_Base!$G$8</f>
        <v>2000000</v>
      </c>
      <c r="Z610" s="15">
        <f t="shared" si="76"/>
        <v>28824831.60313385</v>
      </c>
      <c r="AB610" s="29">
        <f t="shared" si="77"/>
        <v>-9624831.6031338498</v>
      </c>
      <c r="AC610" s="29"/>
      <c r="AD610" s="29" t="str">
        <f t="shared" si="78"/>
        <v>Loss</v>
      </c>
      <c r="AE610" s="29"/>
      <c r="AG610" s="12">
        <f t="shared" si="79"/>
        <v>-100258.66253264427</v>
      </c>
    </row>
    <row r="611" spans="1:33" x14ac:dyDescent="0.25">
      <c r="A611" s="6">
        <v>604</v>
      </c>
      <c r="B611" s="1" t="str">
        <f t="shared" si="73"/>
        <v>Mumbai</v>
      </c>
      <c r="C611" s="1" t="s">
        <v>8</v>
      </c>
      <c r="D611" s="1" t="str">
        <f>IF(C611="Q1","non-peak",IF('Alternate Scenario '!C611="Q4","non-peak","peak"))</f>
        <v>non-peak</v>
      </c>
      <c r="E611" s="13">
        <f>IF(D611="non-peak",Parameters_Base!$B$4,Parameters_Base!$B$5)</f>
        <v>200000</v>
      </c>
      <c r="F611" s="1"/>
      <c r="G611" s="1">
        <v>302</v>
      </c>
      <c r="H611" s="1">
        <v>18</v>
      </c>
      <c r="I611" s="44">
        <f>N611*Parameters_Alternate!$B$8</f>
        <v>51</v>
      </c>
      <c r="J611" s="44">
        <f t="shared" si="74"/>
        <v>69</v>
      </c>
      <c r="K611" s="3">
        <v>1</v>
      </c>
      <c r="M611" s="27">
        <v>0.6</v>
      </c>
      <c r="N611" s="27">
        <v>0.63749999999999996</v>
      </c>
      <c r="P611" s="15">
        <f t="shared" si="75"/>
        <v>13800000</v>
      </c>
      <c r="R611">
        <f>Parameters_Alternate!$F$5</f>
        <v>13880</v>
      </c>
      <c r="S611">
        <f>R611*(1+VLOOKUP(K611,Parameters_Alternate!$H$3:$I$7,2,FALSE))</f>
        <v>15961.999999999998</v>
      </c>
      <c r="T611" s="14">
        <f>S611*Parameters_Alternate!$F$2</f>
        <v>20750599.999999996</v>
      </c>
      <c r="U611" s="14">
        <f>Parameters_Alternate!$N$6</f>
        <v>433333.33333333337</v>
      </c>
      <c r="V611" s="14">
        <f t="shared" si="72"/>
        <v>1500000</v>
      </c>
      <c r="W611" s="14">
        <f>Parameters_Alternate!$Q$10</f>
        <v>3754098.2698005121</v>
      </c>
      <c r="X611" s="14">
        <f>Parameters_Alternate!$F$7*'Alternate Scenario '!P611</f>
        <v>3450000</v>
      </c>
      <c r="Y611" s="14">
        <f>Parameters_Base!$G$8</f>
        <v>2000000</v>
      </c>
      <c r="Z611" s="15">
        <f t="shared" si="76"/>
        <v>31888031.603133842</v>
      </c>
      <c r="AB611" s="29">
        <f t="shared" si="77"/>
        <v>-18088031.603133842</v>
      </c>
      <c r="AC611" s="29"/>
      <c r="AD611" s="29" t="str">
        <f t="shared" si="78"/>
        <v>Loss</v>
      </c>
      <c r="AE611" s="29"/>
      <c r="AG611" s="12">
        <f t="shared" si="79"/>
        <v>-262145.3855526644</v>
      </c>
    </row>
    <row r="612" spans="1:33" x14ac:dyDescent="0.25">
      <c r="A612" s="6">
        <v>605</v>
      </c>
      <c r="B612" s="1" t="str">
        <f t="shared" si="73"/>
        <v>New York</v>
      </c>
      <c r="C612" s="1" t="s">
        <v>8</v>
      </c>
      <c r="D612" s="1" t="str">
        <f>IF(C612="Q1","non-peak",IF('Alternate Scenario '!C612="Q4","non-peak","peak"))</f>
        <v>non-peak</v>
      </c>
      <c r="E612" s="13">
        <f>IF(D612="non-peak",Parameters_Base!$B$4,Parameters_Base!$B$5)</f>
        <v>200000</v>
      </c>
      <c r="F612" s="1"/>
      <c r="G612" s="1">
        <v>303</v>
      </c>
      <c r="H612" s="1">
        <v>18</v>
      </c>
      <c r="I612" s="44">
        <f>N612*Parameters_Alternate!$B$8</f>
        <v>44.666666666666671</v>
      </c>
      <c r="J612" s="44">
        <f t="shared" si="74"/>
        <v>62.666666666666671</v>
      </c>
      <c r="K612" s="3">
        <v>-1</v>
      </c>
      <c r="M612" s="27">
        <v>0.6</v>
      </c>
      <c r="N612" s="27">
        <v>0.55833333333333335</v>
      </c>
      <c r="P612" s="15">
        <f t="shared" si="75"/>
        <v>12533333.333333334</v>
      </c>
      <c r="R612">
        <f>Parameters_Alternate!$F$5</f>
        <v>13880</v>
      </c>
      <c r="S612">
        <f>R612*(1+VLOOKUP(K612,Parameters_Alternate!$H$3:$I$7,2,FALSE))</f>
        <v>11798</v>
      </c>
      <c r="T612" s="14">
        <f>S612*Parameters_Alternate!$F$2</f>
        <v>15337400</v>
      </c>
      <c r="U612" s="14">
        <f>Parameters_Alternate!$N$6</f>
        <v>433333.33333333337</v>
      </c>
      <c r="V612" s="14">
        <f t="shared" si="72"/>
        <v>2500000</v>
      </c>
      <c r="W612" s="14">
        <f>Parameters_Alternate!$Q$10</f>
        <v>3754098.2698005121</v>
      </c>
      <c r="X612" s="14">
        <f>Parameters_Alternate!$F$7*'Alternate Scenario '!P612</f>
        <v>3133333.3333333335</v>
      </c>
      <c r="Y612" s="14">
        <f>Parameters_Base!$G$8</f>
        <v>2000000</v>
      </c>
      <c r="Z612" s="15">
        <f t="shared" si="76"/>
        <v>27158164.936467182</v>
      </c>
      <c r="AB612" s="29">
        <f t="shared" si="77"/>
        <v>-14624831.603133848</v>
      </c>
      <c r="AC612" s="29"/>
      <c r="AD612" s="29" t="str">
        <f t="shared" si="78"/>
        <v>Loss</v>
      </c>
      <c r="AE612" s="29"/>
      <c r="AG612" s="12">
        <f t="shared" si="79"/>
        <v>-233374.97239043372</v>
      </c>
    </row>
    <row r="613" spans="1:33" x14ac:dyDescent="0.25">
      <c r="A613" s="6">
        <v>606</v>
      </c>
      <c r="B613" s="1" t="str">
        <f t="shared" si="73"/>
        <v>Mumbai</v>
      </c>
      <c r="C613" s="1" t="s">
        <v>8</v>
      </c>
      <c r="D613" s="1" t="str">
        <f>IF(C613="Q1","non-peak",IF('Alternate Scenario '!C613="Q4","non-peak","peak"))</f>
        <v>non-peak</v>
      </c>
      <c r="E613" s="13">
        <f>IF(D613="non-peak",Parameters_Base!$B$4,Parameters_Base!$B$5)</f>
        <v>200000</v>
      </c>
      <c r="F613" s="1"/>
      <c r="G613" s="1">
        <v>303</v>
      </c>
      <c r="H613" s="1">
        <v>27</v>
      </c>
      <c r="I613" s="44">
        <f>N613*Parameters_Alternate!$B$8</f>
        <v>64.666666666666671</v>
      </c>
      <c r="J613" s="44">
        <f t="shared" si="74"/>
        <v>91.666666666666671</v>
      </c>
      <c r="K613" s="3">
        <v>1</v>
      </c>
      <c r="M613" s="27">
        <v>0.9</v>
      </c>
      <c r="N613" s="27">
        <v>0.80833333333333335</v>
      </c>
      <c r="P613" s="15">
        <f t="shared" si="75"/>
        <v>18333333.333333336</v>
      </c>
      <c r="R613">
        <f>Parameters_Alternate!$F$5</f>
        <v>13880</v>
      </c>
      <c r="S613">
        <f>R613*(1+VLOOKUP(K613,Parameters_Alternate!$H$3:$I$7,2,FALSE))</f>
        <v>15961.999999999998</v>
      </c>
      <c r="T613" s="14">
        <f>S613*Parameters_Alternate!$F$2</f>
        <v>20750599.999999996</v>
      </c>
      <c r="U613" s="14">
        <f>Parameters_Alternate!$N$6</f>
        <v>433333.33333333337</v>
      </c>
      <c r="V613" s="14">
        <f t="shared" si="72"/>
        <v>1500000</v>
      </c>
      <c r="W613" s="14">
        <f>Parameters_Alternate!$Q$10</f>
        <v>3754098.2698005121</v>
      </c>
      <c r="X613" s="14">
        <f>Parameters_Alternate!$F$7*'Alternate Scenario '!P613</f>
        <v>4583333.333333334</v>
      </c>
      <c r="Y613" s="14">
        <f>Parameters_Base!$G$8</f>
        <v>2000000</v>
      </c>
      <c r="Z613" s="15">
        <f t="shared" si="76"/>
        <v>33021364.936467178</v>
      </c>
      <c r="AB613" s="29">
        <f t="shared" si="77"/>
        <v>-14688031.603133842</v>
      </c>
      <c r="AC613" s="29"/>
      <c r="AD613" s="29" t="str">
        <f t="shared" si="78"/>
        <v>Loss</v>
      </c>
      <c r="AE613" s="29"/>
      <c r="AG613" s="12">
        <f t="shared" si="79"/>
        <v>-160233.07203418735</v>
      </c>
    </row>
    <row r="614" spans="1:33" x14ac:dyDescent="0.25">
      <c r="A614" s="6">
        <v>607</v>
      </c>
      <c r="B614" s="1" t="str">
        <f t="shared" si="73"/>
        <v>New York</v>
      </c>
      <c r="C614" s="1" t="s">
        <v>8</v>
      </c>
      <c r="D614" s="1" t="str">
        <f>IF(C614="Q1","non-peak",IF('Alternate Scenario '!C614="Q4","non-peak","peak"))</f>
        <v>non-peak</v>
      </c>
      <c r="E614" s="13">
        <f>IF(D614="non-peak",Parameters_Base!$B$4,Parameters_Base!$B$5)</f>
        <v>200000</v>
      </c>
      <c r="F614" s="1"/>
      <c r="G614" s="1">
        <v>304</v>
      </c>
      <c r="H614" s="1">
        <v>16</v>
      </c>
      <c r="I614" s="44">
        <f>N614*Parameters_Alternate!$B$8</f>
        <v>48.333333333333329</v>
      </c>
      <c r="J614" s="44">
        <f t="shared" si="74"/>
        <v>64.333333333333329</v>
      </c>
      <c r="K614" s="3">
        <v>-2</v>
      </c>
      <c r="M614" s="27">
        <v>0.53333333333333333</v>
      </c>
      <c r="N614" s="27">
        <v>0.60416666666666663</v>
      </c>
      <c r="P614" s="15">
        <f t="shared" si="75"/>
        <v>12866666.666666666</v>
      </c>
      <c r="R614">
        <f>Parameters_Alternate!$F$5</f>
        <v>13880</v>
      </c>
      <c r="S614">
        <f>R614*(1+VLOOKUP(K614,Parameters_Alternate!$H$3:$I$7,2,FALSE))</f>
        <v>9716</v>
      </c>
      <c r="T614" s="14">
        <f>S614*Parameters_Alternate!$F$2</f>
        <v>12630800</v>
      </c>
      <c r="U614" s="14">
        <f>Parameters_Alternate!$N$6</f>
        <v>433333.33333333337</v>
      </c>
      <c r="V614" s="14">
        <f t="shared" si="72"/>
        <v>2500000</v>
      </c>
      <c r="W614" s="14">
        <f>Parameters_Alternate!$Q$10</f>
        <v>3754098.2698005121</v>
      </c>
      <c r="X614" s="14">
        <f>Parameters_Alternate!$F$7*'Alternate Scenario '!P614</f>
        <v>3216666.6666666665</v>
      </c>
      <c r="Y614" s="14">
        <f>Parameters_Base!$G$8</f>
        <v>2000000</v>
      </c>
      <c r="Z614" s="15">
        <f t="shared" si="76"/>
        <v>24534898.269800514</v>
      </c>
      <c r="AB614" s="29">
        <f t="shared" si="77"/>
        <v>-11668231.603133848</v>
      </c>
      <c r="AC614" s="29"/>
      <c r="AD614" s="29" t="str">
        <f t="shared" si="78"/>
        <v>Loss</v>
      </c>
      <c r="AE614" s="29"/>
      <c r="AG614" s="12">
        <f t="shared" si="79"/>
        <v>-181371.47569638107</v>
      </c>
    </row>
    <row r="615" spans="1:33" x14ac:dyDescent="0.25">
      <c r="A615" s="6">
        <v>608</v>
      </c>
      <c r="B615" s="1" t="str">
        <f t="shared" si="73"/>
        <v>Mumbai</v>
      </c>
      <c r="C615" s="1" t="s">
        <v>8</v>
      </c>
      <c r="D615" s="1" t="str">
        <f>IF(C615="Q1","non-peak",IF('Alternate Scenario '!C615="Q4","non-peak","peak"))</f>
        <v>non-peak</v>
      </c>
      <c r="E615" s="13">
        <f>IF(D615="non-peak",Parameters_Base!$B$4,Parameters_Base!$B$5)</f>
        <v>200000</v>
      </c>
      <c r="F615" s="1"/>
      <c r="G615" s="1">
        <v>304</v>
      </c>
      <c r="H615" s="1">
        <v>25</v>
      </c>
      <c r="I615" s="44">
        <f>N615*Parameters_Alternate!$B$8</f>
        <v>72</v>
      </c>
      <c r="J615" s="44">
        <f t="shared" si="74"/>
        <v>97</v>
      </c>
      <c r="K615" s="3">
        <v>2</v>
      </c>
      <c r="M615" s="27">
        <v>0.83333333333333337</v>
      </c>
      <c r="N615" s="27">
        <v>0.9</v>
      </c>
      <c r="P615" s="15">
        <f t="shared" si="75"/>
        <v>19400000</v>
      </c>
      <c r="R615">
        <f>Parameters_Alternate!$F$5</f>
        <v>13880</v>
      </c>
      <c r="S615">
        <f>R615*(1+VLOOKUP(K615,Parameters_Alternate!$H$3:$I$7,2,FALSE))</f>
        <v>18044</v>
      </c>
      <c r="T615" s="14">
        <f>S615*Parameters_Alternate!$F$2</f>
        <v>23457200</v>
      </c>
      <c r="U615" s="14">
        <f>Parameters_Alternate!$N$6</f>
        <v>433333.33333333337</v>
      </c>
      <c r="V615" s="14">
        <f t="shared" si="72"/>
        <v>1500000</v>
      </c>
      <c r="W615" s="14">
        <f>Parameters_Alternate!$Q$10</f>
        <v>3754098.2698005121</v>
      </c>
      <c r="X615" s="14">
        <f>Parameters_Alternate!$F$7*'Alternate Scenario '!P615</f>
        <v>4850000</v>
      </c>
      <c r="Y615" s="14">
        <f>Parameters_Base!$G$8</f>
        <v>2000000</v>
      </c>
      <c r="Z615" s="15">
        <f t="shared" si="76"/>
        <v>35994631.603133842</v>
      </c>
      <c r="AB615" s="29">
        <f t="shared" si="77"/>
        <v>-16594631.603133842</v>
      </c>
      <c r="AC615" s="29"/>
      <c r="AD615" s="29" t="str">
        <f t="shared" si="78"/>
        <v>Loss</v>
      </c>
      <c r="AE615" s="29"/>
      <c r="AG615" s="12">
        <f t="shared" si="79"/>
        <v>-171078.67632096744</v>
      </c>
    </row>
    <row r="616" spans="1:33" x14ac:dyDescent="0.25">
      <c r="A616" s="6">
        <v>609</v>
      </c>
      <c r="B616" s="1" t="str">
        <f t="shared" si="73"/>
        <v>New York</v>
      </c>
      <c r="C616" s="1" t="s">
        <v>8</v>
      </c>
      <c r="D616" s="1" t="str">
        <f>IF(C616="Q1","non-peak",IF('Alternate Scenario '!C616="Q4","non-peak","peak"))</f>
        <v>non-peak</v>
      </c>
      <c r="E616" s="13">
        <f>IF(D616="non-peak",Parameters_Base!$B$4,Parameters_Base!$B$5)</f>
        <v>200000</v>
      </c>
      <c r="F616" s="1"/>
      <c r="G616" s="1">
        <v>305</v>
      </c>
      <c r="H616" s="1">
        <v>10</v>
      </c>
      <c r="I616" s="44">
        <f>N616*Parameters_Alternate!$B$8</f>
        <v>68.666666666666657</v>
      </c>
      <c r="J616" s="44">
        <f t="shared" si="74"/>
        <v>78.666666666666657</v>
      </c>
      <c r="K616" s="3">
        <v>0</v>
      </c>
      <c r="M616" s="27">
        <v>0.33333333333333331</v>
      </c>
      <c r="N616" s="27">
        <v>0.85833333333333328</v>
      </c>
      <c r="P616" s="15">
        <f t="shared" si="75"/>
        <v>15733333.333333332</v>
      </c>
      <c r="R616">
        <f>Parameters_Alternate!$F$5</f>
        <v>13880</v>
      </c>
      <c r="S616">
        <f>R616*(1+VLOOKUP(K616,Parameters_Alternate!$H$3:$I$7,2,FALSE))</f>
        <v>13880</v>
      </c>
      <c r="T616" s="14">
        <f>S616*Parameters_Alternate!$F$2</f>
        <v>18044000</v>
      </c>
      <c r="U616" s="14">
        <f>Parameters_Alternate!$N$6</f>
        <v>433333.33333333337</v>
      </c>
      <c r="V616" s="14">
        <f t="shared" si="72"/>
        <v>2500000</v>
      </c>
      <c r="W616" s="14">
        <f>Parameters_Alternate!$Q$10</f>
        <v>3754098.2698005121</v>
      </c>
      <c r="X616" s="14">
        <f>Parameters_Alternate!$F$7*'Alternate Scenario '!P616</f>
        <v>3933333.333333333</v>
      </c>
      <c r="Y616" s="14">
        <f>Parameters_Base!$G$8</f>
        <v>2000000</v>
      </c>
      <c r="Z616" s="15">
        <f t="shared" si="76"/>
        <v>30664764.936467174</v>
      </c>
      <c r="AB616" s="29">
        <f t="shared" si="77"/>
        <v>-14931431.603133842</v>
      </c>
      <c r="AC616" s="29"/>
      <c r="AD616" s="29" t="str">
        <f t="shared" si="78"/>
        <v>Loss</v>
      </c>
      <c r="AE616" s="29"/>
      <c r="AG616" s="12">
        <f t="shared" si="79"/>
        <v>-189806.33393814208</v>
      </c>
    </row>
    <row r="617" spans="1:33" x14ac:dyDescent="0.25">
      <c r="A617" s="6">
        <v>610</v>
      </c>
      <c r="B617" s="1" t="str">
        <f t="shared" si="73"/>
        <v>Mumbai</v>
      </c>
      <c r="C617" s="1" t="s">
        <v>8</v>
      </c>
      <c r="D617" s="1" t="str">
        <f>IF(C617="Q1","non-peak",IF('Alternate Scenario '!C617="Q4","non-peak","peak"))</f>
        <v>non-peak</v>
      </c>
      <c r="E617" s="13">
        <f>IF(D617="non-peak",Parameters_Base!$B$4,Parameters_Base!$B$5)</f>
        <v>200000</v>
      </c>
      <c r="F617" s="1"/>
      <c r="G617" s="1">
        <v>305</v>
      </c>
      <c r="H617" s="1">
        <v>28</v>
      </c>
      <c r="I617" s="44">
        <f>N617*Parameters_Alternate!$B$8</f>
        <v>45.333333333333329</v>
      </c>
      <c r="J617" s="44">
        <f t="shared" si="74"/>
        <v>73.333333333333329</v>
      </c>
      <c r="K617" s="3">
        <v>1</v>
      </c>
      <c r="M617" s="27">
        <v>0.93333333333333335</v>
      </c>
      <c r="N617" s="27">
        <v>0.56666666666666665</v>
      </c>
      <c r="P617" s="15">
        <f t="shared" si="75"/>
        <v>14666666.666666666</v>
      </c>
      <c r="R617">
        <f>Parameters_Alternate!$F$5</f>
        <v>13880</v>
      </c>
      <c r="S617">
        <f>R617*(1+VLOOKUP(K617,Parameters_Alternate!$H$3:$I$7,2,FALSE))</f>
        <v>15961.999999999998</v>
      </c>
      <c r="T617" s="14">
        <f>S617*Parameters_Alternate!$F$2</f>
        <v>20750599.999999996</v>
      </c>
      <c r="U617" s="14">
        <f>Parameters_Alternate!$N$6</f>
        <v>433333.33333333337</v>
      </c>
      <c r="V617" s="14">
        <f t="shared" si="72"/>
        <v>1500000</v>
      </c>
      <c r="W617" s="14">
        <f>Parameters_Alternate!$Q$10</f>
        <v>3754098.2698005121</v>
      </c>
      <c r="X617" s="14">
        <f>Parameters_Alternate!$F$7*'Alternate Scenario '!P617</f>
        <v>3666666.6666666665</v>
      </c>
      <c r="Y617" s="14">
        <f>Parameters_Base!$G$8</f>
        <v>2000000</v>
      </c>
      <c r="Z617" s="15">
        <f t="shared" si="76"/>
        <v>32104698.26980051</v>
      </c>
      <c r="AB617" s="29">
        <f t="shared" si="77"/>
        <v>-17438031.603133842</v>
      </c>
      <c r="AC617" s="29"/>
      <c r="AD617" s="29" t="str">
        <f t="shared" si="78"/>
        <v>Loss</v>
      </c>
      <c r="AE617" s="29"/>
      <c r="AG617" s="12">
        <f t="shared" si="79"/>
        <v>-237791.34004273423</v>
      </c>
    </row>
    <row r="618" spans="1:33" x14ac:dyDescent="0.25">
      <c r="A618" s="6">
        <v>611</v>
      </c>
      <c r="B618" s="1" t="str">
        <f t="shared" si="73"/>
        <v>New York</v>
      </c>
      <c r="C618" s="1" t="s">
        <v>8</v>
      </c>
      <c r="D618" s="1" t="str">
        <f>IF(C618="Q1","non-peak",IF('Alternate Scenario '!C618="Q4","non-peak","peak"))</f>
        <v>non-peak</v>
      </c>
      <c r="E618" s="13">
        <f>IF(D618="non-peak",Parameters_Base!$B$4,Parameters_Base!$B$5)</f>
        <v>200000</v>
      </c>
      <c r="F618" s="1"/>
      <c r="G618" s="1">
        <v>306</v>
      </c>
      <c r="H618" s="1">
        <v>28</v>
      </c>
      <c r="I618" s="44">
        <f>N618*Parameters_Alternate!$B$8</f>
        <v>74</v>
      </c>
      <c r="J618" s="44">
        <f t="shared" si="74"/>
        <v>102</v>
      </c>
      <c r="K618" s="3">
        <v>0</v>
      </c>
      <c r="M618" s="27">
        <v>0.93333333333333335</v>
      </c>
      <c r="N618" s="27">
        <v>0.92500000000000004</v>
      </c>
      <c r="P618" s="15">
        <f t="shared" si="75"/>
        <v>20400000</v>
      </c>
      <c r="R618">
        <f>Parameters_Alternate!$F$5</f>
        <v>13880</v>
      </c>
      <c r="S618">
        <f>R618*(1+VLOOKUP(K618,Parameters_Alternate!$H$3:$I$7,2,FALSE))</f>
        <v>13880</v>
      </c>
      <c r="T618" s="14">
        <f>S618*Parameters_Alternate!$F$2</f>
        <v>18044000</v>
      </c>
      <c r="U618" s="14">
        <f>Parameters_Alternate!$N$6</f>
        <v>433333.33333333337</v>
      </c>
      <c r="V618" s="14">
        <f t="shared" si="72"/>
        <v>2500000</v>
      </c>
      <c r="W618" s="14">
        <f>Parameters_Alternate!$Q$10</f>
        <v>3754098.2698005121</v>
      </c>
      <c r="X618" s="14">
        <f>Parameters_Alternate!$F$7*'Alternate Scenario '!P618</f>
        <v>5100000</v>
      </c>
      <c r="Y618" s="14">
        <f>Parameters_Base!$G$8</f>
        <v>2000000</v>
      </c>
      <c r="Z618" s="15">
        <f t="shared" si="76"/>
        <v>31831431.603133842</v>
      </c>
      <c r="AB618" s="29">
        <f t="shared" si="77"/>
        <v>-11431431.603133842</v>
      </c>
      <c r="AC618" s="29"/>
      <c r="AD618" s="29" t="str">
        <f t="shared" si="78"/>
        <v>Loss</v>
      </c>
      <c r="AE618" s="29"/>
      <c r="AG618" s="12">
        <f t="shared" si="79"/>
        <v>-112072.85885425335</v>
      </c>
    </row>
    <row r="619" spans="1:33" x14ac:dyDescent="0.25">
      <c r="A619" s="6">
        <v>612</v>
      </c>
      <c r="B619" s="1" t="str">
        <f t="shared" si="73"/>
        <v>Mumbai</v>
      </c>
      <c r="C619" s="1" t="s">
        <v>8</v>
      </c>
      <c r="D619" s="1" t="str">
        <f>IF(C619="Q1","non-peak",IF('Alternate Scenario '!C619="Q4","non-peak","peak"))</f>
        <v>non-peak</v>
      </c>
      <c r="E619" s="13">
        <f>IF(D619="non-peak",Parameters_Base!$B$4,Parameters_Base!$B$5)</f>
        <v>200000</v>
      </c>
      <c r="F619" s="1"/>
      <c r="G619" s="1">
        <v>306</v>
      </c>
      <c r="H619" s="1">
        <v>17</v>
      </c>
      <c r="I619" s="44">
        <f>N619*Parameters_Alternate!$B$8</f>
        <v>48</v>
      </c>
      <c r="J619" s="44">
        <f t="shared" si="74"/>
        <v>65</v>
      </c>
      <c r="K619" s="3">
        <v>2</v>
      </c>
      <c r="M619" s="27">
        <v>0.56666666666666665</v>
      </c>
      <c r="N619" s="27">
        <v>0.6</v>
      </c>
      <c r="P619" s="15">
        <f t="shared" si="75"/>
        <v>13000000</v>
      </c>
      <c r="R619">
        <f>Parameters_Alternate!$F$5</f>
        <v>13880</v>
      </c>
      <c r="S619">
        <f>R619*(1+VLOOKUP(K619,Parameters_Alternate!$H$3:$I$7,2,FALSE))</f>
        <v>18044</v>
      </c>
      <c r="T619" s="14">
        <f>S619*Parameters_Alternate!$F$2</f>
        <v>23457200</v>
      </c>
      <c r="U619" s="14">
        <f>Parameters_Alternate!$N$6</f>
        <v>433333.33333333337</v>
      </c>
      <c r="V619" s="14">
        <f t="shared" si="72"/>
        <v>1500000</v>
      </c>
      <c r="W619" s="14">
        <f>Parameters_Alternate!$Q$10</f>
        <v>3754098.2698005121</v>
      </c>
      <c r="X619" s="14">
        <f>Parameters_Alternate!$F$7*'Alternate Scenario '!P619</f>
        <v>3250000</v>
      </c>
      <c r="Y619" s="14">
        <f>Parameters_Base!$G$8</f>
        <v>2000000</v>
      </c>
      <c r="Z619" s="15">
        <f t="shared" si="76"/>
        <v>34394631.603133842</v>
      </c>
      <c r="AB619" s="29">
        <f t="shared" si="77"/>
        <v>-21394631.603133842</v>
      </c>
      <c r="AC619" s="29"/>
      <c r="AD619" s="29" t="str">
        <f t="shared" si="78"/>
        <v>Loss</v>
      </c>
      <c r="AE619" s="29"/>
      <c r="AG619" s="12">
        <f t="shared" si="79"/>
        <v>-329148.17850975139</v>
      </c>
    </row>
    <row r="620" spans="1:33" x14ac:dyDescent="0.25">
      <c r="A620" s="6">
        <v>613</v>
      </c>
      <c r="B620" s="1" t="str">
        <f t="shared" si="73"/>
        <v>New York</v>
      </c>
      <c r="C620" s="1" t="s">
        <v>8</v>
      </c>
      <c r="D620" s="1" t="str">
        <f>IF(C620="Q1","non-peak",IF('Alternate Scenario '!C620="Q4","non-peak","peak"))</f>
        <v>non-peak</v>
      </c>
      <c r="E620" s="13">
        <f>IF(D620="non-peak",Parameters_Base!$B$4,Parameters_Base!$B$5)</f>
        <v>200000</v>
      </c>
      <c r="F620" s="1"/>
      <c r="G620" s="1">
        <v>307</v>
      </c>
      <c r="H620" s="1">
        <v>18</v>
      </c>
      <c r="I620" s="44">
        <f>N620*Parameters_Alternate!$B$8</f>
        <v>62</v>
      </c>
      <c r="J620" s="44">
        <f t="shared" si="74"/>
        <v>80</v>
      </c>
      <c r="K620" s="3">
        <v>-2</v>
      </c>
      <c r="M620" s="27">
        <v>0.6</v>
      </c>
      <c r="N620" s="27">
        <v>0.77500000000000002</v>
      </c>
      <c r="P620" s="15">
        <f t="shared" si="75"/>
        <v>16000000</v>
      </c>
      <c r="R620">
        <f>Parameters_Alternate!$F$5</f>
        <v>13880</v>
      </c>
      <c r="S620">
        <f>R620*(1+VLOOKUP(K620,Parameters_Alternate!$H$3:$I$7,2,FALSE))</f>
        <v>9716</v>
      </c>
      <c r="T620" s="14">
        <f>S620*Parameters_Alternate!$F$2</f>
        <v>12630800</v>
      </c>
      <c r="U620" s="14">
        <f>Parameters_Alternate!$N$6</f>
        <v>433333.33333333337</v>
      </c>
      <c r="V620" s="14">
        <f t="shared" si="72"/>
        <v>2500000</v>
      </c>
      <c r="W620" s="14">
        <f>Parameters_Alternate!$Q$10</f>
        <v>3754098.2698005121</v>
      </c>
      <c r="X620" s="14">
        <f>Parameters_Alternate!$F$7*'Alternate Scenario '!P620</f>
        <v>4000000</v>
      </c>
      <c r="Y620" s="14">
        <f>Parameters_Base!$G$8</f>
        <v>2000000</v>
      </c>
      <c r="Z620" s="15">
        <f t="shared" si="76"/>
        <v>25318231.603133846</v>
      </c>
      <c r="AB620" s="29">
        <f t="shared" si="77"/>
        <v>-9318231.6031338461</v>
      </c>
      <c r="AC620" s="29"/>
      <c r="AD620" s="29" t="str">
        <f t="shared" si="78"/>
        <v>Loss</v>
      </c>
      <c r="AE620" s="29"/>
      <c r="AG620" s="12">
        <f t="shared" si="79"/>
        <v>-116477.89503917308</v>
      </c>
    </row>
    <row r="621" spans="1:33" x14ac:dyDescent="0.25">
      <c r="A621" s="6">
        <v>614</v>
      </c>
      <c r="B621" s="1" t="str">
        <f t="shared" si="73"/>
        <v>Mumbai</v>
      </c>
      <c r="C621" s="1" t="s">
        <v>8</v>
      </c>
      <c r="D621" s="1" t="str">
        <f>IF(C621="Q1","non-peak",IF('Alternate Scenario '!C621="Q4","non-peak","peak"))</f>
        <v>non-peak</v>
      </c>
      <c r="E621" s="13">
        <f>IF(D621="non-peak",Parameters_Base!$B$4,Parameters_Base!$B$5)</f>
        <v>200000</v>
      </c>
      <c r="F621" s="1"/>
      <c r="G621" s="1">
        <v>307</v>
      </c>
      <c r="H621" s="1">
        <v>22</v>
      </c>
      <c r="I621" s="44">
        <f>N621*Parameters_Alternate!$B$8</f>
        <v>54.666666666666671</v>
      </c>
      <c r="J621" s="44">
        <f t="shared" si="74"/>
        <v>76.666666666666671</v>
      </c>
      <c r="K621" s="3">
        <v>1</v>
      </c>
      <c r="M621" s="27">
        <v>0.73333333333333328</v>
      </c>
      <c r="N621" s="27">
        <v>0.68333333333333335</v>
      </c>
      <c r="P621" s="15">
        <f t="shared" si="75"/>
        <v>15333333.333333334</v>
      </c>
      <c r="R621">
        <f>Parameters_Alternate!$F$5</f>
        <v>13880</v>
      </c>
      <c r="S621">
        <f>R621*(1+VLOOKUP(K621,Parameters_Alternate!$H$3:$I$7,2,FALSE))</f>
        <v>15961.999999999998</v>
      </c>
      <c r="T621" s="14">
        <f>S621*Parameters_Alternate!$F$2</f>
        <v>20750599.999999996</v>
      </c>
      <c r="U621" s="14">
        <f>Parameters_Alternate!$N$6</f>
        <v>433333.33333333337</v>
      </c>
      <c r="V621" s="14">
        <f t="shared" si="72"/>
        <v>1500000</v>
      </c>
      <c r="W621" s="14">
        <f>Parameters_Alternate!$Q$10</f>
        <v>3754098.2698005121</v>
      </c>
      <c r="X621" s="14">
        <f>Parameters_Alternate!$F$7*'Alternate Scenario '!P621</f>
        <v>3833333.3333333335</v>
      </c>
      <c r="Y621" s="14">
        <f>Parameters_Base!$G$8</f>
        <v>2000000</v>
      </c>
      <c r="Z621" s="15">
        <f t="shared" si="76"/>
        <v>32271364.936467174</v>
      </c>
      <c r="AB621" s="29">
        <f t="shared" si="77"/>
        <v>-16938031.603133842</v>
      </c>
      <c r="AC621" s="29"/>
      <c r="AD621" s="29" t="str">
        <f t="shared" si="78"/>
        <v>Loss</v>
      </c>
      <c r="AE621" s="29"/>
      <c r="AG621" s="12">
        <f t="shared" si="79"/>
        <v>-220930.84699739792</v>
      </c>
    </row>
    <row r="622" spans="1:33" x14ac:dyDescent="0.25">
      <c r="A622" s="6">
        <v>615</v>
      </c>
      <c r="B622" s="1" t="str">
        <f t="shared" si="73"/>
        <v>New York</v>
      </c>
      <c r="C622" s="1" t="s">
        <v>8</v>
      </c>
      <c r="D622" s="1" t="str">
        <f>IF(C622="Q1","non-peak",IF('Alternate Scenario '!C622="Q4","non-peak","peak"))</f>
        <v>non-peak</v>
      </c>
      <c r="E622" s="13">
        <f>IF(D622="non-peak",Parameters_Base!$B$4,Parameters_Base!$B$5)</f>
        <v>200000</v>
      </c>
      <c r="F622" s="1"/>
      <c r="G622" s="1">
        <v>308</v>
      </c>
      <c r="H622" s="1">
        <v>24</v>
      </c>
      <c r="I622" s="44">
        <f>N622*Parameters_Alternate!$B$8</f>
        <v>55.666666666666664</v>
      </c>
      <c r="J622" s="44">
        <f t="shared" si="74"/>
        <v>79.666666666666657</v>
      </c>
      <c r="K622" s="3">
        <v>-1</v>
      </c>
      <c r="M622" s="27">
        <v>0.8</v>
      </c>
      <c r="N622" s="27">
        <v>0.6958333333333333</v>
      </c>
      <c r="P622" s="15">
        <f t="shared" si="75"/>
        <v>15933333.333333332</v>
      </c>
      <c r="R622">
        <f>Parameters_Alternate!$F$5</f>
        <v>13880</v>
      </c>
      <c r="S622">
        <f>R622*(1+VLOOKUP(K622,Parameters_Alternate!$H$3:$I$7,2,FALSE))</f>
        <v>11798</v>
      </c>
      <c r="T622" s="14">
        <f>S622*Parameters_Alternate!$F$2</f>
        <v>15337400</v>
      </c>
      <c r="U622" s="14">
        <f>Parameters_Alternate!$N$6</f>
        <v>433333.33333333337</v>
      </c>
      <c r="V622" s="14">
        <f t="shared" si="72"/>
        <v>2500000</v>
      </c>
      <c r="W622" s="14">
        <f>Parameters_Alternate!$Q$10</f>
        <v>3754098.2698005121</v>
      </c>
      <c r="X622" s="14">
        <f>Parameters_Alternate!$F$7*'Alternate Scenario '!P622</f>
        <v>3983333.333333333</v>
      </c>
      <c r="Y622" s="14">
        <f>Parameters_Base!$G$8</f>
        <v>2000000</v>
      </c>
      <c r="Z622" s="15">
        <f t="shared" si="76"/>
        <v>28008164.936467182</v>
      </c>
      <c r="AB622" s="29">
        <f t="shared" si="77"/>
        <v>-12074831.60313385</v>
      </c>
      <c r="AC622" s="29"/>
      <c r="AD622" s="29" t="str">
        <f t="shared" si="78"/>
        <v>Loss</v>
      </c>
      <c r="AE622" s="29"/>
      <c r="AG622" s="12">
        <f t="shared" si="79"/>
        <v>-151566.92388870943</v>
      </c>
    </row>
    <row r="623" spans="1:33" x14ac:dyDescent="0.25">
      <c r="A623" s="6">
        <v>616</v>
      </c>
      <c r="B623" s="1" t="str">
        <f t="shared" si="73"/>
        <v>Mumbai</v>
      </c>
      <c r="C623" s="1" t="s">
        <v>8</v>
      </c>
      <c r="D623" s="1" t="str">
        <f>IF(C623="Q1","non-peak",IF('Alternate Scenario '!C623="Q4","non-peak","peak"))</f>
        <v>non-peak</v>
      </c>
      <c r="E623" s="13">
        <f>IF(D623="non-peak",Parameters_Base!$B$4,Parameters_Base!$B$5)</f>
        <v>200000</v>
      </c>
      <c r="F623" s="1"/>
      <c r="G623" s="1">
        <v>308</v>
      </c>
      <c r="H623" s="1">
        <v>24</v>
      </c>
      <c r="I623" s="44">
        <f>N623*Parameters_Alternate!$B$8</f>
        <v>68.666666666666657</v>
      </c>
      <c r="J623" s="44">
        <f t="shared" si="74"/>
        <v>92.666666666666657</v>
      </c>
      <c r="K623" s="3">
        <v>0</v>
      </c>
      <c r="M623" s="27">
        <v>0.8</v>
      </c>
      <c r="N623" s="27">
        <v>0.85833333333333328</v>
      </c>
      <c r="P623" s="15">
        <f t="shared" si="75"/>
        <v>18533333.333333332</v>
      </c>
      <c r="R623">
        <f>Parameters_Alternate!$F$5</f>
        <v>13880</v>
      </c>
      <c r="S623">
        <f>R623*(1+VLOOKUP(K623,Parameters_Alternate!$H$3:$I$7,2,FALSE))</f>
        <v>13880</v>
      </c>
      <c r="T623" s="14">
        <f>S623*Parameters_Alternate!$F$2</f>
        <v>18044000</v>
      </c>
      <c r="U623" s="14">
        <f>Parameters_Alternate!$N$6</f>
        <v>433333.33333333337</v>
      </c>
      <c r="V623" s="14">
        <f t="shared" si="72"/>
        <v>1500000</v>
      </c>
      <c r="W623" s="14">
        <f>Parameters_Alternate!$Q$10</f>
        <v>3754098.2698005121</v>
      </c>
      <c r="X623" s="14">
        <f>Parameters_Alternate!$F$7*'Alternate Scenario '!P623</f>
        <v>4633333.333333333</v>
      </c>
      <c r="Y623" s="14">
        <f>Parameters_Base!$G$8</f>
        <v>2000000</v>
      </c>
      <c r="Z623" s="15">
        <f t="shared" si="76"/>
        <v>30364764.936467174</v>
      </c>
      <c r="AB623" s="29">
        <f t="shared" si="77"/>
        <v>-11831431.603133842</v>
      </c>
      <c r="AC623" s="29"/>
      <c r="AD623" s="29" t="str">
        <f t="shared" si="78"/>
        <v>Loss</v>
      </c>
      <c r="AE623" s="29"/>
      <c r="AG623" s="12">
        <f t="shared" si="79"/>
        <v>-127677.31945827889</v>
      </c>
    </row>
    <row r="624" spans="1:33" x14ac:dyDescent="0.25">
      <c r="A624" s="6">
        <v>617</v>
      </c>
      <c r="B624" s="1" t="str">
        <f t="shared" si="73"/>
        <v>New York</v>
      </c>
      <c r="C624" s="1" t="s">
        <v>8</v>
      </c>
      <c r="D624" s="1" t="str">
        <f>IF(C624="Q1","non-peak",IF('Alternate Scenario '!C624="Q4","non-peak","peak"))</f>
        <v>non-peak</v>
      </c>
      <c r="E624" s="13">
        <f>IF(D624="non-peak",Parameters_Base!$B$4,Parameters_Base!$B$5)</f>
        <v>200000</v>
      </c>
      <c r="F624" s="1"/>
      <c r="G624" s="1">
        <v>309</v>
      </c>
      <c r="H624" s="1">
        <v>22</v>
      </c>
      <c r="I624" s="44">
        <f>N624*Parameters_Alternate!$B$8</f>
        <v>63.666666666666664</v>
      </c>
      <c r="J624" s="44">
        <f t="shared" si="74"/>
        <v>85.666666666666657</v>
      </c>
      <c r="K624" s="3">
        <v>-2</v>
      </c>
      <c r="M624" s="27">
        <v>0.73333333333333328</v>
      </c>
      <c r="N624" s="27">
        <v>0.79583333333333328</v>
      </c>
      <c r="P624" s="15">
        <f t="shared" si="75"/>
        <v>17133333.333333332</v>
      </c>
      <c r="R624">
        <f>Parameters_Alternate!$F$5</f>
        <v>13880</v>
      </c>
      <c r="S624">
        <f>R624*(1+VLOOKUP(K624,Parameters_Alternate!$H$3:$I$7,2,FALSE))</f>
        <v>9716</v>
      </c>
      <c r="T624" s="14">
        <f>S624*Parameters_Alternate!$F$2</f>
        <v>12630800</v>
      </c>
      <c r="U624" s="14">
        <f>Parameters_Alternate!$N$6</f>
        <v>433333.33333333337</v>
      </c>
      <c r="V624" s="14">
        <f t="shared" si="72"/>
        <v>2500000</v>
      </c>
      <c r="W624" s="14">
        <f>Parameters_Alternate!$Q$10</f>
        <v>3754098.2698005121</v>
      </c>
      <c r="X624" s="14">
        <f>Parameters_Alternate!$F$7*'Alternate Scenario '!P624</f>
        <v>4283333.333333333</v>
      </c>
      <c r="Y624" s="14">
        <f>Parameters_Base!$G$8</f>
        <v>2000000</v>
      </c>
      <c r="Z624" s="15">
        <f t="shared" si="76"/>
        <v>25601564.936467178</v>
      </c>
      <c r="AB624" s="29">
        <f t="shared" si="77"/>
        <v>-8468231.6031338461</v>
      </c>
      <c r="AC624" s="29"/>
      <c r="AD624" s="29" t="str">
        <f t="shared" si="78"/>
        <v>Loss</v>
      </c>
      <c r="AE624" s="29"/>
      <c r="AG624" s="12">
        <f t="shared" si="79"/>
        <v>-98850.952565764746</v>
      </c>
    </row>
    <row r="625" spans="1:33" x14ac:dyDescent="0.25">
      <c r="A625" s="6">
        <v>618</v>
      </c>
      <c r="B625" s="1" t="str">
        <f t="shared" si="73"/>
        <v>Mumbai</v>
      </c>
      <c r="C625" s="1" t="s">
        <v>8</v>
      </c>
      <c r="D625" s="1" t="str">
        <f>IF(C625="Q1","non-peak",IF('Alternate Scenario '!C625="Q4","non-peak","peak"))</f>
        <v>non-peak</v>
      </c>
      <c r="E625" s="13">
        <f>IF(D625="non-peak",Parameters_Base!$B$4,Parameters_Base!$B$5)</f>
        <v>200000</v>
      </c>
      <c r="F625" s="1"/>
      <c r="G625" s="1">
        <v>309</v>
      </c>
      <c r="H625" s="1">
        <v>15</v>
      </c>
      <c r="I625" s="44">
        <f>N625*Parameters_Alternate!$B$8</f>
        <v>60.666666666666664</v>
      </c>
      <c r="J625" s="44">
        <f t="shared" si="74"/>
        <v>75.666666666666657</v>
      </c>
      <c r="K625" s="3">
        <v>0</v>
      </c>
      <c r="M625" s="27">
        <v>0.5</v>
      </c>
      <c r="N625" s="27">
        <v>0.7583333333333333</v>
      </c>
      <c r="P625" s="15">
        <f t="shared" si="75"/>
        <v>15133333.333333332</v>
      </c>
      <c r="R625">
        <f>Parameters_Alternate!$F$5</f>
        <v>13880</v>
      </c>
      <c r="S625">
        <f>R625*(1+VLOOKUP(K625,Parameters_Alternate!$H$3:$I$7,2,FALSE))</f>
        <v>13880</v>
      </c>
      <c r="T625" s="14">
        <f>S625*Parameters_Alternate!$F$2</f>
        <v>18044000</v>
      </c>
      <c r="U625" s="14">
        <f>Parameters_Alternate!$N$6</f>
        <v>433333.33333333337</v>
      </c>
      <c r="V625" s="14">
        <f t="shared" si="72"/>
        <v>1500000</v>
      </c>
      <c r="W625" s="14">
        <f>Parameters_Alternate!$Q$10</f>
        <v>3754098.2698005121</v>
      </c>
      <c r="X625" s="14">
        <f>Parameters_Alternate!$F$7*'Alternate Scenario '!P625</f>
        <v>3783333.333333333</v>
      </c>
      <c r="Y625" s="14">
        <f>Parameters_Base!$G$8</f>
        <v>2000000</v>
      </c>
      <c r="Z625" s="15">
        <f t="shared" si="76"/>
        <v>29514764.936467174</v>
      </c>
      <c r="AB625" s="29">
        <f t="shared" si="77"/>
        <v>-14381431.603133842</v>
      </c>
      <c r="AC625" s="29"/>
      <c r="AD625" s="29" t="str">
        <f t="shared" si="78"/>
        <v>Loss</v>
      </c>
      <c r="AE625" s="29"/>
      <c r="AG625" s="12">
        <f t="shared" si="79"/>
        <v>-190062.97272864112</v>
      </c>
    </row>
    <row r="626" spans="1:33" x14ac:dyDescent="0.25">
      <c r="A626" s="6">
        <v>619</v>
      </c>
      <c r="B626" s="1" t="str">
        <f t="shared" si="73"/>
        <v>New York</v>
      </c>
      <c r="C626" s="1" t="s">
        <v>8</v>
      </c>
      <c r="D626" s="1" t="str">
        <f>IF(C626="Q1","non-peak",IF('Alternate Scenario '!C626="Q4","non-peak","peak"))</f>
        <v>non-peak</v>
      </c>
      <c r="E626" s="13">
        <f>IF(D626="non-peak",Parameters_Base!$B$4,Parameters_Base!$B$5)</f>
        <v>200000</v>
      </c>
      <c r="F626" s="1"/>
      <c r="G626" s="1">
        <v>310</v>
      </c>
      <c r="H626" s="1">
        <v>11</v>
      </c>
      <c r="I626" s="44">
        <f>N626*Parameters_Alternate!$B$8</f>
        <v>72</v>
      </c>
      <c r="J626" s="44">
        <f t="shared" si="74"/>
        <v>83</v>
      </c>
      <c r="K626" s="3">
        <v>-2</v>
      </c>
      <c r="M626" s="27">
        <v>0.36666666666666664</v>
      </c>
      <c r="N626" s="27">
        <v>0.9</v>
      </c>
      <c r="P626" s="15">
        <f t="shared" si="75"/>
        <v>16600000</v>
      </c>
      <c r="R626">
        <f>Parameters_Alternate!$F$5</f>
        <v>13880</v>
      </c>
      <c r="S626">
        <f>R626*(1+VLOOKUP(K626,Parameters_Alternate!$H$3:$I$7,2,FALSE))</f>
        <v>9716</v>
      </c>
      <c r="T626" s="14">
        <f>S626*Parameters_Alternate!$F$2</f>
        <v>12630800</v>
      </c>
      <c r="U626" s="14">
        <f>Parameters_Alternate!$N$6</f>
        <v>433333.33333333337</v>
      </c>
      <c r="V626" s="14">
        <f t="shared" si="72"/>
        <v>2500000</v>
      </c>
      <c r="W626" s="14">
        <f>Parameters_Alternate!$Q$10</f>
        <v>3754098.2698005121</v>
      </c>
      <c r="X626" s="14">
        <f>Parameters_Alternate!$F$7*'Alternate Scenario '!P626</f>
        <v>4150000</v>
      </c>
      <c r="Y626" s="14">
        <f>Parameters_Base!$G$8</f>
        <v>2000000</v>
      </c>
      <c r="Z626" s="15">
        <f t="shared" si="76"/>
        <v>25468231.603133846</v>
      </c>
      <c r="AB626" s="29">
        <f t="shared" si="77"/>
        <v>-8868231.6031338461</v>
      </c>
      <c r="AC626" s="29"/>
      <c r="AD626" s="29" t="str">
        <f t="shared" si="78"/>
        <v>Loss</v>
      </c>
      <c r="AE626" s="29"/>
      <c r="AG626" s="12">
        <f t="shared" si="79"/>
        <v>-106846.16389317886</v>
      </c>
    </row>
    <row r="627" spans="1:33" x14ac:dyDescent="0.25">
      <c r="A627" s="6">
        <v>620</v>
      </c>
      <c r="B627" s="1" t="str">
        <f t="shared" si="73"/>
        <v>Mumbai</v>
      </c>
      <c r="C627" s="1" t="s">
        <v>8</v>
      </c>
      <c r="D627" s="1" t="str">
        <f>IF(C627="Q1","non-peak",IF('Alternate Scenario '!C627="Q4","non-peak","peak"))</f>
        <v>non-peak</v>
      </c>
      <c r="E627" s="13">
        <f>IF(D627="non-peak",Parameters_Base!$B$4,Parameters_Base!$B$5)</f>
        <v>200000</v>
      </c>
      <c r="F627" s="1"/>
      <c r="G627" s="1">
        <v>310</v>
      </c>
      <c r="H627" s="1">
        <v>16</v>
      </c>
      <c r="I627" s="44">
        <f>N627*Parameters_Alternate!$B$8</f>
        <v>61.666666666666671</v>
      </c>
      <c r="J627" s="44">
        <f t="shared" si="74"/>
        <v>77.666666666666671</v>
      </c>
      <c r="K627" s="3">
        <v>2</v>
      </c>
      <c r="M627" s="27">
        <v>0.53333333333333333</v>
      </c>
      <c r="N627" s="27">
        <v>0.77083333333333337</v>
      </c>
      <c r="P627" s="15">
        <f t="shared" si="75"/>
        <v>15533333.333333334</v>
      </c>
      <c r="R627">
        <f>Parameters_Alternate!$F$5</f>
        <v>13880</v>
      </c>
      <c r="S627">
        <f>R627*(1+VLOOKUP(K627,Parameters_Alternate!$H$3:$I$7,2,FALSE))</f>
        <v>18044</v>
      </c>
      <c r="T627" s="14">
        <f>S627*Parameters_Alternate!$F$2</f>
        <v>23457200</v>
      </c>
      <c r="U627" s="14">
        <f>Parameters_Alternate!$N$6</f>
        <v>433333.33333333337</v>
      </c>
      <c r="V627" s="14">
        <f t="shared" si="72"/>
        <v>1500000</v>
      </c>
      <c r="W627" s="14">
        <f>Parameters_Alternate!$Q$10</f>
        <v>3754098.2698005121</v>
      </c>
      <c r="X627" s="14">
        <f>Parameters_Alternate!$F$7*'Alternate Scenario '!P627</f>
        <v>3883333.3333333335</v>
      </c>
      <c r="Y627" s="14">
        <f>Parameters_Base!$G$8</f>
        <v>2000000</v>
      </c>
      <c r="Z627" s="15">
        <f t="shared" si="76"/>
        <v>35027964.936467171</v>
      </c>
      <c r="AB627" s="29">
        <f t="shared" si="77"/>
        <v>-19494631.603133835</v>
      </c>
      <c r="AC627" s="29"/>
      <c r="AD627" s="29" t="str">
        <f t="shared" si="78"/>
        <v>Loss</v>
      </c>
      <c r="AE627" s="29"/>
      <c r="AG627" s="12">
        <f t="shared" si="79"/>
        <v>-251003.84038369742</v>
      </c>
    </row>
    <row r="628" spans="1:33" x14ac:dyDescent="0.25">
      <c r="A628" s="6">
        <v>621</v>
      </c>
      <c r="B628" s="1" t="str">
        <f t="shared" si="73"/>
        <v>New York</v>
      </c>
      <c r="C628" s="1" t="s">
        <v>8</v>
      </c>
      <c r="D628" s="1" t="str">
        <f>IF(C628="Q1","non-peak",IF('Alternate Scenario '!C628="Q4","non-peak","peak"))</f>
        <v>non-peak</v>
      </c>
      <c r="E628" s="13">
        <f>IF(D628="non-peak",Parameters_Base!$B$4,Parameters_Base!$B$5)</f>
        <v>200000</v>
      </c>
      <c r="F628" s="1"/>
      <c r="G628" s="1">
        <v>311</v>
      </c>
      <c r="H628" s="1">
        <v>15</v>
      </c>
      <c r="I628" s="44">
        <f>N628*Parameters_Alternate!$B$8</f>
        <v>62.333333333333336</v>
      </c>
      <c r="J628" s="44">
        <f t="shared" si="74"/>
        <v>77.333333333333343</v>
      </c>
      <c r="K628" s="3">
        <v>-1</v>
      </c>
      <c r="M628" s="27">
        <v>0.5</v>
      </c>
      <c r="N628" s="27">
        <v>0.77916666666666667</v>
      </c>
      <c r="P628" s="15">
        <f t="shared" si="75"/>
        <v>15466666.666666668</v>
      </c>
      <c r="R628">
        <f>Parameters_Alternate!$F$5</f>
        <v>13880</v>
      </c>
      <c r="S628">
        <f>R628*(1+VLOOKUP(K628,Parameters_Alternate!$H$3:$I$7,2,FALSE))</f>
        <v>11798</v>
      </c>
      <c r="T628" s="14">
        <f>S628*Parameters_Alternate!$F$2</f>
        <v>15337400</v>
      </c>
      <c r="U628" s="14">
        <f>Parameters_Alternate!$N$6</f>
        <v>433333.33333333337</v>
      </c>
      <c r="V628" s="14">
        <f t="shared" si="72"/>
        <v>2500000</v>
      </c>
      <c r="W628" s="14">
        <f>Parameters_Alternate!$Q$10</f>
        <v>3754098.2698005121</v>
      </c>
      <c r="X628" s="14">
        <f>Parameters_Alternate!$F$7*'Alternate Scenario '!P628</f>
        <v>3866666.666666667</v>
      </c>
      <c r="Y628" s="14">
        <f>Parameters_Base!$G$8</f>
        <v>2000000</v>
      </c>
      <c r="Z628" s="15">
        <f t="shared" si="76"/>
        <v>27891498.269800518</v>
      </c>
      <c r="AB628" s="29">
        <f t="shared" si="77"/>
        <v>-12424831.60313385</v>
      </c>
      <c r="AC628" s="29"/>
      <c r="AD628" s="29" t="str">
        <f t="shared" si="78"/>
        <v>Loss</v>
      </c>
      <c r="AE628" s="29"/>
      <c r="AG628" s="12">
        <f t="shared" si="79"/>
        <v>-160665.92590259286</v>
      </c>
    </row>
    <row r="629" spans="1:33" x14ac:dyDescent="0.25">
      <c r="A629" s="6">
        <v>622</v>
      </c>
      <c r="B629" s="1" t="str">
        <f t="shared" si="73"/>
        <v>Mumbai</v>
      </c>
      <c r="C629" s="1" t="s">
        <v>8</v>
      </c>
      <c r="D629" s="1" t="str">
        <f>IF(C629="Q1","non-peak",IF('Alternate Scenario '!C629="Q4","non-peak","peak"))</f>
        <v>non-peak</v>
      </c>
      <c r="E629" s="13">
        <f>IF(D629="non-peak",Parameters_Base!$B$4,Parameters_Base!$B$5)</f>
        <v>200000</v>
      </c>
      <c r="F629" s="1"/>
      <c r="G629" s="1">
        <v>311</v>
      </c>
      <c r="H629" s="1">
        <v>14</v>
      </c>
      <c r="I629" s="44">
        <f>N629*Parameters_Alternate!$B$8</f>
        <v>41.666666666666671</v>
      </c>
      <c r="J629" s="44">
        <f t="shared" si="74"/>
        <v>55.666666666666671</v>
      </c>
      <c r="K629" s="3">
        <v>1</v>
      </c>
      <c r="M629" s="27">
        <v>0.46666666666666667</v>
      </c>
      <c r="N629" s="27">
        <v>0.52083333333333337</v>
      </c>
      <c r="P629" s="15">
        <f t="shared" si="75"/>
        <v>11133333.333333334</v>
      </c>
      <c r="R629">
        <f>Parameters_Alternate!$F$5</f>
        <v>13880</v>
      </c>
      <c r="S629">
        <f>R629*(1+VLOOKUP(K629,Parameters_Alternate!$H$3:$I$7,2,FALSE))</f>
        <v>15961.999999999998</v>
      </c>
      <c r="T629" s="14">
        <f>S629*Parameters_Alternate!$F$2</f>
        <v>20750599.999999996</v>
      </c>
      <c r="U629" s="14">
        <f>Parameters_Alternate!$N$6</f>
        <v>433333.33333333337</v>
      </c>
      <c r="V629" s="14">
        <f t="shared" si="72"/>
        <v>1500000</v>
      </c>
      <c r="W629" s="14">
        <f>Parameters_Alternate!$Q$10</f>
        <v>3754098.2698005121</v>
      </c>
      <c r="X629" s="14">
        <f>Parameters_Alternate!$F$7*'Alternate Scenario '!P629</f>
        <v>2783333.3333333335</v>
      </c>
      <c r="Y629" s="14">
        <f>Parameters_Base!$G$8</f>
        <v>2000000</v>
      </c>
      <c r="Z629" s="15">
        <f t="shared" si="76"/>
        <v>31221364.936467174</v>
      </c>
      <c r="AB629" s="29">
        <f t="shared" si="77"/>
        <v>-20088031.603133842</v>
      </c>
      <c r="AC629" s="29"/>
      <c r="AD629" s="29" t="str">
        <f t="shared" si="78"/>
        <v>Loss</v>
      </c>
      <c r="AE629" s="29"/>
      <c r="AG629" s="12">
        <f t="shared" si="79"/>
        <v>-360862.84317006898</v>
      </c>
    </row>
    <row r="630" spans="1:33" x14ac:dyDescent="0.25">
      <c r="A630" s="6">
        <v>623</v>
      </c>
      <c r="B630" s="1" t="str">
        <f t="shared" si="73"/>
        <v>New York</v>
      </c>
      <c r="C630" s="1" t="s">
        <v>8</v>
      </c>
      <c r="D630" s="1" t="str">
        <f>IF(C630="Q1","non-peak",IF('Alternate Scenario '!C630="Q4","non-peak","peak"))</f>
        <v>non-peak</v>
      </c>
      <c r="E630" s="13">
        <f>IF(D630="non-peak",Parameters_Base!$B$4,Parameters_Base!$B$5)</f>
        <v>200000</v>
      </c>
      <c r="F630" s="1"/>
      <c r="G630" s="1">
        <v>312</v>
      </c>
      <c r="H630" s="1">
        <v>23</v>
      </c>
      <c r="I630" s="44">
        <f>N630*Parameters_Alternate!$B$8</f>
        <v>43.333333333333329</v>
      </c>
      <c r="J630" s="44">
        <f t="shared" si="74"/>
        <v>66.333333333333329</v>
      </c>
      <c r="K630" s="3">
        <v>0</v>
      </c>
      <c r="M630" s="27">
        <v>0.76666666666666672</v>
      </c>
      <c r="N630" s="27">
        <v>0.54166666666666663</v>
      </c>
      <c r="P630" s="15">
        <f t="shared" si="75"/>
        <v>13266666.666666666</v>
      </c>
      <c r="R630">
        <f>Parameters_Alternate!$F$5</f>
        <v>13880</v>
      </c>
      <c r="S630">
        <f>R630*(1+VLOOKUP(K630,Parameters_Alternate!$H$3:$I$7,2,FALSE))</f>
        <v>13880</v>
      </c>
      <c r="T630" s="14">
        <f>S630*Parameters_Alternate!$F$2</f>
        <v>18044000</v>
      </c>
      <c r="U630" s="14">
        <f>Parameters_Alternate!$N$6</f>
        <v>433333.33333333337</v>
      </c>
      <c r="V630" s="14">
        <f t="shared" si="72"/>
        <v>2500000</v>
      </c>
      <c r="W630" s="14">
        <f>Parameters_Alternate!$Q$10</f>
        <v>3754098.2698005121</v>
      </c>
      <c r="X630" s="14">
        <f>Parameters_Alternate!$F$7*'Alternate Scenario '!P630</f>
        <v>3316666.6666666665</v>
      </c>
      <c r="Y630" s="14">
        <f>Parameters_Base!$G$8</f>
        <v>2000000</v>
      </c>
      <c r="Z630" s="15">
        <f t="shared" si="76"/>
        <v>30048098.26980051</v>
      </c>
      <c r="AB630" s="29">
        <f t="shared" si="77"/>
        <v>-16781431.603133842</v>
      </c>
      <c r="AC630" s="29"/>
      <c r="AD630" s="29" t="str">
        <f t="shared" si="78"/>
        <v>Loss</v>
      </c>
      <c r="AE630" s="29"/>
      <c r="AG630" s="12">
        <f t="shared" si="79"/>
        <v>-252986.40607739464</v>
      </c>
    </row>
    <row r="631" spans="1:33" x14ac:dyDescent="0.25">
      <c r="A631" s="6">
        <v>624</v>
      </c>
      <c r="B631" s="1" t="str">
        <f t="shared" si="73"/>
        <v>Mumbai</v>
      </c>
      <c r="C631" s="1" t="s">
        <v>8</v>
      </c>
      <c r="D631" s="1" t="str">
        <f>IF(C631="Q1","non-peak",IF('Alternate Scenario '!C631="Q4","non-peak","peak"))</f>
        <v>non-peak</v>
      </c>
      <c r="E631" s="13">
        <f>IF(D631="non-peak",Parameters_Base!$B$4,Parameters_Base!$B$5)</f>
        <v>200000</v>
      </c>
      <c r="F631" s="1"/>
      <c r="G631" s="1">
        <v>312</v>
      </c>
      <c r="H631" s="1">
        <v>19</v>
      </c>
      <c r="I631" s="44">
        <f>N631*Parameters_Alternate!$B$8</f>
        <v>61.666666666666671</v>
      </c>
      <c r="J631" s="44">
        <f t="shared" si="74"/>
        <v>80.666666666666671</v>
      </c>
      <c r="K631" s="3">
        <v>2</v>
      </c>
      <c r="M631" s="27">
        <v>0.6333333333333333</v>
      </c>
      <c r="N631" s="27">
        <v>0.77083333333333337</v>
      </c>
      <c r="P631" s="15">
        <f t="shared" si="75"/>
        <v>16133333.333333334</v>
      </c>
      <c r="R631">
        <f>Parameters_Alternate!$F$5</f>
        <v>13880</v>
      </c>
      <c r="S631">
        <f>R631*(1+VLOOKUP(K631,Parameters_Alternate!$H$3:$I$7,2,FALSE))</f>
        <v>18044</v>
      </c>
      <c r="T631" s="14">
        <f>S631*Parameters_Alternate!$F$2</f>
        <v>23457200</v>
      </c>
      <c r="U631" s="14">
        <f>Parameters_Alternate!$N$6</f>
        <v>433333.33333333337</v>
      </c>
      <c r="V631" s="14">
        <f t="shared" si="72"/>
        <v>1500000</v>
      </c>
      <c r="W631" s="14">
        <f>Parameters_Alternate!$Q$10</f>
        <v>3754098.2698005121</v>
      </c>
      <c r="X631" s="14">
        <f>Parameters_Alternate!$F$7*'Alternate Scenario '!P631</f>
        <v>4033333.3333333335</v>
      </c>
      <c r="Y631" s="14">
        <f>Parameters_Base!$G$8</f>
        <v>2000000</v>
      </c>
      <c r="Z631" s="15">
        <f t="shared" si="76"/>
        <v>35177964.936467171</v>
      </c>
      <c r="AB631" s="29">
        <f t="shared" si="77"/>
        <v>-19044631.603133835</v>
      </c>
      <c r="AC631" s="29"/>
      <c r="AD631" s="29" t="str">
        <f t="shared" si="78"/>
        <v>Loss</v>
      </c>
      <c r="AE631" s="29"/>
      <c r="AG631" s="12">
        <f t="shared" si="79"/>
        <v>-236090.47441901447</v>
      </c>
    </row>
    <row r="632" spans="1:33" x14ac:dyDescent="0.25">
      <c r="A632" s="6">
        <v>625</v>
      </c>
      <c r="B632" s="1" t="str">
        <f t="shared" si="73"/>
        <v>New York</v>
      </c>
      <c r="C632" s="1" t="s">
        <v>8</v>
      </c>
      <c r="D632" s="1" t="str">
        <f>IF(C632="Q1","non-peak",IF('Alternate Scenario '!C632="Q4","non-peak","peak"))</f>
        <v>non-peak</v>
      </c>
      <c r="E632" s="13">
        <f>IF(D632="non-peak",Parameters_Base!$B$4,Parameters_Base!$B$5)</f>
        <v>200000</v>
      </c>
      <c r="F632" s="1"/>
      <c r="G632" s="1">
        <v>313</v>
      </c>
      <c r="H632" s="1">
        <v>12</v>
      </c>
      <c r="I632" s="44">
        <f>N632*Parameters_Alternate!$B$8</f>
        <v>46.666666666666671</v>
      </c>
      <c r="J632" s="44">
        <f t="shared" si="74"/>
        <v>58.666666666666671</v>
      </c>
      <c r="K632" s="3">
        <v>0</v>
      </c>
      <c r="M632" s="27">
        <v>0.4</v>
      </c>
      <c r="N632" s="27">
        <v>0.58333333333333337</v>
      </c>
      <c r="P632" s="15">
        <f t="shared" si="75"/>
        <v>11733333.333333334</v>
      </c>
      <c r="R632">
        <f>Parameters_Alternate!$F$5</f>
        <v>13880</v>
      </c>
      <c r="S632">
        <f>R632*(1+VLOOKUP(K632,Parameters_Alternate!$H$3:$I$7,2,FALSE))</f>
        <v>13880</v>
      </c>
      <c r="T632" s="14">
        <f>S632*Parameters_Alternate!$F$2</f>
        <v>18044000</v>
      </c>
      <c r="U632" s="14">
        <f>Parameters_Alternate!$N$6</f>
        <v>433333.33333333337</v>
      </c>
      <c r="V632" s="14">
        <f t="shared" si="72"/>
        <v>2500000</v>
      </c>
      <c r="W632" s="14">
        <f>Parameters_Alternate!$Q$10</f>
        <v>3754098.2698005121</v>
      </c>
      <c r="X632" s="14">
        <f>Parameters_Alternate!$F$7*'Alternate Scenario '!P632</f>
        <v>2933333.3333333335</v>
      </c>
      <c r="Y632" s="14">
        <f>Parameters_Base!$G$8</f>
        <v>2000000</v>
      </c>
      <c r="Z632" s="15">
        <f t="shared" si="76"/>
        <v>29664764.936467174</v>
      </c>
      <c r="AB632" s="29">
        <f t="shared" si="77"/>
        <v>-17931431.603133842</v>
      </c>
      <c r="AC632" s="29"/>
      <c r="AD632" s="29" t="str">
        <f t="shared" si="78"/>
        <v>Loss</v>
      </c>
      <c r="AE632" s="29"/>
      <c r="AG632" s="12">
        <f t="shared" si="79"/>
        <v>-305649.40232614503</v>
      </c>
    </row>
    <row r="633" spans="1:33" x14ac:dyDescent="0.25">
      <c r="A633" s="6">
        <v>626</v>
      </c>
      <c r="B633" s="1" t="str">
        <f t="shared" si="73"/>
        <v>Mumbai</v>
      </c>
      <c r="C633" s="1" t="s">
        <v>8</v>
      </c>
      <c r="D633" s="1" t="str">
        <f>IF(C633="Q1","non-peak",IF('Alternate Scenario '!C633="Q4","non-peak","peak"))</f>
        <v>non-peak</v>
      </c>
      <c r="E633" s="13">
        <f>IF(D633="non-peak",Parameters_Base!$B$4,Parameters_Base!$B$5)</f>
        <v>200000</v>
      </c>
      <c r="F633" s="1"/>
      <c r="G633" s="1">
        <v>313</v>
      </c>
      <c r="H633" s="1">
        <v>16</v>
      </c>
      <c r="I633" s="44">
        <f>N633*Parameters_Alternate!$B$8</f>
        <v>72</v>
      </c>
      <c r="J633" s="44">
        <f t="shared" si="74"/>
        <v>88</v>
      </c>
      <c r="K633" s="3">
        <v>0</v>
      </c>
      <c r="M633" s="27">
        <v>0.53333333333333333</v>
      </c>
      <c r="N633" s="27">
        <v>0.9</v>
      </c>
      <c r="P633" s="15">
        <f t="shared" si="75"/>
        <v>17600000</v>
      </c>
      <c r="R633">
        <f>Parameters_Alternate!$F$5</f>
        <v>13880</v>
      </c>
      <c r="S633">
        <f>R633*(1+VLOOKUP(K633,Parameters_Alternate!$H$3:$I$7,2,FALSE))</f>
        <v>13880</v>
      </c>
      <c r="T633" s="14">
        <f>S633*Parameters_Alternate!$F$2</f>
        <v>18044000</v>
      </c>
      <c r="U633" s="14">
        <f>Parameters_Alternate!$N$6</f>
        <v>433333.33333333337</v>
      </c>
      <c r="V633" s="14">
        <f t="shared" si="72"/>
        <v>1500000</v>
      </c>
      <c r="W633" s="14">
        <f>Parameters_Alternate!$Q$10</f>
        <v>3754098.2698005121</v>
      </c>
      <c r="X633" s="14">
        <f>Parameters_Alternate!$F$7*'Alternate Scenario '!P633</f>
        <v>4400000</v>
      </c>
      <c r="Y633" s="14">
        <f>Parameters_Base!$G$8</f>
        <v>2000000</v>
      </c>
      <c r="Z633" s="15">
        <f t="shared" si="76"/>
        <v>30131431.603133842</v>
      </c>
      <c r="AB633" s="29">
        <f t="shared" si="77"/>
        <v>-12531431.603133842</v>
      </c>
      <c r="AC633" s="29"/>
      <c r="AD633" s="29" t="str">
        <f t="shared" si="78"/>
        <v>Loss</v>
      </c>
      <c r="AE633" s="29"/>
      <c r="AG633" s="12">
        <f t="shared" si="79"/>
        <v>-142402.63185379366</v>
      </c>
    </row>
    <row r="634" spans="1:33" x14ac:dyDescent="0.25">
      <c r="A634" s="6">
        <v>627</v>
      </c>
      <c r="B634" s="1" t="str">
        <f t="shared" si="73"/>
        <v>New York</v>
      </c>
      <c r="C634" s="1" t="s">
        <v>8</v>
      </c>
      <c r="D634" s="1" t="str">
        <f>IF(C634="Q1","non-peak",IF('Alternate Scenario '!C634="Q4","non-peak","peak"))</f>
        <v>non-peak</v>
      </c>
      <c r="E634" s="13">
        <f>IF(D634="non-peak",Parameters_Base!$B$4,Parameters_Base!$B$5)</f>
        <v>200000</v>
      </c>
      <c r="F634" s="1"/>
      <c r="G634" s="1">
        <v>314</v>
      </c>
      <c r="H634" s="1">
        <v>21</v>
      </c>
      <c r="I634" s="44">
        <f>N634*Parameters_Alternate!$B$8</f>
        <v>55.666666666666664</v>
      </c>
      <c r="J634" s="44">
        <f t="shared" si="74"/>
        <v>76.666666666666657</v>
      </c>
      <c r="K634" s="3">
        <v>0</v>
      </c>
      <c r="M634" s="27">
        <v>0.7</v>
      </c>
      <c r="N634" s="27">
        <v>0.6958333333333333</v>
      </c>
      <c r="P634" s="15">
        <f t="shared" si="75"/>
        <v>15333333.333333332</v>
      </c>
      <c r="R634">
        <f>Parameters_Alternate!$F$5</f>
        <v>13880</v>
      </c>
      <c r="S634">
        <f>R634*(1+VLOOKUP(K634,Parameters_Alternate!$H$3:$I$7,2,FALSE))</f>
        <v>13880</v>
      </c>
      <c r="T634" s="14">
        <f>S634*Parameters_Alternate!$F$2</f>
        <v>18044000</v>
      </c>
      <c r="U634" s="14">
        <f>Parameters_Alternate!$N$6</f>
        <v>433333.33333333337</v>
      </c>
      <c r="V634" s="14">
        <f t="shared" si="72"/>
        <v>2500000</v>
      </c>
      <c r="W634" s="14">
        <f>Parameters_Alternate!$Q$10</f>
        <v>3754098.2698005121</v>
      </c>
      <c r="X634" s="14">
        <f>Parameters_Alternate!$F$7*'Alternate Scenario '!P634</f>
        <v>3833333.333333333</v>
      </c>
      <c r="Y634" s="14">
        <f>Parameters_Base!$G$8</f>
        <v>2000000</v>
      </c>
      <c r="Z634" s="15">
        <f t="shared" si="76"/>
        <v>30564764.936467174</v>
      </c>
      <c r="AB634" s="29">
        <f t="shared" si="77"/>
        <v>-15231431.603133842</v>
      </c>
      <c r="AC634" s="29"/>
      <c r="AD634" s="29" t="str">
        <f t="shared" si="78"/>
        <v>Loss</v>
      </c>
      <c r="AE634" s="29"/>
      <c r="AG634" s="12">
        <f t="shared" si="79"/>
        <v>-198670.84699739798</v>
      </c>
    </row>
    <row r="635" spans="1:33" x14ac:dyDescent="0.25">
      <c r="A635" s="6">
        <v>628</v>
      </c>
      <c r="B635" s="1" t="str">
        <f t="shared" si="73"/>
        <v>Mumbai</v>
      </c>
      <c r="C635" s="1" t="s">
        <v>8</v>
      </c>
      <c r="D635" s="1" t="str">
        <f>IF(C635="Q1","non-peak",IF('Alternate Scenario '!C635="Q4","non-peak","peak"))</f>
        <v>non-peak</v>
      </c>
      <c r="E635" s="13">
        <f>IF(D635="non-peak",Parameters_Base!$B$4,Parameters_Base!$B$5)</f>
        <v>200000</v>
      </c>
      <c r="F635" s="1"/>
      <c r="G635" s="1">
        <v>314</v>
      </c>
      <c r="H635" s="1">
        <v>18</v>
      </c>
      <c r="I635" s="44">
        <f>N635*Parameters_Alternate!$B$8</f>
        <v>70</v>
      </c>
      <c r="J635" s="44">
        <f t="shared" si="74"/>
        <v>88</v>
      </c>
      <c r="K635" s="3">
        <v>1</v>
      </c>
      <c r="M635" s="27">
        <v>0.6</v>
      </c>
      <c r="N635" s="27">
        <v>0.875</v>
      </c>
      <c r="P635" s="15">
        <f t="shared" si="75"/>
        <v>17600000</v>
      </c>
      <c r="R635">
        <f>Parameters_Alternate!$F$5</f>
        <v>13880</v>
      </c>
      <c r="S635">
        <f>R635*(1+VLOOKUP(K635,Parameters_Alternate!$H$3:$I$7,2,FALSE))</f>
        <v>15961.999999999998</v>
      </c>
      <c r="T635" s="14">
        <f>S635*Parameters_Alternate!$F$2</f>
        <v>20750599.999999996</v>
      </c>
      <c r="U635" s="14">
        <f>Parameters_Alternate!$N$6</f>
        <v>433333.33333333337</v>
      </c>
      <c r="V635" s="14">
        <f t="shared" si="72"/>
        <v>1500000</v>
      </c>
      <c r="W635" s="14">
        <f>Parameters_Alternate!$Q$10</f>
        <v>3754098.2698005121</v>
      </c>
      <c r="X635" s="14">
        <f>Parameters_Alternate!$F$7*'Alternate Scenario '!P635</f>
        <v>4400000</v>
      </c>
      <c r="Y635" s="14">
        <f>Parameters_Base!$G$8</f>
        <v>2000000</v>
      </c>
      <c r="Z635" s="15">
        <f t="shared" si="76"/>
        <v>32838031.603133842</v>
      </c>
      <c r="AB635" s="29">
        <f t="shared" si="77"/>
        <v>-15238031.603133842</v>
      </c>
      <c r="AC635" s="29"/>
      <c r="AD635" s="29" t="str">
        <f t="shared" si="78"/>
        <v>Loss</v>
      </c>
      <c r="AE635" s="29"/>
      <c r="AG635" s="12">
        <f t="shared" si="79"/>
        <v>-173159.45003561184</v>
      </c>
    </row>
    <row r="636" spans="1:33" x14ac:dyDescent="0.25">
      <c r="A636" s="6">
        <v>629</v>
      </c>
      <c r="B636" s="1" t="str">
        <f t="shared" si="73"/>
        <v>New York</v>
      </c>
      <c r="C636" s="1" t="s">
        <v>8</v>
      </c>
      <c r="D636" s="1" t="str">
        <f>IF(C636="Q1","non-peak",IF('Alternate Scenario '!C636="Q4","non-peak","peak"))</f>
        <v>non-peak</v>
      </c>
      <c r="E636" s="13">
        <f>IF(D636="non-peak",Parameters_Base!$B$4,Parameters_Base!$B$5)</f>
        <v>200000</v>
      </c>
      <c r="F636" s="1"/>
      <c r="G636" s="1">
        <v>315</v>
      </c>
      <c r="H636" s="1">
        <v>15</v>
      </c>
      <c r="I636" s="44">
        <f>N636*Parameters_Alternate!$B$8</f>
        <v>51.666666666666671</v>
      </c>
      <c r="J636" s="44">
        <f t="shared" si="74"/>
        <v>66.666666666666671</v>
      </c>
      <c r="K636" s="3">
        <v>-1</v>
      </c>
      <c r="M636" s="27">
        <v>0.5</v>
      </c>
      <c r="N636" s="27">
        <v>0.64583333333333337</v>
      </c>
      <c r="P636" s="15">
        <f t="shared" si="75"/>
        <v>13333333.333333334</v>
      </c>
      <c r="R636">
        <f>Parameters_Alternate!$F$5</f>
        <v>13880</v>
      </c>
      <c r="S636">
        <f>R636*(1+VLOOKUP(K636,Parameters_Alternate!$H$3:$I$7,2,FALSE))</f>
        <v>11798</v>
      </c>
      <c r="T636" s="14">
        <f>S636*Parameters_Alternate!$F$2</f>
        <v>15337400</v>
      </c>
      <c r="U636" s="14">
        <f>Parameters_Alternate!$N$6</f>
        <v>433333.33333333337</v>
      </c>
      <c r="V636" s="14">
        <f t="shared" si="72"/>
        <v>2500000</v>
      </c>
      <c r="W636" s="14">
        <f>Parameters_Alternate!$Q$10</f>
        <v>3754098.2698005121</v>
      </c>
      <c r="X636" s="14">
        <f>Parameters_Alternate!$F$7*'Alternate Scenario '!P636</f>
        <v>3333333.3333333335</v>
      </c>
      <c r="Y636" s="14">
        <f>Parameters_Base!$G$8</f>
        <v>2000000</v>
      </c>
      <c r="Z636" s="15">
        <f t="shared" si="76"/>
        <v>27358164.936467182</v>
      </c>
      <c r="AB636" s="29">
        <f t="shared" si="77"/>
        <v>-14024831.603133848</v>
      </c>
      <c r="AC636" s="29"/>
      <c r="AD636" s="29" t="str">
        <f t="shared" si="78"/>
        <v>Loss</v>
      </c>
      <c r="AE636" s="29"/>
      <c r="AG636" s="12">
        <f t="shared" si="79"/>
        <v>-210372.47404700771</v>
      </c>
    </row>
    <row r="637" spans="1:33" x14ac:dyDescent="0.25">
      <c r="A637" s="6">
        <v>630</v>
      </c>
      <c r="B637" s="1" t="str">
        <f t="shared" si="73"/>
        <v>Mumbai</v>
      </c>
      <c r="C637" s="1" t="s">
        <v>8</v>
      </c>
      <c r="D637" s="1" t="str">
        <f>IF(C637="Q1","non-peak",IF('Alternate Scenario '!C637="Q4","non-peak","peak"))</f>
        <v>non-peak</v>
      </c>
      <c r="E637" s="13">
        <f>IF(D637="non-peak",Parameters_Base!$B$4,Parameters_Base!$B$5)</f>
        <v>200000</v>
      </c>
      <c r="F637" s="1"/>
      <c r="G637" s="1">
        <v>315</v>
      </c>
      <c r="H637" s="1">
        <v>14</v>
      </c>
      <c r="I637" s="44">
        <f>N637*Parameters_Alternate!$B$8</f>
        <v>51</v>
      </c>
      <c r="J637" s="44">
        <f t="shared" si="74"/>
        <v>65</v>
      </c>
      <c r="K637" s="3">
        <v>2</v>
      </c>
      <c r="M637" s="27">
        <v>0.46666666666666667</v>
      </c>
      <c r="N637" s="27">
        <v>0.63749999999999996</v>
      </c>
      <c r="P637" s="15">
        <f t="shared" si="75"/>
        <v>13000000</v>
      </c>
      <c r="R637">
        <f>Parameters_Alternate!$F$5</f>
        <v>13880</v>
      </c>
      <c r="S637">
        <f>R637*(1+VLOOKUP(K637,Parameters_Alternate!$H$3:$I$7,2,FALSE))</f>
        <v>18044</v>
      </c>
      <c r="T637" s="14">
        <f>S637*Parameters_Alternate!$F$2</f>
        <v>23457200</v>
      </c>
      <c r="U637" s="14">
        <f>Parameters_Alternate!$N$6</f>
        <v>433333.33333333337</v>
      </c>
      <c r="V637" s="14">
        <f t="shared" si="72"/>
        <v>1500000</v>
      </c>
      <c r="W637" s="14">
        <f>Parameters_Alternate!$Q$10</f>
        <v>3754098.2698005121</v>
      </c>
      <c r="X637" s="14">
        <f>Parameters_Alternate!$F$7*'Alternate Scenario '!P637</f>
        <v>3250000</v>
      </c>
      <c r="Y637" s="14">
        <f>Parameters_Base!$G$8</f>
        <v>2000000</v>
      </c>
      <c r="Z637" s="15">
        <f t="shared" si="76"/>
        <v>34394631.603133842</v>
      </c>
      <c r="AB637" s="29">
        <f t="shared" si="77"/>
        <v>-21394631.603133842</v>
      </c>
      <c r="AC637" s="29"/>
      <c r="AD637" s="29" t="str">
        <f t="shared" si="78"/>
        <v>Loss</v>
      </c>
      <c r="AE637" s="29"/>
      <c r="AG637" s="12">
        <f t="shared" si="79"/>
        <v>-329148.17850975139</v>
      </c>
    </row>
    <row r="638" spans="1:33" x14ac:dyDescent="0.25">
      <c r="A638" s="6">
        <v>631</v>
      </c>
      <c r="B638" s="1" t="str">
        <f t="shared" si="73"/>
        <v>New York</v>
      </c>
      <c r="C638" s="1" t="s">
        <v>8</v>
      </c>
      <c r="D638" s="1" t="str">
        <f>IF(C638="Q1","non-peak",IF('Alternate Scenario '!C638="Q4","non-peak","peak"))</f>
        <v>non-peak</v>
      </c>
      <c r="E638" s="13">
        <f>IF(D638="non-peak",Parameters_Base!$B$4,Parameters_Base!$B$5)</f>
        <v>200000</v>
      </c>
      <c r="F638" s="1"/>
      <c r="G638" s="1">
        <v>316</v>
      </c>
      <c r="H638" s="1">
        <v>15</v>
      </c>
      <c r="I638" s="44">
        <f>N638*Parameters_Alternate!$B$8</f>
        <v>62</v>
      </c>
      <c r="J638" s="44">
        <f t="shared" si="74"/>
        <v>77</v>
      </c>
      <c r="K638" s="3">
        <v>-1</v>
      </c>
      <c r="M638" s="27">
        <v>0.5</v>
      </c>
      <c r="N638" s="27">
        <v>0.77500000000000002</v>
      </c>
      <c r="P638" s="15">
        <f t="shared" si="75"/>
        <v>15400000</v>
      </c>
      <c r="R638">
        <f>Parameters_Alternate!$F$5</f>
        <v>13880</v>
      </c>
      <c r="S638">
        <f>R638*(1+VLOOKUP(K638,Parameters_Alternate!$H$3:$I$7,2,FALSE))</f>
        <v>11798</v>
      </c>
      <c r="T638" s="14">
        <f>S638*Parameters_Alternate!$F$2</f>
        <v>15337400</v>
      </c>
      <c r="U638" s="14">
        <f>Parameters_Alternate!$N$6</f>
        <v>433333.33333333337</v>
      </c>
      <c r="V638" s="14">
        <f t="shared" si="72"/>
        <v>2500000</v>
      </c>
      <c r="W638" s="14">
        <f>Parameters_Alternate!$Q$10</f>
        <v>3754098.2698005121</v>
      </c>
      <c r="X638" s="14">
        <f>Parameters_Alternate!$F$7*'Alternate Scenario '!P638</f>
        <v>3850000</v>
      </c>
      <c r="Y638" s="14">
        <f>Parameters_Base!$G$8</f>
        <v>2000000</v>
      </c>
      <c r="Z638" s="15">
        <f t="shared" si="76"/>
        <v>27874831.60313385</v>
      </c>
      <c r="AB638" s="29">
        <f t="shared" si="77"/>
        <v>-12474831.60313385</v>
      </c>
      <c r="AC638" s="29"/>
      <c r="AD638" s="29" t="str">
        <f t="shared" si="78"/>
        <v>Loss</v>
      </c>
      <c r="AE638" s="29"/>
      <c r="AG638" s="12">
        <f t="shared" si="79"/>
        <v>-162010.80004069934</v>
      </c>
    </row>
    <row r="639" spans="1:33" x14ac:dyDescent="0.25">
      <c r="A639" s="6">
        <v>632</v>
      </c>
      <c r="B639" s="1" t="str">
        <f t="shared" si="73"/>
        <v>Mumbai</v>
      </c>
      <c r="C639" s="1" t="s">
        <v>8</v>
      </c>
      <c r="D639" s="1" t="str">
        <f>IF(C639="Q1","non-peak",IF('Alternate Scenario '!C639="Q4","non-peak","peak"))</f>
        <v>non-peak</v>
      </c>
      <c r="E639" s="13">
        <f>IF(D639="non-peak",Parameters_Base!$B$4,Parameters_Base!$B$5)</f>
        <v>200000</v>
      </c>
      <c r="F639" s="1"/>
      <c r="G639" s="1">
        <v>316</v>
      </c>
      <c r="H639" s="1">
        <v>17</v>
      </c>
      <c r="I639" s="44">
        <f>N639*Parameters_Alternate!$B$8</f>
        <v>66.666666666666671</v>
      </c>
      <c r="J639" s="44">
        <f t="shared" si="74"/>
        <v>83.666666666666671</v>
      </c>
      <c r="K639" s="3">
        <v>2</v>
      </c>
      <c r="M639" s="27">
        <v>0.56666666666666665</v>
      </c>
      <c r="N639" s="27">
        <v>0.83333333333333337</v>
      </c>
      <c r="P639" s="15">
        <f t="shared" si="75"/>
        <v>16733333.333333334</v>
      </c>
      <c r="R639">
        <f>Parameters_Alternate!$F$5</f>
        <v>13880</v>
      </c>
      <c r="S639">
        <f>R639*(1+VLOOKUP(K639,Parameters_Alternate!$H$3:$I$7,2,FALSE))</f>
        <v>18044</v>
      </c>
      <c r="T639" s="14">
        <f>S639*Parameters_Alternate!$F$2</f>
        <v>23457200</v>
      </c>
      <c r="U639" s="14">
        <f>Parameters_Alternate!$N$6</f>
        <v>433333.33333333337</v>
      </c>
      <c r="V639" s="14">
        <f t="shared" si="72"/>
        <v>1500000</v>
      </c>
      <c r="W639" s="14">
        <f>Parameters_Alternate!$Q$10</f>
        <v>3754098.2698005121</v>
      </c>
      <c r="X639" s="14">
        <f>Parameters_Alternate!$F$7*'Alternate Scenario '!P639</f>
        <v>4183333.3333333335</v>
      </c>
      <c r="Y639" s="14">
        <f>Parameters_Base!$G$8</f>
        <v>2000000</v>
      </c>
      <c r="Z639" s="15">
        <f t="shared" si="76"/>
        <v>35327964.936467171</v>
      </c>
      <c r="AB639" s="29">
        <f t="shared" si="77"/>
        <v>-18594631.603133835</v>
      </c>
      <c r="AC639" s="29"/>
      <c r="AD639" s="29" t="str">
        <f t="shared" si="78"/>
        <v>Loss</v>
      </c>
      <c r="AE639" s="29"/>
      <c r="AG639" s="12">
        <f t="shared" si="79"/>
        <v>-222246.59286614144</v>
      </c>
    </row>
    <row r="640" spans="1:33" x14ac:dyDescent="0.25">
      <c r="A640" s="6">
        <v>633</v>
      </c>
      <c r="B640" s="1" t="str">
        <f t="shared" si="73"/>
        <v>New York</v>
      </c>
      <c r="C640" s="1" t="s">
        <v>8</v>
      </c>
      <c r="D640" s="1" t="str">
        <f>IF(C640="Q1","non-peak",IF('Alternate Scenario '!C640="Q4","non-peak","peak"))</f>
        <v>non-peak</v>
      </c>
      <c r="E640" s="13">
        <f>IF(D640="non-peak",Parameters_Base!$B$4,Parameters_Base!$B$5)</f>
        <v>200000</v>
      </c>
      <c r="F640" s="1"/>
      <c r="G640" s="1">
        <v>317</v>
      </c>
      <c r="H640" s="1">
        <v>12</v>
      </c>
      <c r="I640" s="44">
        <f>N640*Parameters_Alternate!$B$8</f>
        <v>54.333333333333336</v>
      </c>
      <c r="J640" s="44">
        <f t="shared" si="74"/>
        <v>66.333333333333343</v>
      </c>
      <c r="K640" s="3">
        <v>-1</v>
      </c>
      <c r="M640" s="27">
        <v>0.4</v>
      </c>
      <c r="N640" s="27">
        <v>0.6791666666666667</v>
      </c>
      <c r="P640" s="15">
        <f t="shared" si="75"/>
        <v>13266666.666666668</v>
      </c>
      <c r="R640">
        <f>Parameters_Alternate!$F$5</f>
        <v>13880</v>
      </c>
      <c r="S640">
        <f>R640*(1+VLOOKUP(K640,Parameters_Alternate!$H$3:$I$7,2,FALSE))</f>
        <v>11798</v>
      </c>
      <c r="T640" s="14">
        <f>S640*Parameters_Alternate!$F$2</f>
        <v>15337400</v>
      </c>
      <c r="U640" s="14">
        <f>Parameters_Alternate!$N$6</f>
        <v>433333.33333333337</v>
      </c>
      <c r="V640" s="14">
        <f t="shared" si="72"/>
        <v>2500000</v>
      </c>
      <c r="W640" s="14">
        <f>Parameters_Alternate!$Q$10</f>
        <v>3754098.2698005121</v>
      </c>
      <c r="X640" s="14">
        <f>Parameters_Alternate!$F$7*'Alternate Scenario '!P640</f>
        <v>3316666.666666667</v>
      </c>
      <c r="Y640" s="14">
        <f>Parameters_Base!$G$8</f>
        <v>2000000</v>
      </c>
      <c r="Z640" s="15">
        <f t="shared" si="76"/>
        <v>27341498.269800518</v>
      </c>
      <c r="AB640" s="29">
        <f t="shared" si="77"/>
        <v>-14074831.60313385</v>
      </c>
      <c r="AC640" s="29"/>
      <c r="AD640" s="29" t="str">
        <f t="shared" si="78"/>
        <v>Loss</v>
      </c>
      <c r="AE640" s="29"/>
      <c r="AG640" s="12">
        <f t="shared" si="79"/>
        <v>-212183.3910020178</v>
      </c>
    </row>
    <row r="641" spans="1:33" x14ac:dyDescent="0.25">
      <c r="A641" s="6">
        <v>634</v>
      </c>
      <c r="B641" s="1" t="str">
        <f t="shared" si="73"/>
        <v>Mumbai</v>
      </c>
      <c r="C641" s="1" t="s">
        <v>8</v>
      </c>
      <c r="D641" s="1" t="str">
        <f>IF(C641="Q1","non-peak",IF('Alternate Scenario '!C641="Q4","non-peak","peak"))</f>
        <v>non-peak</v>
      </c>
      <c r="E641" s="13">
        <f>IF(D641="non-peak",Parameters_Base!$B$4,Parameters_Base!$B$5)</f>
        <v>200000</v>
      </c>
      <c r="F641" s="1"/>
      <c r="G641" s="1">
        <v>317</v>
      </c>
      <c r="H641" s="1">
        <v>20</v>
      </c>
      <c r="I641" s="44">
        <f>N641*Parameters_Alternate!$B$8</f>
        <v>52</v>
      </c>
      <c r="J641" s="44">
        <f t="shared" si="74"/>
        <v>72</v>
      </c>
      <c r="K641" s="3">
        <v>2</v>
      </c>
      <c r="M641" s="27">
        <v>0.66666666666666663</v>
      </c>
      <c r="N641" s="27">
        <v>0.65</v>
      </c>
      <c r="P641" s="15">
        <f t="shared" si="75"/>
        <v>14400000</v>
      </c>
      <c r="R641">
        <f>Parameters_Alternate!$F$5</f>
        <v>13880</v>
      </c>
      <c r="S641">
        <f>R641*(1+VLOOKUP(K641,Parameters_Alternate!$H$3:$I$7,2,FALSE))</f>
        <v>18044</v>
      </c>
      <c r="T641" s="14">
        <f>S641*Parameters_Alternate!$F$2</f>
        <v>23457200</v>
      </c>
      <c r="U641" s="14">
        <f>Parameters_Alternate!$N$6</f>
        <v>433333.33333333337</v>
      </c>
      <c r="V641" s="14">
        <f t="shared" si="72"/>
        <v>1500000</v>
      </c>
      <c r="W641" s="14">
        <f>Parameters_Alternate!$Q$10</f>
        <v>3754098.2698005121</v>
      </c>
      <c r="X641" s="14">
        <f>Parameters_Alternate!$F$7*'Alternate Scenario '!P641</f>
        <v>3600000</v>
      </c>
      <c r="Y641" s="14">
        <f>Parameters_Base!$G$8</f>
        <v>2000000</v>
      </c>
      <c r="Z641" s="15">
        <f t="shared" si="76"/>
        <v>34744631.603133842</v>
      </c>
      <c r="AB641" s="29">
        <f t="shared" si="77"/>
        <v>-20344631.603133842</v>
      </c>
      <c r="AC641" s="29"/>
      <c r="AD641" s="29" t="str">
        <f t="shared" si="78"/>
        <v>Loss</v>
      </c>
      <c r="AE641" s="29"/>
      <c r="AG641" s="12">
        <f t="shared" si="79"/>
        <v>-282564.32782130339</v>
      </c>
    </row>
    <row r="642" spans="1:33" x14ac:dyDescent="0.25">
      <c r="A642" s="6">
        <v>635</v>
      </c>
      <c r="B642" s="1" t="str">
        <f t="shared" si="73"/>
        <v>New York</v>
      </c>
      <c r="C642" s="1" t="s">
        <v>8</v>
      </c>
      <c r="D642" s="1" t="str">
        <f>IF(C642="Q1","non-peak",IF('Alternate Scenario '!C642="Q4","non-peak","peak"))</f>
        <v>non-peak</v>
      </c>
      <c r="E642" s="13">
        <f>IF(D642="non-peak",Parameters_Base!$B$4,Parameters_Base!$B$5)</f>
        <v>200000</v>
      </c>
      <c r="F642" s="1"/>
      <c r="G642" s="1">
        <v>318</v>
      </c>
      <c r="H642" s="1">
        <v>15</v>
      </c>
      <c r="I642" s="44">
        <f>N642*Parameters_Alternate!$B$8</f>
        <v>61.666666666666671</v>
      </c>
      <c r="J642" s="44">
        <f t="shared" si="74"/>
        <v>76.666666666666671</v>
      </c>
      <c r="K642" s="3">
        <v>-2</v>
      </c>
      <c r="M642" s="27">
        <v>0.5</v>
      </c>
      <c r="N642" s="27">
        <v>0.77083333333333337</v>
      </c>
      <c r="P642" s="15">
        <f t="shared" si="75"/>
        <v>15333333.333333334</v>
      </c>
      <c r="R642">
        <f>Parameters_Alternate!$F$5</f>
        <v>13880</v>
      </c>
      <c r="S642">
        <f>R642*(1+VLOOKUP(K642,Parameters_Alternate!$H$3:$I$7,2,FALSE))</f>
        <v>9716</v>
      </c>
      <c r="T642" s="14">
        <f>S642*Parameters_Alternate!$F$2</f>
        <v>12630800</v>
      </c>
      <c r="U642" s="14">
        <f>Parameters_Alternate!$N$6</f>
        <v>433333.33333333337</v>
      </c>
      <c r="V642" s="14">
        <f t="shared" si="72"/>
        <v>2500000</v>
      </c>
      <c r="W642" s="14">
        <f>Parameters_Alternate!$Q$10</f>
        <v>3754098.2698005121</v>
      </c>
      <c r="X642" s="14">
        <f>Parameters_Alternate!$F$7*'Alternate Scenario '!P642</f>
        <v>3833333.3333333335</v>
      </c>
      <c r="Y642" s="14">
        <f>Parameters_Base!$G$8</f>
        <v>2000000</v>
      </c>
      <c r="Z642" s="15">
        <f t="shared" si="76"/>
        <v>25151564.936467178</v>
      </c>
      <c r="AB642" s="29">
        <f t="shared" si="77"/>
        <v>-9818231.6031338442</v>
      </c>
      <c r="AC642" s="29"/>
      <c r="AD642" s="29" t="str">
        <f t="shared" si="78"/>
        <v>Loss</v>
      </c>
      <c r="AE642" s="29"/>
      <c r="AG642" s="12">
        <f t="shared" si="79"/>
        <v>-128063.89047565883</v>
      </c>
    </row>
    <row r="643" spans="1:33" x14ac:dyDescent="0.25">
      <c r="A643" s="6">
        <v>636</v>
      </c>
      <c r="B643" s="1" t="str">
        <f t="shared" si="73"/>
        <v>Mumbai</v>
      </c>
      <c r="C643" s="1" t="s">
        <v>8</v>
      </c>
      <c r="D643" s="1" t="str">
        <f>IF(C643="Q1","non-peak",IF('Alternate Scenario '!C643="Q4","non-peak","peak"))</f>
        <v>non-peak</v>
      </c>
      <c r="E643" s="13">
        <f>IF(D643="non-peak",Parameters_Base!$B$4,Parameters_Base!$B$5)</f>
        <v>200000</v>
      </c>
      <c r="F643" s="1"/>
      <c r="G643" s="1">
        <v>318</v>
      </c>
      <c r="H643" s="1">
        <v>17</v>
      </c>
      <c r="I643" s="44">
        <f>N643*Parameters_Alternate!$B$8</f>
        <v>64</v>
      </c>
      <c r="J643" s="44">
        <f t="shared" si="74"/>
        <v>81</v>
      </c>
      <c r="K643" s="3">
        <v>2</v>
      </c>
      <c r="M643" s="27">
        <v>0.56666666666666665</v>
      </c>
      <c r="N643" s="27">
        <v>0.8</v>
      </c>
      <c r="P643" s="15">
        <f t="shared" si="75"/>
        <v>16200000</v>
      </c>
      <c r="R643">
        <f>Parameters_Alternate!$F$5</f>
        <v>13880</v>
      </c>
      <c r="S643">
        <f>R643*(1+VLOOKUP(K643,Parameters_Alternate!$H$3:$I$7,2,FALSE))</f>
        <v>18044</v>
      </c>
      <c r="T643" s="14">
        <f>S643*Parameters_Alternate!$F$2</f>
        <v>23457200</v>
      </c>
      <c r="U643" s="14">
        <f>Parameters_Alternate!$N$6</f>
        <v>433333.33333333337</v>
      </c>
      <c r="V643" s="14">
        <f t="shared" si="72"/>
        <v>1500000</v>
      </c>
      <c r="W643" s="14">
        <f>Parameters_Alternate!$Q$10</f>
        <v>3754098.2698005121</v>
      </c>
      <c r="X643" s="14">
        <f>Parameters_Alternate!$F$7*'Alternate Scenario '!P643</f>
        <v>4050000</v>
      </c>
      <c r="Y643" s="14">
        <f>Parameters_Base!$G$8</f>
        <v>2000000</v>
      </c>
      <c r="Z643" s="15">
        <f t="shared" si="76"/>
        <v>35194631.603133842</v>
      </c>
      <c r="AB643" s="29">
        <f t="shared" si="77"/>
        <v>-18994631.603133842</v>
      </c>
      <c r="AC643" s="29"/>
      <c r="AD643" s="29" t="str">
        <f t="shared" si="78"/>
        <v>Loss</v>
      </c>
      <c r="AE643" s="29"/>
      <c r="AG643" s="12">
        <f t="shared" si="79"/>
        <v>-234501.62473004745</v>
      </c>
    </row>
    <row r="644" spans="1:33" x14ac:dyDescent="0.25">
      <c r="A644" s="6">
        <v>637</v>
      </c>
      <c r="B644" s="1" t="str">
        <f t="shared" si="73"/>
        <v>New York</v>
      </c>
      <c r="C644" s="1" t="s">
        <v>8</v>
      </c>
      <c r="D644" s="1" t="str">
        <f>IF(C644="Q1","non-peak",IF('Alternate Scenario '!C644="Q4","non-peak","peak"))</f>
        <v>non-peak</v>
      </c>
      <c r="E644" s="13">
        <f>IF(D644="non-peak",Parameters_Base!$B$4,Parameters_Base!$B$5)</f>
        <v>200000</v>
      </c>
      <c r="F644" s="1"/>
      <c r="G644" s="1">
        <v>319</v>
      </c>
      <c r="H644" s="1">
        <v>23</v>
      </c>
      <c r="I644" s="44">
        <f>N644*Parameters_Alternate!$B$8</f>
        <v>54.333333333333336</v>
      </c>
      <c r="J644" s="44">
        <f t="shared" si="74"/>
        <v>77.333333333333343</v>
      </c>
      <c r="K644" s="3">
        <v>0</v>
      </c>
      <c r="M644" s="27">
        <v>0.76666666666666672</v>
      </c>
      <c r="N644" s="27">
        <v>0.6791666666666667</v>
      </c>
      <c r="P644" s="15">
        <f t="shared" si="75"/>
        <v>15466666.666666668</v>
      </c>
      <c r="R644">
        <f>Parameters_Alternate!$F$5</f>
        <v>13880</v>
      </c>
      <c r="S644">
        <f>R644*(1+VLOOKUP(K644,Parameters_Alternate!$H$3:$I$7,2,FALSE))</f>
        <v>13880</v>
      </c>
      <c r="T644" s="14">
        <f>S644*Parameters_Alternate!$F$2</f>
        <v>18044000</v>
      </c>
      <c r="U644" s="14">
        <f>Parameters_Alternate!$N$6</f>
        <v>433333.33333333337</v>
      </c>
      <c r="V644" s="14">
        <f t="shared" si="72"/>
        <v>2500000</v>
      </c>
      <c r="W644" s="14">
        <f>Parameters_Alternate!$Q$10</f>
        <v>3754098.2698005121</v>
      </c>
      <c r="X644" s="14">
        <f>Parameters_Alternate!$F$7*'Alternate Scenario '!P644</f>
        <v>3866666.666666667</v>
      </c>
      <c r="Y644" s="14">
        <f>Parameters_Base!$G$8</f>
        <v>2000000</v>
      </c>
      <c r="Z644" s="15">
        <f t="shared" si="76"/>
        <v>30598098.26980051</v>
      </c>
      <c r="AB644" s="29">
        <f t="shared" si="77"/>
        <v>-15131431.603133842</v>
      </c>
      <c r="AC644" s="29"/>
      <c r="AD644" s="29" t="str">
        <f t="shared" si="78"/>
        <v>Loss</v>
      </c>
      <c r="AE644" s="29"/>
      <c r="AG644" s="12">
        <f t="shared" si="79"/>
        <v>-195665.06383362724</v>
      </c>
    </row>
    <row r="645" spans="1:33" x14ac:dyDescent="0.25">
      <c r="A645" s="6">
        <v>638</v>
      </c>
      <c r="B645" s="1" t="str">
        <f t="shared" si="73"/>
        <v>Mumbai</v>
      </c>
      <c r="C645" s="1" t="s">
        <v>8</v>
      </c>
      <c r="D645" s="1" t="str">
        <f>IF(C645="Q1","non-peak",IF('Alternate Scenario '!C645="Q4","non-peak","peak"))</f>
        <v>non-peak</v>
      </c>
      <c r="E645" s="13">
        <f>IF(D645="non-peak",Parameters_Base!$B$4,Parameters_Base!$B$5)</f>
        <v>200000</v>
      </c>
      <c r="F645" s="1"/>
      <c r="G645" s="1">
        <v>319</v>
      </c>
      <c r="H645" s="1">
        <v>21</v>
      </c>
      <c r="I645" s="44">
        <f>N645*Parameters_Alternate!$B$8</f>
        <v>46</v>
      </c>
      <c r="J645" s="44">
        <f t="shared" si="74"/>
        <v>67</v>
      </c>
      <c r="K645" s="3">
        <v>0</v>
      </c>
      <c r="M645" s="27">
        <v>0.7</v>
      </c>
      <c r="N645" s="27">
        <v>0.57499999999999996</v>
      </c>
      <c r="P645" s="15">
        <f t="shared" si="75"/>
        <v>13400000</v>
      </c>
      <c r="R645">
        <f>Parameters_Alternate!$F$5</f>
        <v>13880</v>
      </c>
      <c r="S645">
        <f>R645*(1+VLOOKUP(K645,Parameters_Alternate!$H$3:$I$7,2,FALSE))</f>
        <v>13880</v>
      </c>
      <c r="T645" s="14">
        <f>S645*Parameters_Alternate!$F$2</f>
        <v>18044000</v>
      </c>
      <c r="U645" s="14">
        <f>Parameters_Alternate!$N$6</f>
        <v>433333.33333333337</v>
      </c>
      <c r="V645" s="14">
        <f t="shared" si="72"/>
        <v>1500000</v>
      </c>
      <c r="W645" s="14">
        <f>Parameters_Alternate!$Q$10</f>
        <v>3754098.2698005121</v>
      </c>
      <c r="X645" s="14">
        <f>Parameters_Alternate!$F$7*'Alternate Scenario '!P645</f>
        <v>3350000</v>
      </c>
      <c r="Y645" s="14">
        <f>Parameters_Base!$G$8</f>
        <v>2000000</v>
      </c>
      <c r="Z645" s="15">
        <f t="shared" si="76"/>
        <v>29081431.603133842</v>
      </c>
      <c r="AB645" s="29">
        <f t="shared" si="77"/>
        <v>-15681431.603133842</v>
      </c>
      <c r="AC645" s="29"/>
      <c r="AD645" s="29" t="str">
        <f t="shared" si="78"/>
        <v>Loss</v>
      </c>
      <c r="AE645" s="29"/>
      <c r="AG645" s="12">
        <f t="shared" si="79"/>
        <v>-234051.21795722152</v>
      </c>
    </row>
    <row r="646" spans="1:33" x14ac:dyDescent="0.25">
      <c r="A646" s="6">
        <v>639</v>
      </c>
      <c r="B646" s="1" t="str">
        <f t="shared" si="73"/>
        <v>New York</v>
      </c>
      <c r="C646" s="1" t="s">
        <v>8</v>
      </c>
      <c r="D646" s="1" t="str">
        <f>IF(C646="Q1","non-peak",IF('Alternate Scenario '!C646="Q4","non-peak","peak"))</f>
        <v>non-peak</v>
      </c>
      <c r="E646" s="13">
        <f>IF(D646="non-peak",Parameters_Base!$B$4,Parameters_Base!$B$5)</f>
        <v>200000</v>
      </c>
      <c r="F646" s="1"/>
      <c r="G646" s="1">
        <v>320</v>
      </c>
      <c r="H646" s="1">
        <v>15</v>
      </c>
      <c r="I646" s="44">
        <f>N646*Parameters_Alternate!$B$8</f>
        <v>74</v>
      </c>
      <c r="J646" s="44">
        <f t="shared" si="74"/>
        <v>89</v>
      </c>
      <c r="K646" s="3">
        <v>0</v>
      </c>
      <c r="M646" s="27">
        <v>0.5</v>
      </c>
      <c r="N646" s="27">
        <v>0.92500000000000004</v>
      </c>
      <c r="P646" s="15">
        <f t="shared" si="75"/>
        <v>17800000</v>
      </c>
      <c r="R646">
        <f>Parameters_Alternate!$F$5</f>
        <v>13880</v>
      </c>
      <c r="S646">
        <f>R646*(1+VLOOKUP(K646,Parameters_Alternate!$H$3:$I$7,2,FALSE))</f>
        <v>13880</v>
      </c>
      <c r="T646" s="14">
        <f>S646*Parameters_Alternate!$F$2</f>
        <v>18044000</v>
      </c>
      <c r="U646" s="14">
        <f>Parameters_Alternate!$N$6</f>
        <v>433333.33333333337</v>
      </c>
      <c r="V646" s="14">
        <f t="shared" si="72"/>
        <v>2500000</v>
      </c>
      <c r="W646" s="14">
        <f>Parameters_Alternate!$Q$10</f>
        <v>3754098.2698005121</v>
      </c>
      <c r="X646" s="14">
        <f>Parameters_Alternate!$F$7*'Alternate Scenario '!P646</f>
        <v>4450000</v>
      </c>
      <c r="Y646" s="14">
        <f>Parameters_Base!$G$8</f>
        <v>2000000</v>
      </c>
      <c r="Z646" s="15">
        <f t="shared" si="76"/>
        <v>31181431.603133842</v>
      </c>
      <c r="AB646" s="29">
        <f t="shared" si="77"/>
        <v>-13381431.603133842</v>
      </c>
      <c r="AC646" s="29"/>
      <c r="AD646" s="29" t="str">
        <f t="shared" si="78"/>
        <v>Loss</v>
      </c>
      <c r="AE646" s="29"/>
      <c r="AG646" s="12">
        <f t="shared" si="79"/>
        <v>-150353.16408015552</v>
      </c>
    </row>
    <row r="647" spans="1:33" x14ac:dyDescent="0.25">
      <c r="A647" s="6">
        <v>640</v>
      </c>
      <c r="B647" s="1" t="str">
        <f t="shared" si="73"/>
        <v>Mumbai</v>
      </c>
      <c r="C647" s="1" t="s">
        <v>8</v>
      </c>
      <c r="D647" s="1" t="str">
        <f>IF(C647="Q1","non-peak",IF('Alternate Scenario '!C647="Q4","non-peak","peak"))</f>
        <v>non-peak</v>
      </c>
      <c r="E647" s="13">
        <f>IF(D647="non-peak",Parameters_Base!$B$4,Parameters_Base!$B$5)</f>
        <v>200000</v>
      </c>
      <c r="F647" s="1"/>
      <c r="G647" s="1">
        <v>320</v>
      </c>
      <c r="H647" s="1">
        <v>23</v>
      </c>
      <c r="I647" s="44">
        <f>N647*Parameters_Alternate!$B$8</f>
        <v>75.333333333333329</v>
      </c>
      <c r="J647" s="44">
        <f t="shared" si="74"/>
        <v>98.333333333333329</v>
      </c>
      <c r="K647" s="3">
        <v>1</v>
      </c>
      <c r="M647" s="27">
        <v>0.76666666666666672</v>
      </c>
      <c r="N647" s="27">
        <v>0.94166666666666665</v>
      </c>
      <c r="P647" s="15">
        <f t="shared" si="75"/>
        <v>19666666.666666664</v>
      </c>
      <c r="R647">
        <f>Parameters_Alternate!$F$5</f>
        <v>13880</v>
      </c>
      <c r="S647">
        <f>R647*(1+VLOOKUP(K647,Parameters_Alternate!$H$3:$I$7,2,FALSE))</f>
        <v>15961.999999999998</v>
      </c>
      <c r="T647" s="14">
        <f>S647*Parameters_Alternate!$F$2</f>
        <v>20750599.999999996</v>
      </c>
      <c r="U647" s="14">
        <f>Parameters_Alternate!$N$6</f>
        <v>433333.33333333337</v>
      </c>
      <c r="V647" s="14">
        <f t="shared" si="72"/>
        <v>1500000</v>
      </c>
      <c r="W647" s="14">
        <f>Parameters_Alternate!$Q$10</f>
        <v>3754098.2698005121</v>
      </c>
      <c r="X647" s="14">
        <f>Parameters_Alternate!$F$7*'Alternate Scenario '!P647</f>
        <v>4916666.666666666</v>
      </c>
      <c r="Y647" s="14">
        <f>Parameters_Base!$G$8</f>
        <v>2000000</v>
      </c>
      <c r="Z647" s="15">
        <f t="shared" si="76"/>
        <v>33354698.269800507</v>
      </c>
      <c r="AB647" s="29">
        <f t="shared" si="77"/>
        <v>-13688031.603133842</v>
      </c>
      <c r="AC647" s="29"/>
      <c r="AD647" s="29" t="str">
        <f t="shared" si="78"/>
        <v>Loss</v>
      </c>
      <c r="AE647" s="29"/>
      <c r="AG647" s="12">
        <f t="shared" si="79"/>
        <v>-139200.32138780179</v>
      </c>
    </row>
    <row r="648" spans="1:33" x14ac:dyDescent="0.25">
      <c r="A648" s="6">
        <v>641</v>
      </c>
      <c r="B648" s="1" t="str">
        <f t="shared" si="73"/>
        <v>New York</v>
      </c>
      <c r="C648" s="1" t="s">
        <v>8</v>
      </c>
      <c r="D648" s="1" t="str">
        <f>IF(C648="Q1","non-peak",IF('Alternate Scenario '!C648="Q4","non-peak","peak"))</f>
        <v>non-peak</v>
      </c>
      <c r="E648" s="13">
        <f>IF(D648="non-peak",Parameters_Base!$B$4,Parameters_Base!$B$5)</f>
        <v>200000</v>
      </c>
      <c r="F648" s="1"/>
      <c r="G648" s="1">
        <v>321</v>
      </c>
      <c r="H648" s="1">
        <v>11</v>
      </c>
      <c r="I648" s="44">
        <f>N648*Parameters_Alternate!$B$8</f>
        <v>63</v>
      </c>
      <c r="J648" s="44">
        <f t="shared" si="74"/>
        <v>74</v>
      </c>
      <c r="K648" s="3">
        <v>0</v>
      </c>
      <c r="M648" s="27">
        <v>0.36666666666666664</v>
      </c>
      <c r="N648" s="27">
        <v>0.78749999999999998</v>
      </c>
      <c r="P648" s="15">
        <f t="shared" si="75"/>
        <v>14800000</v>
      </c>
      <c r="R648">
        <f>Parameters_Alternate!$F$5</f>
        <v>13880</v>
      </c>
      <c r="S648">
        <f>R648*(1+VLOOKUP(K648,Parameters_Alternate!$H$3:$I$7,2,FALSE))</f>
        <v>13880</v>
      </c>
      <c r="T648" s="14">
        <f>S648*Parameters_Alternate!$F$2</f>
        <v>18044000</v>
      </c>
      <c r="U648" s="14">
        <f>Parameters_Alternate!$N$6</f>
        <v>433333.33333333337</v>
      </c>
      <c r="V648" s="14">
        <f t="shared" ref="V648:V711" si="80">IF(B648="Mumbai",1500000,2500000)</f>
        <v>2500000</v>
      </c>
      <c r="W648" s="14">
        <f>Parameters_Alternate!$Q$10</f>
        <v>3754098.2698005121</v>
      </c>
      <c r="X648" s="14">
        <f>Parameters_Alternate!$F$7*'Alternate Scenario '!P648</f>
        <v>3700000</v>
      </c>
      <c r="Y648" s="14">
        <f>Parameters_Base!$G$8</f>
        <v>2000000</v>
      </c>
      <c r="Z648" s="15">
        <f t="shared" si="76"/>
        <v>30431431.603133842</v>
      </c>
      <c r="AB648" s="29">
        <f t="shared" si="77"/>
        <v>-15631431.603133842</v>
      </c>
      <c r="AC648" s="29"/>
      <c r="AD648" s="29" t="str">
        <f t="shared" si="78"/>
        <v>Loss</v>
      </c>
      <c r="AE648" s="29"/>
      <c r="AG648" s="12">
        <f t="shared" si="79"/>
        <v>-211235.56220451137</v>
      </c>
    </row>
    <row r="649" spans="1:33" x14ac:dyDescent="0.25">
      <c r="A649" s="6">
        <v>642</v>
      </c>
      <c r="B649" s="1" t="str">
        <f t="shared" ref="B649:B712" si="81">IF(ISODD(A649),"New York","Mumbai")</f>
        <v>Mumbai</v>
      </c>
      <c r="C649" s="1" t="s">
        <v>8</v>
      </c>
      <c r="D649" s="1" t="str">
        <f>IF(C649="Q1","non-peak",IF('Alternate Scenario '!C649="Q4","non-peak","peak"))</f>
        <v>non-peak</v>
      </c>
      <c r="E649" s="13">
        <f>IF(D649="non-peak",Parameters_Base!$B$4,Parameters_Base!$B$5)</f>
        <v>200000</v>
      </c>
      <c r="F649" s="1"/>
      <c r="G649" s="1">
        <v>321</v>
      </c>
      <c r="H649" s="1">
        <v>17</v>
      </c>
      <c r="I649" s="44">
        <f>N649*Parameters_Alternate!$B$8</f>
        <v>79.666666666666671</v>
      </c>
      <c r="J649" s="44">
        <f t="shared" ref="J649:J712" si="82">H649+I649</f>
        <v>96.666666666666671</v>
      </c>
      <c r="K649" s="3">
        <v>2</v>
      </c>
      <c r="M649" s="27">
        <v>0.56666666666666665</v>
      </c>
      <c r="N649" s="27">
        <v>0.99583333333333335</v>
      </c>
      <c r="P649" s="15">
        <f t="shared" ref="P649:P712" si="83">E649*J649</f>
        <v>19333333.333333336</v>
      </c>
      <c r="R649">
        <f>Parameters_Alternate!$F$5</f>
        <v>13880</v>
      </c>
      <c r="S649">
        <f>R649*(1+VLOOKUP(K649,Parameters_Alternate!$H$3:$I$7,2,FALSE))</f>
        <v>18044</v>
      </c>
      <c r="T649" s="14">
        <f>S649*Parameters_Alternate!$F$2</f>
        <v>23457200</v>
      </c>
      <c r="U649" s="14">
        <f>Parameters_Alternate!$N$6</f>
        <v>433333.33333333337</v>
      </c>
      <c r="V649" s="14">
        <f t="shared" si="80"/>
        <v>1500000</v>
      </c>
      <c r="W649" s="14">
        <f>Parameters_Alternate!$Q$10</f>
        <v>3754098.2698005121</v>
      </c>
      <c r="X649" s="14">
        <f>Parameters_Alternate!$F$7*'Alternate Scenario '!P649</f>
        <v>4833333.333333334</v>
      </c>
      <c r="Y649" s="14">
        <f>Parameters_Base!$G$8</f>
        <v>2000000</v>
      </c>
      <c r="Z649" s="15">
        <f t="shared" ref="Z649:Z712" si="84">SUM(T649:Y649)</f>
        <v>35977964.936467178</v>
      </c>
      <c r="AB649" s="29">
        <f t="shared" ref="AB649:AB712" si="85">P649-Z649</f>
        <v>-16644631.603133842</v>
      </c>
      <c r="AC649" s="29"/>
      <c r="AD649" s="29" t="str">
        <f t="shared" ref="AD649:AD712" si="86">IF(AB649&gt;0,"Profit","Loss")</f>
        <v>Loss</v>
      </c>
      <c r="AE649" s="29"/>
      <c r="AG649" s="12">
        <f t="shared" ref="AG649:AG712" si="87">AB649/J649</f>
        <v>-172185.84417035009</v>
      </c>
    </row>
    <row r="650" spans="1:33" x14ac:dyDescent="0.25">
      <c r="A650" s="6">
        <v>643</v>
      </c>
      <c r="B650" s="1" t="str">
        <f t="shared" si="81"/>
        <v>New York</v>
      </c>
      <c r="C650" s="1" t="s">
        <v>8</v>
      </c>
      <c r="D650" s="1" t="str">
        <f>IF(C650="Q1","non-peak",IF('Alternate Scenario '!C650="Q4","non-peak","peak"))</f>
        <v>non-peak</v>
      </c>
      <c r="E650" s="13">
        <f>IF(D650="non-peak",Parameters_Base!$B$4,Parameters_Base!$B$5)</f>
        <v>200000</v>
      </c>
      <c r="F650" s="1"/>
      <c r="G650" s="1">
        <v>322</v>
      </c>
      <c r="H650" s="1">
        <v>17</v>
      </c>
      <c r="I650" s="44">
        <f>N650*Parameters_Alternate!$B$8</f>
        <v>62.666666666666664</v>
      </c>
      <c r="J650" s="44">
        <f t="shared" si="82"/>
        <v>79.666666666666657</v>
      </c>
      <c r="K650" s="3">
        <v>-2</v>
      </c>
      <c r="M650" s="27">
        <v>0.56666666666666665</v>
      </c>
      <c r="N650" s="27">
        <v>0.78333333333333333</v>
      </c>
      <c r="P650" s="15">
        <f t="shared" si="83"/>
        <v>15933333.333333332</v>
      </c>
      <c r="R650">
        <f>Parameters_Alternate!$F$5</f>
        <v>13880</v>
      </c>
      <c r="S650">
        <f>R650*(1+VLOOKUP(K650,Parameters_Alternate!$H$3:$I$7,2,FALSE))</f>
        <v>9716</v>
      </c>
      <c r="T650" s="14">
        <f>S650*Parameters_Alternate!$F$2</f>
        <v>12630800</v>
      </c>
      <c r="U650" s="14">
        <f>Parameters_Alternate!$N$6</f>
        <v>433333.33333333337</v>
      </c>
      <c r="V650" s="14">
        <f t="shared" si="80"/>
        <v>2500000</v>
      </c>
      <c r="W650" s="14">
        <f>Parameters_Alternate!$Q$10</f>
        <v>3754098.2698005121</v>
      </c>
      <c r="X650" s="14">
        <f>Parameters_Alternate!$F$7*'Alternate Scenario '!P650</f>
        <v>3983333.333333333</v>
      </c>
      <c r="Y650" s="14">
        <f>Parameters_Base!$G$8</f>
        <v>2000000</v>
      </c>
      <c r="Z650" s="15">
        <f t="shared" si="84"/>
        <v>25301564.936467178</v>
      </c>
      <c r="AB650" s="29">
        <f t="shared" si="85"/>
        <v>-9368231.6031338461</v>
      </c>
      <c r="AC650" s="29"/>
      <c r="AD650" s="29" t="str">
        <f t="shared" si="86"/>
        <v>Loss</v>
      </c>
      <c r="AE650" s="29"/>
      <c r="AG650" s="12">
        <f t="shared" si="87"/>
        <v>-117592.86531130353</v>
      </c>
    </row>
    <row r="651" spans="1:33" x14ac:dyDescent="0.25">
      <c r="A651" s="6">
        <v>644</v>
      </c>
      <c r="B651" s="1" t="str">
        <f t="shared" si="81"/>
        <v>Mumbai</v>
      </c>
      <c r="C651" s="1" t="s">
        <v>8</v>
      </c>
      <c r="D651" s="1" t="str">
        <f>IF(C651="Q1","non-peak",IF('Alternate Scenario '!C651="Q4","non-peak","peak"))</f>
        <v>non-peak</v>
      </c>
      <c r="E651" s="13">
        <f>IF(D651="non-peak",Parameters_Base!$B$4,Parameters_Base!$B$5)</f>
        <v>200000</v>
      </c>
      <c r="F651" s="1"/>
      <c r="G651" s="1">
        <v>322</v>
      </c>
      <c r="H651" s="1">
        <v>21</v>
      </c>
      <c r="I651" s="44">
        <f>N651*Parameters_Alternate!$B$8</f>
        <v>66.666666666666671</v>
      </c>
      <c r="J651" s="44">
        <f t="shared" si="82"/>
        <v>87.666666666666671</v>
      </c>
      <c r="K651" s="3">
        <v>2</v>
      </c>
      <c r="M651" s="27">
        <v>0.7</v>
      </c>
      <c r="N651" s="27">
        <v>0.83333333333333337</v>
      </c>
      <c r="P651" s="15">
        <f t="shared" si="83"/>
        <v>17533333.333333336</v>
      </c>
      <c r="R651">
        <f>Parameters_Alternate!$F$5</f>
        <v>13880</v>
      </c>
      <c r="S651">
        <f>R651*(1+VLOOKUP(K651,Parameters_Alternate!$H$3:$I$7,2,FALSE))</f>
        <v>18044</v>
      </c>
      <c r="T651" s="14">
        <f>S651*Parameters_Alternate!$F$2</f>
        <v>23457200</v>
      </c>
      <c r="U651" s="14">
        <f>Parameters_Alternate!$N$6</f>
        <v>433333.33333333337</v>
      </c>
      <c r="V651" s="14">
        <f t="shared" si="80"/>
        <v>1500000</v>
      </c>
      <c r="W651" s="14">
        <f>Parameters_Alternate!$Q$10</f>
        <v>3754098.2698005121</v>
      </c>
      <c r="X651" s="14">
        <f>Parameters_Alternate!$F$7*'Alternate Scenario '!P651</f>
        <v>4383333.333333334</v>
      </c>
      <c r="Y651" s="14">
        <f>Parameters_Base!$G$8</f>
        <v>2000000</v>
      </c>
      <c r="Z651" s="15">
        <f t="shared" si="84"/>
        <v>35527964.936467178</v>
      </c>
      <c r="AB651" s="29">
        <f t="shared" si="85"/>
        <v>-17994631.603133842</v>
      </c>
      <c r="AC651" s="29"/>
      <c r="AD651" s="29" t="str">
        <f t="shared" si="86"/>
        <v>Loss</v>
      </c>
      <c r="AE651" s="29"/>
      <c r="AG651" s="12">
        <f t="shared" si="87"/>
        <v>-205261.95745019591</v>
      </c>
    </row>
    <row r="652" spans="1:33" x14ac:dyDescent="0.25">
      <c r="A652" s="6">
        <v>645</v>
      </c>
      <c r="B652" s="1" t="str">
        <f t="shared" si="81"/>
        <v>New York</v>
      </c>
      <c r="C652" s="1" t="s">
        <v>8</v>
      </c>
      <c r="D652" s="1" t="str">
        <f>IF(C652="Q1","non-peak",IF('Alternate Scenario '!C652="Q4","non-peak","peak"))</f>
        <v>non-peak</v>
      </c>
      <c r="E652" s="13">
        <f>IF(D652="non-peak",Parameters_Base!$B$4,Parameters_Base!$B$5)</f>
        <v>200000</v>
      </c>
      <c r="F652" s="1"/>
      <c r="G652" s="1">
        <v>323</v>
      </c>
      <c r="H652" s="1">
        <v>10</v>
      </c>
      <c r="I652" s="44">
        <f>N652*Parameters_Alternate!$B$8</f>
        <v>78.666666666666657</v>
      </c>
      <c r="J652" s="44">
        <f t="shared" si="82"/>
        <v>88.666666666666657</v>
      </c>
      <c r="K652" s="3">
        <v>-2</v>
      </c>
      <c r="M652" s="27">
        <v>0.33333333333333331</v>
      </c>
      <c r="N652" s="27">
        <v>0.98333333333333328</v>
      </c>
      <c r="P652" s="15">
        <f t="shared" si="83"/>
        <v>17733333.333333332</v>
      </c>
      <c r="R652">
        <f>Parameters_Alternate!$F$5</f>
        <v>13880</v>
      </c>
      <c r="S652">
        <f>R652*(1+VLOOKUP(K652,Parameters_Alternate!$H$3:$I$7,2,FALSE))</f>
        <v>9716</v>
      </c>
      <c r="T652" s="14">
        <f>S652*Parameters_Alternate!$F$2</f>
        <v>12630800</v>
      </c>
      <c r="U652" s="14">
        <f>Parameters_Alternate!$N$6</f>
        <v>433333.33333333337</v>
      </c>
      <c r="V652" s="14">
        <f t="shared" si="80"/>
        <v>2500000</v>
      </c>
      <c r="W652" s="14">
        <f>Parameters_Alternate!$Q$10</f>
        <v>3754098.2698005121</v>
      </c>
      <c r="X652" s="14">
        <f>Parameters_Alternate!$F$7*'Alternate Scenario '!P652</f>
        <v>4433333.333333333</v>
      </c>
      <c r="Y652" s="14">
        <f>Parameters_Base!$G$8</f>
        <v>2000000</v>
      </c>
      <c r="Z652" s="15">
        <f t="shared" si="84"/>
        <v>25751564.936467178</v>
      </c>
      <c r="AB652" s="29">
        <f t="shared" si="85"/>
        <v>-8018231.6031338461</v>
      </c>
      <c r="AC652" s="29"/>
      <c r="AD652" s="29" t="str">
        <f t="shared" si="86"/>
        <v>Loss</v>
      </c>
      <c r="AE652" s="29"/>
      <c r="AG652" s="12">
        <f t="shared" si="87"/>
        <v>-90431.183493990757</v>
      </c>
    </row>
    <row r="653" spans="1:33" x14ac:dyDescent="0.25">
      <c r="A653" s="6">
        <v>646</v>
      </c>
      <c r="B653" s="1" t="str">
        <f t="shared" si="81"/>
        <v>Mumbai</v>
      </c>
      <c r="C653" s="1" t="s">
        <v>8</v>
      </c>
      <c r="D653" s="1" t="str">
        <f>IF(C653="Q1","non-peak",IF('Alternate Scenario '!C653="Q4","non-peak","peak"))</f>
        <v>non-peak</v>
      </c>
      <c r="E653" s="13">
        <f>IF(D653="non-peak",Parameters_Base!$B$4,Parameters_Base!$B$5)</f>
        <v>200000</v>
      </c>
      <c r="F653" s="1"/>
      <c r="G653" s="1">
        <v>323</v>
      </c>
      <c r="H653" s="1">
        <v>17</v>
      </c>
      <c r="I653" s="44">
        <f>N653*Parameters_Alternate!$B$8</f>
        <v>47.666666666666664</v>
      </c>
      <c r="J653" s="44">
        <f t="shared" si="82"/>
        <v>64.666666666666657</v>
      </c>
      <c r="K653" s="3">
        <v>1</v>
      </c>
      <c r="M653" s="27">
        <v>0.56666666666666665</v>
      </c>
      <c r="N653" s="27">
        <v>0.59583333333333333</v>
      </c>
      <c r="P653" s="15">
        <f t="shared" si="83"/>
        <v>12933333.333333332</v>
      </c>
      <c r="R653">
        <f>Parameters_Alternate!$F$5</f>
        <v>13880</v>
      </c>
      <c r="S653">
        <f>R653*(1+VLOOKUP(K653,Parameters_Alternate!$H$3:$I$7,2,FALSE))</f>
        <v>15961.999999999998</v>
      </c>
      <c r="T653" s="14">
        <f>S653*Parameters_Alternate!$F$2</f>
        <v>20750599.999999996</v>
      </c>
      <c r="U653" s="14">
        <f>Parameters_Alternate!$N$6</f>
        <v>433333.33333333337</v>
      </c>
      <c r="V653" s="14">
        <f t="shared" si="80"/>
        <v>1500000</v>
      </c>
      <c r="W653" s="14">
        <f>Parameters_Alternate!$Q$10</f>
        <v>3754098.2698005121</v>
      </c>
      <c r="X653" s="14">
        <f>Parameters_Alternate!$F$7*'Alternate Scenario '!P653</f>
        <v>3233333.333333333</v>
      </c>
      <c r="Y653" s="14">
        <f>Parameters_Base!$G$8</f>
        <v>2000000</v>
      </c>
      <c r="Z653" s="15">
        <f t="shared" si="84"/>
        <v>31671364.936467174</v>
      </c>
      <c r="AB653" s="29">
        <f t="shared" si="85"/>
        <v>-18738031.603133842</v>
      </c>
      <c r="AC653" s="29"/>
      <c r="AD653" s="29" t="str">
        <f t="shared" si="86"/>
        <v>Loss</v>
      </c>
      <c r="AE653" s="29"/>
      <c r="AG653" s="12">
        <f t="shared" si="87"/>
        <v>-289763.37530619348</v>
      </c>
    </row>
    <row r="654" spans="1:33" x14ac:dyDescent="0.25">
      <c r="A654" s="6">
        <v>647</v>
      </c>
      <c r="B654" s="1" t="str">
        <f t="shared" si="81"/>
        <v>New York</v>
      </c>
      <c r="C654" s="1" t="s">
        <v>8</v>
      </c>
      <c r="D654" s="1" t="str">
        <f>IF(C654="Q1","non-peak",IF('Alternate Scenario '!C654="Q4","non-peak","peak"))</f>
        <v>non-peak</v>
      </c>
      <c r="E654" s="13">
        <f>IF(D654="non-peak",Parameters_Base!$B$4,Parameters_Base!$B$5)</f>
        <v>200000</v>
      </c>
      <c r="F654" s="1"/>
      <c r="G654" s="1">
        <v>324</v>
      </c>
      <c r="H654" s="1">
        <v>18</v>
      </c>
      <c r="I654" s="44">
        <f>N654*Parameters_Alternate!$B$8</f>
        <v>49</v>
      </c>
      <c r="J654" s="44">
        <f t="shared" si="82"/>
        <v>67</v>
      </c>
      <c r="K654" s="3">
        <v>0</v>
      </c>
      <c r="M654" s="27">
        <v>0.6</v>
      </c>
      <c r="N654" s="27">
        <v>0.61250000000000004</v>
      </c>
      <c r="P654" s="15">
        <f t="shared" si="83"/>
        <v>13400000</v>
      </c>
      <c r="R654">
        <f>Parameters_Alternate!$F$5</f>
        <v>13880</v>
      </c>
      <c r="S654">
        <f>R654*(1+VLOOKUP(K654,Parameters_Alternate!$H$3:$I$7,2,FALSE))</f>
        <v>13880</v>
      </c>
      <c r="T654" s="14">
        <f>S654*Parameters_Alternate!$F$2</f>
        <v>18044000</v>
      </c>
      <c r="U654" s="14">
        <f>Parameters_Alternate!$N$6</f>
        <v>433333.33333333337</v>
      </c>
      <c r="V654" s="14">
        <f t="shared" si="80"/>
        <v>2500000</v>
      </c>
      <c r="W654" s="14">
        <f>Parameters_Alternate!$Q$10</f>
        <v>3754098.2698005121</v>
      </c>
      <c r="X654" s="14">
        <f>Parameters_Alternate!$F$7*'Alternate Scenario '!P654</f>
        <v>3350000</v>
      </c>
      <c r="Y654" s="14">
        <f>Parameters_Base!$G$8</f>
        <v>2000000</v>
      </c>
      <c r="Z654" s="15">
        <f t="shared" si="84"/>
        <v>30081431.603133842</v>
      </c>
      <c r="AB654" s="29">
        <f t="shared" si="85"/>
        <v>-16681431.603133842</v>
      </c>
      <c r="AC654" s="29"/>
      <c r="AD654" s="29" t="str">
        <f t="shared" si="86"/>
        <v>Loss</v>
      </c>
      <c r="AE654" s="29"/>
      <c r="AG654" s="12">
        <f t="shared" si="87"/>
        <v>-248976.5910915499</v>
      </c>
    </row>
    <row r="655" spans="1:33" x14ac:dyDescent="0.25">
      <c r="A655" s="6">
        <v>648</v>
      </c>
      <c r="B655" s="1" t="str">
        <f t="shared" si="81"/>
        <v>Mumbai</v>
      </c>
      <c r="C655" s="1" t="s">
        <v>8</v>
      </c>
      <c r="D655" s="1" t="str">
        <f>IF(C655="Q1","non-peak",IF('Alternate Scenario '!C655="Q4","non-peak","peak"))</f>
        <v>non-peak</v>
      </c>
      <c r="E655" s="13">
        <f>IF(D655="non-peak",Parameters_Base!$B$4,Parameters_Base!$B$5)</f>
        <v>200000</v>
      </c>
      <c r="F655" s="1"/>
      <c r="G655" s="1">
        <v>324</v>
      </c>
      <c r="H655" s="1">
        <v>12</v>
      </c>
      <c r="I655" s="44">
        <f>N655*Parameters_Alternate!$B$8</f>
        <v>50.666666666666664</v>
      </c>
      <c r="J655" s="44">
        <f t="shared" si="82"/>
        <v>62.666666666666664</v>
      </c>
      <c r="K655" s="3">
        <v>2</v>
      </c>
      <c r="M655" s="27">
        <v>0.4</v>
      </c>
      <c r="N655" s="27">
        <v>0.6333333333333333</v>
      </c>
      <c r="P655" s="15">
        <f t="shared" si="83"/>
        <v>12533333.333333332</v>
      </c>
      <c r="R655">
        <f>Parameters_Alternate!$F$5</f>
        <v>13880</v>
      </c>
      <c r="S655">
        <f>R655*(1+VLOOKUP(K655,Parameters_Alternate!$H$3:$I$7,2,FALSE))</f>
        <v>18044</v>
      </c>
      <c r="T655" s="14">
        <f>S655*Parameters_Alternate!$F$2</f>
        <v>23457200</v>
      </c>
      <c r="U655" s="14">
        <f>Parameters_Alternate!$N$6</f>
        <v>433333.33333333337</v>
      </c>
      <c r="V655" s="14">
        <f t="shared" si="80"/>
        <v>1500000</v>
      </c>
      <c r="W655" s="14">
        <f>Parameters_Alternate!$Q$10</f>
        <v>3754098.2698005121</v>
      </c>
      <c r="X655" s="14">
        <f>Parameters_Alternate!$F$7*'Alternate Scenario '!P655</f>
        <v>3133333.333333333</v>
      </c>
      <c r="Y655" s="14">
        <f>Parameters_Base!$G$8</f>
        <v>2000000</v>
      </c>
      <c r="Z655" s="15">
        <f t="shared" si="84"/>
        <v>34277964.936467171</v>
      </c>
      <c r="AB655" s="29">
        <f t="shared" si="85"/>
        <v>-21744631.603133839</v>
      </c>
      <c r="AC655" s="29"/>
      <c r="AD655" s="29" t="str">
        <f t="shared" si="86"/>
        <v>Loss</v>
      </c>
      <c r="AE655" s="29"/>
      <c r="AG655" s="12">
        <f t="shared" si="87"/>
        <v>-346988.80217766768</v>
      </c>
    </row>
    <row r="656" spans="1:33" x14ac:dyDescent="0.25">
      <c r="A656" s="6">
        <v>649</v>
      </c>
      <c r="B656" s="1" t="str">
        <f t="shared" si="81"/>
        <v>New York</v>
      </c>
      <c r="C656" s="1" t="s">
        <v>8</v>
      </c>
      <c r="D656" s="1" t="str">
        <f>IF(C656="Q1","non-peak",IF('Alternate Scenario '!C656="Q4","non-peak","peak"))</f>
        <v>non-peak</v>
      </c>
      <c r="E656" s="13">
        <f>IF(D656="non-peak",Parameters_Base!$B$4,Parameters_Base!$B$5)</f>
        <v>200000</v>
      </c>
      <c r="F656" s="1"/>
      <c r="G656" s="1">
        <v>325</v>
      </c>
      <c r="H656" s="1">
        <v>28</v>
      </c>
      <c r="I656" s="44">
        <f>N656*Parameters_Alternate!$B$8</f>
        <v>68.666666666666657</v>
      </c>
      <c r="J656" s="44">
        <f t="shared" si="82"/>
        <v>96.666666666666657</v>
      </c>
      <c r="K656" s="3">
        <v>-2</v>
      </c>
      <c r="M656" s="27">
        <v>0.93333333333333335</v>
      </c>
      <c r="N656" s="27">
        <v>0.85833333333333328</v>
      </c>
      <c r="P656" s="15">
        <f t="shared" si="83"/>
        <v>19333333.333333332</v>
      </c>
      <c r="R656">
        <f>Parameters_Alternate!$F$5</f>
        <v>13880</v>
      </c>
      <c r="S656">
        <f>R656*(1+VLOOKUP(K656,Parameters_Alternate!$H$3:$I$7,2,FALSE))</f>
        <v>9716</v>
      </c>
      <c r="T656" s="14">
        <f>S656*Parameters_Alternate!$F$2</f>
        <v>12630800</v>
      </c>
      <c r="U656" s="14">
        <f>Parameters_Alternate!$N$6</f>
        <v>433333.33333333337</v>
      </c>
      <c r="V656" s="14">
        <f t="shared" si="80"/>
        <v>2500000</v>
      </c>
      <c r="W656" s="14">
        <f>Parameters_Alternate!$Q$10</f>
        <v>3754098.2698005121</v>
      </c>
      <c r="X656" s="14">
        <f>Parameters_Alternate!$F$7*'Alternate Scenario '!P656</f>
        <v>4833333.333333333</v>
      </c>
      <c r="Y656" s="14">
        <f>Parameters_Base!$G$8</f>
        <v>2000000</v>
      </c>
      <c r="Z656" s="15">
        <f t="shared" si="84"/>
        <v>26151564.936467178</v>
      </c>
      <c r="AB656" s="29">
        <f t="shared" si="85"/>
        <v>-6818231.6031338461</v>
      </c>
      <c r="AC656" s="29"/>
      <c r="AD656" s="29" t="str">
        <f t="shared" si="86"/>
        <v>Loss</v>
      </c>
      <c r="AE656" s="29"/>
      <c r="AG656" s="12">
        <f t="shared" si="87"/>
        <v>-70533.430377246696</v>
      </c>
    </row>
    <row r="657" spans="1:33" x14ac:dyDescent="0.25">
      <c r="A657" s="6">
        <v>650</v>
      </c>
      <c r="B657" s="1" t="str">
        <f t="shared" si="81"/>
        <v>Mumbai</v>
      </c>
      <c r="C657" s="1" t="s">
        <v>8</v>
      </c>
      <c r="D657" s="1" t="str">
        <f>IF(C657="Q1","non-peak",IF('Alternate Scenario '!C657="Q4","non-peak","peak"))</f>
        <v>non-peak</v>
      </c>
      <c r="E657" s="13">
        <f>IF(D657="non-peak",Parameters_Base!$B$4,Parameters_Base!$B$5)</f>
        <v>200000</v>
      </c>
      <c r="F657" s="1"/>
      <c r="G657" s="1">
        <v>325</v>
      </c>
      <c r="H657" s="1">
        <v>10</v>
      </c>
      <c r="I657" s="44">
        <f>N657*Parameters_Alternate!$B$8</f>
        <v>69.666666666666671</v>
      </c>
      <c r="J657" s="44">
        <f t="shared" si="82"/>
        <v>79.666666666666671</v>
      </c>
      <c r="K657" s="3">
        <v>1</v>
      </c>
      <c r="M657" s="27">
        <v>0.33333333333333331</v>
      </c>
      <c r="N657" s="27">
        <v>0.87083333333333335</v>
      </c>
      <c r="P657" s="15">
        <f t="shared" si="83"/>
        <v>15933333.333333334</v>
      </c>
      <c r="R657">
        <f>Parameters_Alternate!$F$5</f>
        <v>13880</v>
      </c>
      <c r="S657">
        <f>R657*(1+VLOOKUP(K657,Parameters_Alternate!$H$3:$I$7,2,FALSE))</f>
        <v>15961.999999999998</v>
      </c>
      <c r="T657" s="14">
        <f>S657*Parameters_Alternate!$F$2</f>
        <v>20750599.999999996</v>
      </c>
      <c r="U657" s="14">
        <f>Parameters_Alternate!$N$6</f>
        <v>433333.33333333337</v>
      </c>
      <c r="V657" s="14">
        <f t="shared" si="80"/>
        <v>1500000</v>
      </c>
      <c r="W657" s="14">
        <f>Parameters_Alternate!$Q$10</f>
        <v>3754098.2698005121</v>
      </c>
      <c r="X657" s="14">
        <f>Parameters_Alternate!$F$7*'Alternate Scenario '!P657</f>
        <v>3983333.3333333335</v>
      </c>
      <c r="Y657" s="14">
        <f>Parameters_Base!$G$8</f>
        <v>2000000</v>
      </c>
      <c r="Z657" s="15">
        <f t="shared" si="84"/>
        <v>32421364.936467174</v>
      </c>
      <c r="AB657" s="29">
        <f t="shared" si="85"/>
        <v>-16488031.60313384</v>
      </c>
      <c r="AC657" s="29"/>
      <c r="AD657" s="29" t="str">
        <f t="shared" si="86"/>
        <v>Loss</v>
      </c>
      <c r="AE657" s="29"/>
      <c r="AG657" s="12">
        <f t="shared" si="87"/>
        <v>-206962.73978829087</v>
      </c>
    </row>
    <row r="658" spans="1:33" x14ac:dyDescent="0.25">
      <c r="A658" s="6">
        <v>651</v>
      </c>
      <c r="B658" s="1" t="str">
        <f t="shared" si="81"/>
        <v>New York</v>
      </c>
      <c r="C658" s="1" t="s">
        <v>8</v>
      </c>
      <c r="D658" s="1" t="str">
        <f>IF(C658="Q1","non-peak",IF('Alternate Scenario '!C658="Q4","non-peak","peak"))</f>
        <v>non-peak</v>
      </c>
      <c r="E658" s="13">
        <f>IF(D658="non-peak",Parameters_Base!$B$4,Parameters_Base!$B$5)</f>
        <v>200000</v>
      </c>
      <c r="F658" s="1"/>
      <c r="G658" s="1">
        <v>326</v>
      </c>
      <c r="H658" s="1">
        <v>17</v>
      </c>
      <c r="I658" s="44">
        <f>N658*Parameters_Alternate!$B$8</f>
        <v>61.666666666666671</v>
      </c>
      <c r="J658" s="44">
        <f t="shared" si="82"/>
        <v>78.666666666666671</v>
      </c>
      <c r="K658" s="3">
        <v>-1</v>
      </c>
      <c r="M658" s="27">
        <v>0.56666666666666665</v>
      </c>
      <c r="N658" s="27">
        <v>0.77083333333333337</v>
      </c>
      <c r="P658" s="15">
        <f t="shared" si="83"/>
        <v>15733333.333333334</v>
      </c>
      <c r="R658">
        <f>Parameters_Alternate!$F$5</f>
        <v>13880</v>
      </c>
      <c r="S658">
        <f>R658*(1+VLOOKUP(K658,Parameters_Alternate!$H$3:$I$7,2,FALSE))</f>
        <v>11798</v>
      </c>
      <c r="T658" s="14">
        <f>S658*Parameters_Alternate!$F$2</f>
        <v>15337400</v>
      </c>
      <c r="U658" s="14">
        <f>Parameters_Alternate!$N$6</f>
        <v>433333.33333333337</v>
      </c>
      <c r="V658" s="14">
        <f t="shared" si="80"/>
        <v>2500000</v>
      </c>
      <c r="W658" s="14">
        <f>Parameters_Alternate!$Q$10</f>
        <v>3754098.2698005121</v>
      </c>
      <c r="X658" s="14">
        <f>Parameters_Alternate!$F$7*'Alternate Scenario '!P658</f>
        <v>3933333.3333333335</v>
      </c>
      <c r="Y658" s="14">
        <f>Parameters_Base!$G$8</f>
        <v>2000000</v>
      </c>
      <c r="Z658" s="15">
        <f t="shared" si="84"/>
        <v>27958164.936467182</v>
      </c>
      <c r="AB658" s="29">
        <f t="shared" si="85"/>
        <v>-12224831.603133848</v>
      </c>
      <c r="AC658" s="29"/>
      <c r="AD658" s="29" t="str">
        <f t="shared" si="86"/>
        <v>Loss</v>
      </c>
      <c r="AE658" s="29"/>
      <c r="AG658" s="12">
        <f t="shared" si="87"/>
        <v>-155400.40173475229</v>
      </c>
    </row>
    <row r="659" spans="1:33" x14ac:dyDescent="0.25">
      <c r="A659" s="6">
        <v>652</v>
      </c>
      <c r="B659" s="1" t="str">
        <f t="shared" si="81"/>
        <v>Mumbai</v>
      </c>
      <c r="C659" s="1" t="s">
        <v>8</v>
      </c>
      <c r="D659" s="1" t="str">
        <f>IF(C659="Q1","non-peak",IF('Alternate Scenario '!C659="Q4","non-peak","peak"))</f>
        <v>non-peak</v>
      </c>
      <c r="E659" s="13">
        <f>IF(D659="non-peak",Parameters_Base!$B$4,Parameters_Base!$B$5)</f>
        <v>200000</v>
      </c>
      <c r="F659" s="1"/>
      <c r="G659" s="1">
        <v>326</v>
      </c>
      <c r="H659" s="1">
        <v>14</v>
      </c>
      <c r="I659" s="44">
        <f>N659*Parameters_Alternate!$B$8</f>
        <v>68.666666666666657</v>
      </c>
      <c r="J659" s="44">
        <f t="shared" si="82"/>
        <v>82.666666666666657</v>
      </c>
      <c r="K659" s="3">
        <v>2</v>
      </c>
      <c r="M659" s="27">
        <v>0.46666666666666667</v>
      </c>
      <c r="N659" s="27">
        <v>0.85833333333333328</v>
      </c>
      <c r="P659" s="15">
        <f t="shared" si="83"/>
        <v>16533333.333333332</v>
      </c>
      <c r="R659">
        <f>Parameters_Alternate!$F$5</f>
        <v>13880</v>
      </c>
      <c r="S659">
        <f>R659*(1+VLOOKUP(K659,Parameters_Alternate!$H$3:$I$7,2,FALSE))</f>
        <v>18044</v>
      </c>
      <c r="T659" s="14">
        <f>S659*Parameters_Alternate!$F$2</f>
        <v>23457200</v>
      </c>
      <c r="U659" s="14">
        <f>Parameters_Alternate!$N$6</f>
        <v>433333.33333333337</v>
      </c>
      <c r="V659" s="14">
        <f t="shared" si="80"/>
        <v>1500000</v>
      </c>
      <c r="W659" s="14">
        <f>Parameters_Alternate!$Q$10</f>
        <v>3754098.2698005121</v>
      </c>
      <c r="X659" s="14">
        <f>Parameters_Alternate!$F$7*'Alternate Scenario '!P659</f>
        <v>4133333.333333333</v>
      </c>
      <c r="Y659" s="14">
        <f>Parameters_Base!$G$8</f>
        <v>2000000</v>
      </c>
      <c r="Z659" s="15">
        <f t="shared" si="84"/>
        <v>35277964.936467171</v>
      </c>
      <c r="AB659" s="29">
        <f t="shared" si="85"/>
        <v>-18744631.603133839</v>
      </c>
      <c r="AC659" s="29"/>
      <c r="AD659" s="29" t="str">
        <f t="shared" si="86"/>
        <v>Loss</v>
      </c>
      <c r="AE659" s="29"/>
      <c r="AG659" s="12">
        <f t="shared" si="87"/>
        <v>-226749.57584436098</v>
      </c>
    </row>
    <row r="660" spans="1:33" x14ac:dyDescent="0.25">
      <c r="A660" s="6">
        <v>653</v>
      </c>
      <c r="B660" s="1" t="str">
        <f t="shared" si="81"/>
        <v>New York</v>
      </c>
      <c r="C660" s="1" t="s">
        <v>8</v>
      </c>
      <c r="D660" s="1" t="str">
        <f>IF(C660="Q1","non-peak",IF('Alternate Scenario '!C660="Q4","non-peak","peak"))</f>
        <v>non-peak</v>
      </c>
      <c r="E660" s="13">
        <f>IF(D660="non-peak",Parameters_Base!$B$4,Parameters_Base!$B$5)</f>
        <v>200000</v>
      </c>
      <c r="F660" s="1"/>
      <c r="G660" s="1">
        <v>327</v>
      </c>
      <c r="H660" s="1">
        <v>19</v>
      </c>
      <c r="I660" s="44">
        <f>N660*Parameters_Alternate!$B$8</f>
        <v>51</v>
      </c>
      <c r="J660" s="44">
        <f t="shared" si="82"/>
        <v>70</v>
      </c>
      <c r="K660" s="3">
        <v>-1</v>
      </c>
      <c r="M660" s="27">
        <v>0.6333333333333333</v>
      </c>
      <c r="N660" s="27">
        <v>0.63749999999999996</v>
      </c>
      <c r="P660" s="15">
        <f t="shared" si="83"/>
        <v>14000000</v>
      </c>
      <c r="R660">
        <f>Parameters_Alternate!$F$5</f>
        <v>13880</v>
      </c>
      <c r="S660">
        <f>R660*(1+VLOOKUP(K660,Parameters_Alternate!$H$3:$I$7,2,FALSE))</f>
        <v>11798</v>
      </c>
      <c r="T660" s="14">
        <f>S660*Parameters_Alternate!$F$2</f>
        <v>15337400</v>
      </c>
      <c r="U660" s="14">
        <f>Parameters_Alternate!$N$6</f>
        <v>433333.33333333337</v>
      </c>
      <c r="V660" s="14">
        <f t="shared" si="80"/>
        <v>2500000</v>
      </c>
      <c r="W660" s="14">
        <f>Parameters_Alternate!$Q$10</f>
        <v>3754098.2698005121</v>
      </c>
      <c r="X660" s="14">
        <f>Parameters_Alternate!$F$7*'Alternate Scenario '!P660</f>
        <v>3500000</v>
      </c>
      <c r="Y660" s="14">
        <f>Parameters_Base!$G$8</f>
        <v>2000000</v>
      </c>
      <c r="Z660" s="15">
        <f t="shared" si="84"/>
        <v>27524831.60313385</v>
      </c>
      <c r="AB660" s="29">
        <f t="shared" si="85"/>
        <v>-13524831.60313385</v>
      </c>
      <c r="AC660" s="29"/>
      <c r="AD660" s="29" t="str">
        <f t="shared" si="86"/>
        <v>Loss</v>
      </c>
      <c r="AE660" s="29"/>
      <c r="AG660" s="12">
        <f t="shared" si="87"/>
        <v>-193211.88004476929</v>
      </c>
    </row>
    <row r="661" spans="1:33" x14ac:dyDescent="0.25">
      <c r="A661" s="6">
        <v>654</v>
      </c>
      <c r="B661" s="1" t="str">
        <f t="shared" si="81"/>
        <v>Mumbai</v>
      </c>
      <c r="C661" s="1" t="s">
        <v>8</v>
      </c>
      <c r="D661" s="1" t="str">
        <f>IF(C661="Q1","non-peak",IF('Alternate Scenario '!C661="Q4","non-peak","peak"))</f>
        <v>non-peak</v>
      </c>
      <c r="E661" s="13">
        <f>IF(D661="non-peak",Parameters_Base!$B$4,Parameters_Base!$B$5)</f>
        <v>200000</v>
      </c>
      <c r="F661" s="1"/>
      <c r="G661" s="1">
        <v>327</v>
      </c>
      <c r="H661" s="1">
        <v>24</v>
      </c>
      <c r="I661" s="44">
        <f>N661*Parameters_Alternate!$B$8</f>
        <v>51.666666666666671</v>
      </c>
      <c r="J661" s="44">
        <f t="shared" si="82"/>
        <v>75.666666666666671</v>
      </c>
      <c r="K661" s="3">
        <v>0</v>
      </c>
      <c r="M661" s="27">
        <v>0.8</v>
      </c>
      <c r="N661" s="27">
        <v>0.64583333333333337</v>
      </c>
      <c r="P661" s="15">
        <f t="shared" si="83"/>
        <v>15133333.333333334</v>
      </c>
      <c r="R661">
        <f>Parameters_Alternate!$F$5</f>
        <v>13880</v>
      </c>
      <c r="S661">
        <f>R661*(1+VLOOKUP(K661,Parameters_Alternate!$H$3:$I$7,2,FALSE))</f>
        <v>13880</v>
      </c>
      <c r="T661" s="14">
        <f>S661*Parameters_Alternate!$F$2</f>
        <v>18044000</v>
      </c>
      <c r="U661" s="14">
        <f>Parameters_Alternate!$N$6</f>
        <v>433333.33333333337</v>
      </c>
      <c r="V661" s="14">
        <f t="shared" si="80"/>
        <v>1500000</v>
      </c>
      <c r="W661" s="14">
        <f>Parameters_Alternate!$Q$10</f>
        <v>3754098.2698005121</v>
      </c>
      <c r="X661" s="14">
        <f>Parameters_Alternate!$F$7*'Alternate Scenario '!P661</f>
        <v>3783333.3333333335</v>
      </c>
      <c r="Y661" s="14">
        <f>Parameters_Base!$G$8</f>
        <v>2000000</v>
      </c>
      <c r="Z661" s="15">
        <f t="shared" si="84"/>
        <v>29514764.936467174</v>
      </c>
      <c r="AB661" s="29">
        <f t="shared" si="85"/>
        <v>-14381431.60313384</v>
      </c>
      <c r="AC661" s="29"/>
      <c r="AD661" s="29" t="str">
        <f t="shared" si="86"/>
        <v>Loss</v>
      </c>
      <c r="AE661" s="29"/>
      <c r="AG661" s="12">
        <f t="shared" si="87"/>
        <v>-190062.97272864106</v>
      </c>
    </row>
    <row r="662" spans="1:33" x14ac:dyDescent="0.25">
      <c r="A662" s="6">
        <v>655</v>
      </c>
      <c r="B662" s="1" t="str">
        <f t="shared" si="81"/>
        <v>New York</v>
      </c>
      <c r="C662" s="1" t="s">
        <v>8</v>
      </c>
      <c r="D662" s="1" t="str">
        <f>IF(C662="Q1","non-peak",IF('Alternate Scenario '!C662="Q4","non-peak","peak"))</f>
        <v>non-peak</v>
      </c>
      <c r="E662" s="13">
        <f>IF(D662="non-peak",Parameters_Base!$B$4,Parameters_Base!$B$5)</f>
        <v>200000</v>
      </c>
      <c r="F662" s="1"/>
      <c r="G662" s="1">
        <v>328</v>
      </c>
      <c r="H662" s="1">
        <v>16</v>
      </c>
      <c r="I662" s="44">
        <f>N662*Parameters_Alternate!$B$8</f>
        <v>51.666666666666671</v>
      </c>
      <c r="J662" s="44">
        <f t="shared" si="82"/>
        <v>67.666666666666671</v>
      </c>
      <c r="K662" s="3">
        <v>-2</v>
      </c>
      <c r="M662" s="27">
        <v>0.53333333333333333</v>
      </c>
      <c r="N662" s="27">
        <v>0.64583333333333337</v>
      </c>
      <c r="P662" s="15">
        <f t="shared" si="83"/>
        <v>13533333.333333334</v>
      </c>
      <c r="R662">
        <f>Parameters_Alternate!$F$5</f>
        <v>13880</v>
      </c>
      <c r="S662">
        <f>R662*(1+VLOOKUP(K662,Parameters_Alternate!$H$3:$I$7,2,FALSE))</f>
        <v>9716</v>
      </c>
      <c r="T662" s="14">
        <f>S662*Parameters_Alternate!$F$2</f>
        <v>12630800</v>
      </c>
      <c r="U662" s="14">
        <f>Parameters_Alternate!$N$6</f>
        <v>433333.33333333337</v>
      </c>
      <c r="V662" s="14">
        <f t="shared" si="80"/>
        <v>2500000</v>
      </c>
      <c r="W662" s="14">
        <f>Parameters_Alternate!$Q$10</f>
        <v>3754098.2698005121</v>
      </c>
      <c r="X662" s="14">
        <f>Parameters_Alternate!$F$7*'Alternate Scenario '!P662</f>
        <v>3383333.3333333335</v>
      </c>
      <c r="Y662" s="14">
        <f>Parameters_Base!$G$8</f>
        <v>2000000</v>
      </c>
      <c r="Z662" s="15">
        <f t="shared" si="84"/>
        <v>24701564.936467178</v>
      </c>
      <c r="AB662" s="29">
        <f t="shared" si="85"/>
        <v>-11168231.603133844</v>
      </c>
      <c r="AC662" s="29"/>
      <c r="AD662" s="29" t="str">
        <f t="shared" si="86"/>
        <v>Loss</v>
      </c>
      <c r="AE662" s="29"/>
      <c r="AG662" s="12">
        <f t="shared" si="87"/>
        <v>-165047.75768178093</v>
      </c>
    </row>
    <row r="663" spans="1:33" x14ac:dyDescent="0.25">
      <c r="A663" s="6">
        <v>656</v>
      </c>
      <c r="B663" s="1" t="str">
        <f t="shared" si="81"/>
        <v>Mumbai</v>
      </c>
      <c r="C663" s="1" t="s">
        <v>8</v>
      </c>
      <c r="D663" s="1" t="str">
        <f>IF(C663="Q1","non-peak",IF('Alternate Scenario '!C663="Q4","non-peak","peak"))</f>
        <v>non-peak</v>
      </c>
      <c r="E663" s="13">
        <f>IF(D663="non-peak",Parameters_Base!$B$4,Parameters_Base!$B$5)</f>
        <v>200000</v>
      </c>
      <c r="F663" s="1"/>
      <c r="G663" s="1">
        <v>328</v>
      </c>
      <c r="H663" s="1">
        <v>24</v>
      </c>
      <c r="I663" s="44">
        <f>N663*Parameters_Alternate!$B$8</f>
        <v>69</v>
      </c>
      <c r="J663" s="44">
        <f t="shared" si="82"/>
        <v>93</v>
      </c>
      <c r="K663" s="3">
        <v>1</v>
      </c>
      <c r="M663" s="27">
        <v>0.8</v>
      </c>
      <c r="N663" s="27">
        <v>0.86250000000000004</v>
      </c>
      <c r="P663" s="15">
        <f t="shared" si="83"/>
        <v>18600000</v>
      </c>
      <c r="R663">
        <f>Parameters_Alternate!$F$5</f>
        <v>13880</v>
      </c>
      <c r="S663">
        <f>R663*(1+VLOOKUP(K663,Parameters_Alternate!$H$3:$I$7,2,FALSE))</f>
        <v>15961.999999999998</v>
      </c>
      <c r="T663" s="14">
        <f>S663*Parameters_Alternate!$F$2</f>
        <v>20750599.999999996</v>
      </c>
      <c r="U663" s="14">
        <f>Parameters_Alternate!$N$6</f>
        <v>433333.33333333337</v>
      </c>
      <c r="V663" s="14">
        <f t="shared" si="80"/>
        <v>1500000</v>
      </c>
      <c r="W663" s="14">
        <f>Parameters_Alternate!$Q$10</f>
        <v>3754098.2698005121</v>
      </c>
      <c r="X663" s="14">
        <f>Parameters_Alternate!$F$7*'Alternate Scenario '!P663</f>
        <v>4650000</v>
      </c>
      <c r="Y663" s="14">
        <f>Parameters_Base!$G$8</f>
        <v>2000000</v>
      </c>
      <c r="Z663" s="15">
        <f t="shared" si="84"/>
        <v>33088031.603133842</v>
      </c>
      <c r="AB663" s="29">
        <f t="shared" si="85"/>
        <v>-14488031.603133842</v>
      </c>
      <c r="AC663" s="29"/>
      <c r="AD663" s="29" t="str">
        <f t="shared" si="86"/>
        <v>Loss</v>
      </c>
      <c r="AE663" s="29"/>
      <c r="AG663" s="12">
        <f t="shared" si="87"/>
        <v>-155785.2860552026</v>
      </c>
    </row>
    <row r="664" spans="1:33" x14ac:dyDescent="0.25">
      <c r="A664" s="6">
        <v>657</v>
      </c>
      <c r="B664" s="1" t="str">
        <f t="shared" si="81"/>
        <v>New York</v>
      </c>
      <c r="C664" s="1" t="s">
        <v>8</v>
      </c>
      <c r="D664" s="1" t="str">
        <f>IF(C664="Q1","non-peak",IF('Alternate Scenario '!C664="Q4","non-peak","peak"))</f>
        <v>non-peak</v>
      </c>
      <c r="E664" s="13">
        <f>IF(D664="non-peak",Parameters_Base!$B$4,Parameters_Base!$B$5)</f>
        <v>200000</v>
      </c>
      <c r="F664" s="1"/>
      <c r="G664" s="1">
        <v>329</v>
      </c>
      <c r="H664" s="1">
        <v>25</v>
      </c>
      <c r="I664" s="44">
        <f>N664*Parameters_Alternate!$B$8</f>
        <v>60.666666666666664</v>
      </c>
      <c r="J664" s="44">
        <f t="shared" si="82"/>
        <v>85.666666666666657</v>
      </c>
      <c r="K664" s="3">
        <v>-2</v>
      </c>
      <c r="M664" s="27">
        <v>0.83333333333333337</v>
      </c>
      <c r="N664" s="27">
        <v>0.7583333333333333</v>
      </c>
      <c r="P664" s="15">
        <f t="shared" si="83"/>
        <v>17133333.333333332</v>
      </c>
      <c r="R664">
        <f>Parameters_Alternate!$F$5</f>
        <v>13880</v>
      </c>
      <c r="S664">
        <f>R664*(1+VLOOKUP(K664,Parameters_Alternate!$H$3:$I$7,2,FALSE))</f>
        <v>9716</v>
      </c>
      <c r="T664" s="14">
        <f>S664*Parameters_Alternate!$F$2</f>
        <v>12630800</v>
      </c>
      <c r="U664" s="14">
        <f>Parameters_Alternate!$N$6</f>
        <v>433333.33333333337</v>
      </c>
      <c r="V664" s="14">
        <f t="shared" si="80"/>
        <v>2500000</v>
      </c>
      <c r="W664" s="14">
        <f>Parameters_Alternate!$Q$10</f>
        <v>3754098.2698005121</v>
      </c>
      <c r="X664" s="14">
        <f>Parameters_Alternate!$F$7*'Alternate Scenario '!P664</f>
        <v>4283333.333333333</v>
      </c>
      <c r="Y664" s="14">
        <f>Parameters_Base!$G$8</f>
        <v>2000000</v>
      </c>
      <c r="Z664" s="15">
        <f t="shared" si="84"/>
        <v>25601564.936467178</v>
      </c>
      <c r="AB664" s="29">
        <f t="shared" si="85"/>
        <v>-8468231.6031338461</v>
      </c>
      <c r="AC664" s="29"/>
      <c r="AD664" s="29" t="str">
        <f t="shared" si="86"/>
        <v>Loss</v>
      </c>
      <c r="AE664" s="29"/>
      <c r="AG664" s="12">
        <f t="shared" si="87"/>
        <v>-98850.952565764746</v>
      </c>
    </row>
    <row r="665" spans="1:33" x14ac:dyDescent="0.25">
      <c r="A665" s="6">
        <v>658</v>
      </c>
      <c r="B665" s="1" t="str">
        <f t="shared" si="81"/>
        <v>Mumbai</v>
      </c>
      <c r="C665" s="1" t="s">
        <v>8</v>
      </c>
      <c r="D665" s="1" t="str">
        <f>IF(C665="Q1","non-peak",IF('Alternate Scenario '!C665="Q4","non-peak","peak"))</f>
        <v>non-peak</v>
      </c>
      <c r="E665" s="13">
        <f>IF(D665="non-peak",Parameters_Base!$B$4,Parameters_Base!$B$5)</f>
        <v>200000</v>
      </c>
      <c r="F665" s="1"/>
      <c r="G665" s="1">
        <v>329</v>
      </c>
      <c r="H665" s="1">
        <v>24</v>
      </c>
      <c r="I665" s="44">
        <f>N665*Parameters_Alternate!$B$8</f>
        <v>47.333333333333336</v>
      </c>
      <c r="J665" s="44">
        <f t="shared" si="82"/>
        <v>71.333333333333343</v>
      </c>
      <c r="K665" s="3">
        <v>0</v>
      </c>
      <c r="M665" s="27">
        <v>0.8</v>
      </c>
      <c r="N665" s="27">
        <v>0.59166666666666667</v>
      </c>
      <c r="P665" s="15">
        <f t="shared" si="83"/>
        <v>14266666.666666668</v>
      </c>
      <c r="R665">
        <f>Parameters_Alternate!$F$5</f>
        <v>13880</v>
      </c>
      <c r="S665">
        <f>R665*(1+VLOOKUP(K665,Parameters_Alternate!$H$3:$I$7,2,FALSE))</f>
        <v>13880</v>
      </c>
      <c r="T665" s="14">
        <f>S665*Parameters_Alternate!$F$2</f>
        <v>18044000</v>
      </c>
      <c r="U665" s="14">
        <f>Parameters_Alternate!$N$6</f>
        <v>433333.33333333337</v>
      </c>
      <c r="V665" s="14">
        <f t="shared" si="80"/>
        <v>1500000</v>
      </c>
      <c r="W665" s="14">
        <f>Parameters_Alternate!$Q$10</f>
        <v>3754098.2698005121</v>
      </c>
      <c r="X665" s="14">
        <f>Parameters_Alternate!$F$7*'Alternate Scenario '!P665</f>
        <v>3566666.666666667</v>
      </c>
      <c r="Y665" s="14">
        <f>Parameters_Base!$G$8</f>
        <v>2000000</v>
      </c>
      <c r="Z665" s="15">
        <f t="shared" si="84"/>
        <v>29298098.26980051</v>
      </c>
      <c r="AB665" s="29">
        <f t="shared" si="85"/>
        <v>-15031431.603133842</v>
      </c>
      <c r="AC665" s="29"/>
      <c r="AD665" s="29" t="str">
        <f t="shared" si="86"/>
        <v>Loss</v>
      </c>
      <c r="AE665" s="29"/>
      <c r="AG665" s="12">
        <f t="shared" si="87"/>
        <v>-210721.0037822501</v>
      </c>
    </row>
    <row r="666" spans="1:33" x14ac:dyDescent="0.25">
      <c r="A666" s="6">
        <v>659</v>
      </c>
      <c r="B666" s="1" t="str">
        <f t="shared" si="81"/>
        <v>New York</v>
      </c>
      <c r="C666" s="1" t="s">
        <v>8</v>
      </c>
      <c r="D666" s="1" t="str">
        <f>IF(C666="Q1","non-peak",IF('Alternate Scenario '!C666="Q4","non-peak","peak"))</f>
        <v>non-peak</v>
      </c>
      <c r="E666" s="13">
        <f>IF(D666="non-peak",Parameters_Base!$B$4,Parameters_Base!$B$5)</f>
        <v>200000</v>
      </c>
      <c r="F666" s="1"/>
      <c r="G666" s="1">
        <v>330</v>
      </c>
      <c r="H666" s="1">
        <v>27</v>
      </c>
      <c r="I666" s="44">
        <f>N666*Parameters_Alternate!$B$8</f>
        <v>70</v>
      </c>
      <c r="J666" s="44">
        <f t="shared" si="82"/>
        <v>97</v>
      </c>
      <c r="K666" s="3">
        <v>-2</v>
      </c>
      <c r="M666" s="27">
        <v>0.9</v>
      </c>
      <c r="N666" s="27">
        <v>0.875</v>
      </c>
      <c r="P666" s="15">
        <f t="shared" si="83"/>
        <v>19400000</v>
      </c>
      <c r="R666">
        <f>Parameters_Alternate!$F$5</f>
        <v>13880</v>
      </c>
      <c r="S666">
        <f>R666*(1+VLOOKUP(K666,Parameters_Alternate!$H$3:$I$7,2,FALSE))</f>
        <v>9716</v>
      </c>
      <c r="T666" s="14">
        <f>S666*Parameters_Alternate!$F$2</f>
        <v>12630800</v>
      </c>
      <c r="U666" s="14">
        <f>Parameters_Alternate!$N$6</f>
        <v>433333.33333333337</v>
      </c>
      <c r="V666" s="14">
        <f t="shared" si="80"/>
        <v>2500000</v>
      </c>
      <c r="W666" s="14">
        <f>Parameters_Alternate!$Q$10</f>
        <v>3754098.2698005121</v>
      </c>
      <c r="X666" s="14">
        <f>Parameters_Alternate!$F$7*'Alternate Scenario '!P666</f>
        <v>4850000</v>
      </c>
      <c r="Y666" s="14">
        <f>Parameters_Base!$G$8</f>
        <v>2000000</v>
      </c>
      <c r="Z666" s="15">
        <f t="shared" si="84"/>
        <v>26168231.603133846</v>
      </c>
      <c r="AB666" s="29">
        <f t="shared" si="85"/>
        <v>-6768231.6031338461</v>
      </c>
      <c r="AC666" s="29"/>
      <c r="AD666" s="29" t="str">
        <f t="shared" si="86"/>
        <v>Loss</v>
      </c>
      <c r="AE666" s="29"/>
      <c r="AG666" s="12">
        <f t="shared" si="87"/>
        <v>-69775.583537462328</v>
      </c>
    </row>
    <row r="667" spans="1:33" x14ac:dyDescent="0.25">
      <c r="A667" s="6">
        <v>660</v>
      </c>
      <c r="B667" s="1" t="str">
        <f t="shared" si="81"/>
        <v>Mumbai</v>
      </c>
      <c r="C667" s="1" t="s">
        <v>8</v>
      </c>
      <c r="D667" s="1" t="str">
        <f>IF(C667="Q1","non-peak",IF('Alternate Scenario '!C667="Q4","non-peak","peak"))</f>
        <v>non-peak</v>
      </c>
      <c r="E667" s="13">
        <f>IF(D667="non-peak",Parameters_Base!$B$4,Parameters_Base!$B$5)</f>
        <v>200000</v>
      </c>
      <c r="F667" s="1"/>
      <c r="G667" s="1">
        <v>330</v>
      </c>
      <c r="H667" s="1">
        <v>19</v>
      </c>
      <c r="I667" s="44">
        <f>N667*Parameters_Alternate!$B$8</f>
        <v>42.666666666666664</v>
      </c>
      <c r="J667" s="44">
        <f t="shared" si="82"/>
        <v>61.666666666666664</v>
      </c>
      <c r="K667" s="3">
        <v>1</v>
      </c>
      <c r="M667" s="27">
        <v>0.6333333333333333</v>
      </c>
      <c r="N667" s="27">
        <v>0.53333333333333333</v>
      </c>
      <c r="P667" s="15">
        <f t="shared" si="83"/>
        <v>12333333.333333332</v>
      </c>
      <c r="R667">
        <f>Parameters_Alternate!$F$5</f>
        <v>13880</v>
      </c>
      <c r="S667">
        <f>R667*(1+VLOOKUP(K667,Parameters_Alternate!$H$3:$I$7,2,FALSE))</f>
        <v>15961.999999999998</v>
      </c>
      <c r="T667" s="14">
        <f>S667*Parameters_Alternate!$F$2</f>
        <v>20750599.999999996</v>
      </c>
      <c r="U667" s="14">
        <f>Parameters_Alternate!$N$6</f>
        <v>433333.33333333337</v>
      </c>
      <c r="V667" s="14">
        <f t="shared" si="80"/>
        <v>1500000</v>
      </c>
      <c r="W667" s="14">
        <f>Parameters_Alternate!$Q$10</f>
        <v>3754098.2698005121</v>
      </c>
      <c r="X667" s="14">
        <f>Parameters_Alternate!$F$7*'Alternate Scenario '!P667</f>
        <v>3083333.333333333</v>
      </c>
      <c r="Y667" s="14">
        <f>Parameters_Base!$G$8</f>
        <v>2000000</v>
      </c>
      <c r="Z667" s="15">
        <f t="shared" si="84"/>
        <v>31521364.936467174</v>
      </c>
      <c r="AB667" s="29">
        <f t="shared" si="85"/>
        <v>-19188031.603133842</v>
      </c>
      <c r="AC667" s="29"/>
      <c r="AD667" s="29" t="str">
        <f t="shared" si="86"/>
        <v>Loss</v>
      </c>
      <c r="AE667" s="29"/>
      <c r="AG667" s="12">
        <f t="shared" si="87"/>
        <v>-311157.26924000826</v>
      </c>
    </row>
    <row r="668" spans="1:33" x14ac:dyDescent="0.25">
      <c r="A668" s="6">
        <v>661</v>
      </c>
      <c r="B668" s="1" t="str">
        <f t="shared" si="81"/>
        <v>New York</v>
      </c>
      <c r="C668" s="1" t="s">
        <v>8</v>
      </c>
      <c r="D668" s="1" t="str">
        <f>IF(C668="Q1","non-peak",IF('Alternate Scenario '!C668="Q4","non-peak","peak"))</f>
        <v>non-peak</v>
      </c>
      <c r="E668" s="13">
        <f>IF(D668="non-peak",Parameters_Base!$B$4,Parameters_Base!$B$5)</f>
        <v>200000</v>
      </c>
      <c r="F668" s="1"/>
      <c r="G668" s="1">
        <v>331</v>
      </c>
      <c r="H668" s="1">
        <v>20</v>
      </c>
      <c r="I668" s="44">
        <f>N668*Parameters_Alternate!$B$8</f>
        <v>54</v>
      </c>
      <c r="J668" s="44">
        <f t="shared" si="82"/>
        <v>74</v>
      </c>
      <c r="K668" s="3">
        <v>-1</v>
      </c>
      <c r="M668" s="27">
        <v>0.66666666666666663</v>
      </c>
      <c r="N668" s="27">
        <v>0.67500000000000004</v>
      </c>
      <c r="P668" s="15">
        <f t="shared" si="83"/>
        <v>14800000</v>
      </c>
      <c r="R668">
        <f>Parameters_Alternate!$F$5</f>
        <v>13880</v>
      </c>
      <c r="S668">
        <f>R668*(1+VLOOKUP(K668,Parameters_Alternate!$H$3:$I$7,2,FALSE))</f>
        <v>11798</v>
      </c>
      <c r="T668" s="14">
        <f>S668*Parameters_Alternate!$F$2</f>
        <v>15337400</v>
      </c>
      <c r="U668" s="14">
        <f>Parameters_Alternate!$N$6</f>
        <v>433333.33333333337</v>
      </c>
      <c r="V668" s="14">
        <f t="shared" si="80"/>
        <v>2500000</v>
      </c>
      <c r="W668" s="14">
        <f>Parameters_Alternate!$Q$10</f>
        <v>3754098.2698005121</v>
      </c>
      <c r="X668" s="14">
        <f>Parameters_Alternate!$F$7*'Alternate Scenario '!P668</f>
        <v>3700000</v>
      </c>
      <c r="Y668" s="14">
        <f>Parameters_Base!$G$8</f>
        <v>2000000</v>
      </c>
      <c r="Z668" s="15">
        <f t="shared" si="84"/>
        <v>27724831.60313385</v>
      </c>
      <c r="AB668" s="29">
        <f t="shared" si="85"/>
        <v>-12924831.60313385</v>
      </c>
      <c r="AC668" s="29"/>
      <c r="AD668" s="29" t="str">
        <f t="shared" si="86"/>
        <v>Loss</v>
      </c>
      <c r="AE668" s="29"/>
      <c r="AG668" s="12">
        <f t="shared" si="87"/>
        <v>-174659.88652883581</v>
      </c>
    </row>
    <row r="669" spans="1:33" x14ac:dyDescent="0.25">
      <c r="A669" s="6">
        <v>662</v>
      </c>
      <c r="B669" s="1" t="str">
        <f t="shared" si="81"/>
        <v>Mumbai</v>
      </c>
      <c r="C669" s="1" t="s">
        <v>8</v>
      </c>
      <c r="D669" s="1" t="str">
        <f>IF(C669="Q1","non-peak",IF('Alternate Scenario '!C669="Q4","non-peak","peak"))</f>
        <v>non-peak</v>
      </c>
      <c r="E669" s="13">
        <f>IF(D669="non-peak",Parameters_Base!$B$4,Parameters_Base!$B$5)</f>
        <v>200000</v>
      </c>
      <c r="F669" s="1"/>
      <c r="G669" s="1">
        <v>331</v>
      </c>
      <c r="H669" s="1">
        <v>27</v>
      </c>
      <c r="I669" s="44">
        <f>N669*Parameters_Alternate!$B$8</f>
        <v>44.666666666666671</v>
      </c>
      <c r="J669" s="44">
        <f t="shared" si="82"/>
        <v>71.666666666666671</v>
      </c>
      <c r="K669" s="3">
        <v>0</v>
      </c>
      <c r="M669" s="27">
        <v>0.9</v>
      </c>
      <c r="N669" s="27">
        <v>0.55833333333333335</v>
      </c>
      <c r="P669" s="15">
        <f t="shared" si="83"/>
        <v>14333333.333333334</v>
      </c>
      <c r="R669">
        <f>Parameters_Alternate!$F$5</f>
        <v>13880</v>
      </c>
      <c r="S669">
        <f>R669*(1+VLOOKUP(K669,Parameters_Alternate!$H$3:$I$7,2,FALSE))</f>
        <v>13880</v>
      </c>
      <c r="T669" s="14">
        <f>S669*Parameters_Alternate!$F$2</f>
        <v>18044000</v>
      </c>
      <c r="U669" s="14">
        <f>Parameters_Alternate!$N$6</f>
        <v>433333.33333333337</v>
      </c>
      <c r="V669" s="14">
        <f t="shared" si="80"/>
        <v>1500000</v>
      </c>
      <c r="W669" s="14">
        <f>Parameters_Alternate!$Q$10</f>
        <v>3754098.2698005121</v>
      </c>
      <c r="X669" s="14">
        <f>Parameters_Alternate!$F$7*'Alternate Scenario '!P669</f>
        <v>3583333.3333333335</v>
      </c>
      <c r="Y669" s="14">
        <f>Parameters_Base!$G$8</f>
        <v>2000000</v>
      </c>
      <c r="Z669" s="15">
        <f t="shared" si="84"/>
        <v>29314764.936467174</v>
      </c>
      <c r="AB669" s="29">
        <f t="shared" si="85"/>
        <v>-14981431.60313384</v>
      </c>
      <c r="AC669" s="29"/>
      <c r="AD669" s="29" t="str">
        <f t="shared" si="86"/>
        <v>Loss</v>
      </c>
      <c r="AE669" s="29"/>
      <c r="AG669" s="12">
        <f t="shared" si="87"/>
        <v>-209043.23167163497</v>
      </c>
    </row>
    <row r="670" spans="1:33" x14ac:dyDescent="0.25">
      <c r="A670" s="6">
        <v>663</v>
      </c>
      <c r="B670" s="1" t="str">
        <f t="shared" si="81"/>
        <v>New York</v>
      </c>
      <c r="C670" s="1" t="s">
        <v>8</v>
      </c>
      <c r="D670" s="1" t="str">
        <f>IF(C670="Q1","non-peak",IF('Alternate Scenario '!C670="Q4","non-peak","peak"))</f>
        <v>non-peak</v>
      </c>
      <c r="E670" s="13">
        <f>IF(D670="non-peak",Parameters_Base!$B$4,Parameters_Base!$B$5)</f>
        <v>200000</v>
      </c>
      <c r="F670" s="1"/>
      <c r="G670" s="1">
        <v>332</v>
      </c>
      <c r="H670" s="1">
        <v>25</v>
      </c>
      <c r="I670" s="44">
        <f>N670*Parameters_Alternate!$B$8</f>
        <v>49</v>
      </c>
      <c r="J670" s="44">
        <f t="shared" si="82"/>
        <v>74</v>
      </c>
      <c r="K670" s="3">
        <v>-1</v>
      </c>
      <c r="M670" s="27">
        <v>0.83333333333333337</v>
      </c>
      <c r="N670" s="27">
        <v>0.61250000000000004</v>
      </c>
      <c r="P670" s="15">
        <f t="shared" si="83"/>
        <v>14800000</v>
      </c>
      <c r="R670">
        <f>Parameters_Alternate!$F$5</f>
        <v>13880</v>
      </c>
      <c r="S670">
        <f>R670*(1+VLOOKUP(K670,Parameters_Alternate!$H$3:$I$7,2,FALSE))</f>
        <v>11798</v>
      </c>
      <c r="T670" s="14">
        <f>S670*Parameters_Alternate!$F$2</f>
        <v>15337400</v>
      </c>
      <c r="U670" s="14">
        <f>Parameters_Alternate!$N$6</f>
        <v>433333.33333333337</v>
      </c>
      <c r="V670" s="14">
        <f t="shared" si="80"/>
        <v>2500000</v>
      </c>
      <c r="W670" s="14">
        <f>Parameters_Alternate!$Q$10</f>
        <v>3754098.2698005121</v>
      </c>
      <c r="X670" s="14">
        <f>Parameters_Alternate!$F$7*'Alternate Scenario '!P670</f>
        <v>3700000</v>
      </c>
      <c r="Y670" s="14">
        <f>Parameters_Base!$G$8</f>
        <v>2000000</v>
      </c>
      <c r="Z670" s="15">
        <f t="shared" si="84"/>
        <v>27724831.60313385</v>
      </c>
      <c r="AB670" s="29">
        <f t="shared" si="85"/>
        <v>-12924831.60313385</v>
      </c>
      <c r="AC670" s="29"/>
      <c r="AD670" s="29" t="str">
        <f t="shared" si="86"/>
        <v>Loss</v>
      </c>
      <c r="AE670" s="29"/>
      <c r="AG670" s="12">
        <f t="shared" si="87"/>
        <v>-174659.88652883581</v>
      </c>
    </row>
    <row r="671" spans="1:33" x14ac:dyDescent="0.25">
      <c r="A671" s="6">
        <v>664</v>
      </c>
      <c r="B671" s="1" t="str">
        <f t="shared" si="81"/>
        <v>Mumbai</v>
      </c>
      <c r="C671" s="1" t="s">
        <v>8</v>
      </c>
      <c r="D671" s="1" t="str">
        <f>IF(C671="Q1","non-peak",IF('Alternate Scenario '!C671="Q4","non-peak","peak"))</f>
        <v>non-peak</v>
      </c>
      <c r="E671" s="13">
        <f>IF(D671="non-peak",Parameters_Base!$B$4,Parameters_Base!$B$5)</f>
        <v>200000</v>
      </c>
      <c r="F671" s="1"/>
      <c r="G671" s="1">
        <v>332</v>
      </c>
      <c r="H671" s="1">
        <v>21</v>
      </c>
      <c r="I671" s="44">
        <f>N671*Parameters_Alternate!$B$8</f>
        <v>58.333333333333329</v>
      </c>
      <c r="J671" s="44">
        <f t="shared" si="82"/>
        <v>79.333333333333329</v>
      </c>
      <c r="K671" s="3">
        <v>1</v>
      </c>
      <c r="M671" s="27">
        <v>0.7</v>
      </c>
      <c r="N671" s="27">
        <v>0.72916666666666663</v>
      </c>
      <c r="P671" s="15">
        <f t="shared" si="83"/>
        <v>15866666.666666666</v>
      </c>
      <c r="R671">
        <f>Parameters_Alternate!$F$5</f>
        <v>13880</v>
      </c>
      <c r="S671">
        <f>R671*(1+VLOOKUP(K671,Parameters_Alternate!$H$3:$I$7,2,FALSE))</f>
        <v>15961.999999999998</v>
      </c>
      <c r="T671" s="14">
        <f>S671*Parameters_Alternate!$F$2</f>
        <v>20750599.999999996</v>
      </c>
      <c r="U671" s="14">
        <f>Parameters_Alternate!$N$6</f>
        <v>433333.33333333337</v>
      </c>
      <c r="V671" s="14">
        <f t="shared" si="80"/>
        <v>1500000</v>
      </c>
      <c r="W671" s="14">
        <f>Parameters_Alternate!$Q$10</f>
        <v>3754098.2698005121</v>
      </c>
      <c r="X671" s="14">
        <f>Parameters_Alternate!$F$7*'Alternate Scenario '!P671</f>
        <v>3966666.6666666665</v>
      </c>
      <c r="Y671" s="14">
        <f>Parameters_Base!$G$8</f>
        <v>2000000</v>
      </c>
      <c r="Z671" s="15">
        <f t="shared" si="84"/>
        <v>32404698.26980051</v>
      </c>
      <c r="AB671" s="29">
        <f t="shared" si="85"/>
        <v>-16538031.603133844</v>
      </c>
      <c r="AC671" s="29"/>
      <c r="AD671" s="29" t="str">
        <f t="shared" si="86"/>
        <v>Loss</v>
      </c>
      <c r="AE671" s="29"/>
      <c r="AG671" s="12">
        <f t="shared" si="87"/>
        <v>-208462.58323277955</v>
      </c>
    </row>
    <row r="672" spans="1:33" x14ac:dyDescent="0.25">
      <c r="A672" s="6">
        <v>665</v>
      </c>
      <c r="B672" s="1" t="str">
        <f t="shared" si="81"/>
        <v>New York</v>
      </c>
      <c r="C672" s="1" t="s">
        <v>8</v>
      </c>
      <c r="D672" s="1" t="str">
        <f>IF(C672="Q1","non-peak",IF('Alternate Scenario '!C672="Q4","non-peak","peak"))</f>
        <v>non-peak</v>
      </c>
      <c r="E672" s="13">
        <f>IF(D672="non-peak",Parameters_Base!$B$4,Parameters_Base!$B$5)</f>
        <v>200000</v>
      </c>
      <c r="F672" s="1"/>
      <c r="G672" s="1">
        <v>333</v>
      </c>
      <c r="H672" s="1">
        <v>17</v>
      </c>
      <c r="I672" s="44">
        <f>N672*Parameters_Alternate!$B$8</f>
        <v>76.666666666666671</v>
      </c>
      <c r="J672" s="44">
        <f t="shared" si="82"/>
        <v>93.666666666666671</v>
      </c>
      <c r="K672" s="3">
        <v>0</v>
      </c>
      <c r="M672" s="27">
        <v>0.56666666666666665</v>
      </c>
      <c r="N672" s="27">
        <v>0.95833333333333337</v>
      </c>
      <c r="P672" s="15">
        <f t="shared" si="83"/>
        <v>18733333.333333336</v>
      </c>
      <c r="R672">
        <f>Parameters_Alternate!$F$5</f>
        <v>13880</v>
      </c>
      <c r="S672">
        <f>R672*(1+VLOOKUP(K672,Parameters_Alternate!$H$3:$I$7,2,FALSE))</f>
        <v>13880</v>
      </c>
      <c r="T672" s="14">
        <f>S672*Parameters_Alternate!$F$2</f>
        <v>18044000</v>
      </c>
      <c r="U672" s="14">
        <f>Parameters_Alternate!$N$6</f>
        <v>433333.33333333337</v>
      </c>
      <c r="V672" s="14">
        <f t="shared" si="80"/>
        <v>2500000</v>
      </c>
      <c r="W672" s="14">
        <f>Parameters_Alternate!$Q$10</f>
        <v>3754098.2698005121</v>
      </c>
      <c r="X672" s="14">
        <f>Parameters_Alternate!$F$7*'Alternate Scenario '!P672</f>
        <v>4683333.333333334</v>
      </c>
      <c r="Y672" s="14">
        <f>Parameters_Base!$G$8</f>
        <v>2000000</v>
      </c>
      <c r="Z672" s="15">
        <f t="shared" si="84"/>
        <v>31414764.936467178</v>
      </c>
      <c r="AB672" s="29">
        <f t="shared" si="85"/>
        <v>-12681431.603133842</v>
      </c>
      <c r="AC672" s="29"/>
      <c r="AD672" s="29" t="str">
        <f t="shared" si="86"/>
        <v>Loss</v>
      </c>
      <c r="AE672" s="29"/>
      <c r="AG672" s="12">
        <f t="shared" si="87"/>
        <v>-135388.94949964955</v>
      </c>
    </row>
    <row r="673" spans="1:33" x14ac:dyDescent="0.25">
      <c r="A673" s="6">
        <v>666</v>
      </c>
      <c r="B673" s="1" t="str">
        <f t="shared" si="81"/>
        <v>Mumbai</v>
      </c>
      <c r="C673" s="1" t="s">
        <v>8</v>
      </c>
      <c r="D673" s="1" t="str">
        <f>IF(C673="Q1","non-peak",IF('Alternate Scenario '!C673="Q4","non-peak","peak"))</f>
        <v>non-peak</v>
      </c>
      <c r="E673" s="13">
        <f>IF(D673="non-peak",Parameters_Base!$B$4,Parameters_Base!$B$5)</f>
        <v>200000</v>
      </c>
      <c r="F673" s="1"/>
      <c r="G673" s="1">
        <v>333</v>
      </c>
      <c r="H673" s="1">
        <v>10</v>
      </c>
      <c r="I673" s="44">
        <f>N673*Parameters_Alternate!$B$8</f>
        <v>77</v>
      </c>
      <c r="J673" s="44">
        <f t="shared" si="82"/>
        <v>87</v>
      </c>
      <c r="K673" s="3">
        <v>0</v>
      </c>
      <c r="M673" s="27">
        <v>0.33333333333333331</v>
      </c>
      <c r="N673" s="27">
        <v>0.96250000000000002</v>
      </c>
      <c r="P673" s="15">
        <f t="shared" si="83"/>
        <v>17400000</v>
      </c>
      <c r="R673">
        <f>Parameters_Alternate!$F$5</f>
        <v>13880</v>
      </c>
      <c r="S673">
        <f>R673*(1+VLOOKUP(K673,Parameters_Alternate!$H$3:$I$7,2,FALSE))</f>
        <v>13880</v>
      </c>
      <c r="T673" s="14">
        <f>S673*Parameters_Alternate!$F$2</f>
        <v>18044000</v>
      </c>
      <c r="U673" s="14">
        <f>Parameters_Alternate!$N$6</f>
        <v>433333.33333333337</v>
      </c>
      <c r="V673" s="14">
        <f t="shared" si="80"/>
        <v>1500000</v>
      </c>
      <c r="W673" s="14">
        <f>Parameters_Alternate!$Q$10</f>
        <v>3754098.2698005121</v>
      </c>
      <c r="X673" s="14">
        <f>Parameters_Alternate!$F$7*'Alternate Scenario '!P673</f>
        <v>4350000</v>
      </c>
      <c r="Y673" s="14">
        <f>Parameters_Base!$G$8</f>
        <v>2000000</v>
      </c>
      <c r="Z673" s="15">
        <f t="shared" si="84"/>
        <v>30081431.603133842</v>
      </c>
      <c r="AB673" s="29">
        <f t="shared" si="85"/>
        <v>-12681431.603133842</v>
      </c>
      <c r="AC673" s="29"/>
      <c r="AD673" s="29" t="str">
        <f t="shared" si="86"/>
        <v>Loss</v>
      </c>
      <c r="AE673" s="29"/>
      <c r="AG673" s="12">
        <f t="shared" si="87"/>
        <v>-145763.58164521659</v>
      </c>
    </row>
    <row r="674" spans="1:33" x14ac:dyDescent="0.25">
      <c r="A674" s="6">
        <v>667</v>
      </c>
      <c r="B674" s="1" t="str">
        <f t="shared" si="81"/>
        <v>New York</v>
      </c>
      <c r="C674" s="1" t="s">
        <v>8</v>
      </c>
      <c r="D674" s="1" t="str">
        <f>IF(C674="Q1","non-peak",IF('Alternate Scenario '!C674="Q4","non-peak","peak"))</f>
        <v>non-peak</v>
      </c>
      <c r="E674" s="13">
        <f>IF(D674="non-peak",Parameters_Base!$B$4,Parameters_Base!$B$5)</f>
        <v>200000</v>
      </c>
      <c r="F674" s="1"/>
      <c r="G674" s="1">
        <v>334</v>
      </c>
      <c r="H674" s="1">
        <v>15</v>
      </c>
      <c r="I674" s="44">
        <f>N674*Parameters_Alternate!$B$8</f>
        <v>48.666666666666664</v>
      </c>
      <c r="J674" s="44">
        <f t="shared" si="82"/>
        <v>63.666666666666664</v>
      </c>
      <c r="K674" s="3">
        <v>-1</v>
      </c>
      <c r="M674" s="27">
        <v>0.5</v>
      </c>
      <c r="N674" s="27">
        <v>0.60833333333333328</v>
      </c>
      <c r="P674" s="15">
        <f t="shared" si="83"/>
        <v>12733333.333333332</v>
      </c>
      <c r="R674">
        <f>Parameters_Alternate!$F$5</f>
        <v>13880</v>
      </c>
      <c r="S674">
        <f>R674*(1+VLOOKUP(K674,Parameters_Alternate!$H$3:$I$7,2,FALSE))</f>
        <v>11798</v>
      </c>
      <c r="T674" s="14">
        <f>S674*Parameters_Alternate!$F$2</f>
        <v>15337400</v>
      </c>
      <c r="U674" s="14">
        <f>Parameters_Alternate!$N$6</f>
        <v>433333.33333333337</v>
      </c>
      <c r="V674" s="14">
        <f t="shared" si="80"/>
        <v>2500000</v>
      </c>
      <c r="W674" s="14">
        <f>Parameters_Alternate!$Q$10</f>
        <v>3754098.2698005121</v>
      </c>
      <c r="X674" s="14">
        <f>Parameters_Alternate!$F$7*'Alternate Scenario '!P674</f>
        <v>3183333.333333333</v>
      </c>
      <c r="Y674" s="14">
        <f>Parameters_Base!$G$8</f>
        <v>2000000</v>
      </c>
      <c r="Z674" s="15">
        <f t="shared" si="84"/>
        <v>27208164.936467182</v>
      </c>
      <c r="AB674" s="29">
        <f t="shared" si="85"/>
        <v>-14474831.60313385</v>
      </c>
      <c r="AC674" s="29"/>
      <c r="AD674" s="29" t="str">
        <f t="shared" si="86"/>
        <v>Loss</v>
      </c>
      <c r="AE674" s="29"/>
      <c r="AG674" s="12">
        <f t="shared" si="87"/>
        <v>-227353.37596545316</v>
      </c>
    </row>
    <row r="675" spans="1:33" x14ac:dyDescent="0.25">
      <c r="A675" s="6">
        <v>668</v>
      </c>
      <c r="B675" s="1" t="str">
        <f t="shared" si="81"/>
        <v>Mumbai</v>
      </c>
      <c r="C675" s="1" t="s">
        <v>8</v>
      </c>
      <c r="D675" s="1" t="str">
        <f>IF(C675="Q1","non-peak",IF('Alternate Scenario '!C675="Q4","non-peak","peak"))</f>
        <v>non-peak</v>
      </c>
      <c r="E675" s="13">
        <f>IF(D675="non-peak",Parameters_Base!$B$4,Parameters_Base!$B$5)</f>
        <v>200000</v>
      </c>
      <c r="F675" s="1"/>
      <c r="G675" s="1">
        <v>334</v>
      </c>
      <c r="H675" s="1">
        <v>12</v>
      </c>
      <c r="I675" s="44">
        <f>N675*Parameters_Alternate!$B$8</f>
        <v>52.666666666666664</v>
      </c>
      <c r="J675" s="44">
        <f t="shared" si="82"/>
        <v>64.666666666666657</v>
      </c>
      <c r="K675" s="3">
        <v>2</v>
      </c>
      <c r="M675" s="27">
        <v>0.4</v>
      </c>
      <c r="N675" s="27">
        <v>0.65833333333333333</v>
      </c>
      <c r="P675" s="15">
        <f t="shared" si="83"/>
        <v>12933333.333333332</v>
      </c>
      <c r="R675">
        <f>Parameters_Alternate!$F$5</f>
        <v>13880</v>
      </c>
      <c r="S675">
        <f>R675*(1+VLOOKUP(K675,Parameters_Alternate!$H$3:$I$7,2,FALSE))</f>
        <v>18044</v>
      </c>
      <c r="T675" s="14">
        <f>S675*Parameters_Alternate!$F$2</f>
        <v>23457200</v>
      </c>
      <c r="U675" s="14">
        <f>Parameters_Alternate!$N$6</f>
        <v>433333.33333333337</v>
      </c>
      <c r="V675" s="14">
        <f t="shared" si="80"/>
        <v>1500000</v>
      </c>
      <c r="W675" s="14">
        <f>Parameters_Alternate!$Q$10</f>
        <v>3754098.2698005121</v>
      </c>
      <c r="X675" s="14">
        <f>Parameters_Alternate!$F$7*'Alternate Scenario '!P675</f>
        <v>3233333.333333333</v>
      </c>
      <c r="Y675" s="14">
        <f>Parameters_Base!$G$8</f>
        <v>2000000</v>
      </c>
      <c r="Z675" s="15">
        <f t="shared" si="84"/>
        <v>34377964.936467171</v>
      </c>
      <c r="AB675" s="29">
        <f t="shared" si="85"/>
        <v>-21444631.603133839</v>
      </c>
      <c r="AC675" s="29"/>
      <c r="AD675" s="29" t="str">
        <f t="shared" si="86"/>
        <v>Loss</v>
      </c>
      <c r="AE675" s="29"/>
      <c r="AG675" s="12">
        <f t="shared" si="87"/>
        <v>-331618.01448145119</v>
      </c>
    </row>
    <row r="676" spans="1:33" x14ac:dyDescent="0.25">
      <c r="A676" s="6">
        <v>669</v>
      </c>
      <c r="B676" s="1" t="str">
        <f t="shared" si="81"/>
        <v>New York</v>
      </c>
      <c r="C676" s="1" t="s">
        <v>8</v>
      </c>
      <c r="D676" s="1" t="str">
        <f>IF(C676="Q1","non-peak",IF('Alternate Scenario '!C676="Q4","non-peak","peak"))</f>
        <v>non-peak</v>
      </c>
      <c r="E676" s="13">
        <f>IF(D676="non-peak",Parameters_Base!$B$4,Parameters_Base!$B$5)</f>
        <v>200000</v>
      </c>
      <c r="F676" s="1"/>
      <c r="G676" s="1">
        <v>335</v>
      </c>
      <c r="H676" s="1">
        <v>14</v>
      </c>
      <c r="I676" s="44">
        <f>N676*Parameters_Alternate!$B$8</f>
        <v>74.666666666666671</v>
      </c>
      <c r="J676" s="44">
        <f t="shared" si="82"/>
        <v>88.666666666666671</v>
      </c>
      <c r="K676" s="3">
        <v>0</v>
      </c>
      <c r="M676" s="27">
        <v>0.46666666666666667</v>
      </c>
      <c r="N676" s="27">
        <v>0.93333333333333335</v>
      </c>
      <c r="P676" s="15">
        <f t="shared" si="83"/>
        <v>17733333.333333336</v>
      </c>
      <c r="R676">
        <f>Parameters_Alternate!$F$5</f>
        <v>13880</v>
      </c>
      <c r="S676">
        <f>R676*(1+VLOOKUP(K676,Parameters_Alternate!$H$3:$I$7,2,FALSE))</f>
        <v>13880</v>
      </c>
      <c r="T676" s="14">
        <f>S676*Parameters_Alternate!$F$2</f>
        <v>18044000</v>
      </c>
      <c r="U676" s="14">
        <f>Parameters_Alternate!$N$6</f>
        <v>433333.33333333337</v>
      </c>
      <c r="V676" s="14">
        <f t="shared" si="80"/>
        <v>2500000</v>
      </c>
      <c r="W676" s="14">
        <f>Parameters_Alternate!$Q$10</f>
        <v>3754098.2698005121</v>
      </c>
      <c r="X676" s="14">
        <f>Parameters_Alternate!$F$7*'Alternate Scenario '!P676</f>
        <v>4433333.333333334</v>
      </c>
      <c r="Y676" s="14">
        <f>Parameters_Base!$G$8</f>
        <v>2000000</v>
      </c>
      <c r="Z676" s="15">
        <f t="shared" si="84"/>
        <v>31164764.936467178</v>
      </c>
      <c r="AB676" s="29">
        <f t="shared" si="85"/>
        <v>-13431431.603133842</v>
      </c>
      <c r="AC676" s="29"/>
      <c r="AD676" s="29" t="str">
        <f t="shared" si="86"/>
        <v>Loss</v>
      </c>
      <c r="AE676" s="29"/>
      <c r="AG676" s="12">
        <f t="shared" si="87"/>
        <v>-151482.31131353957</v>
      </c>
    </row>
    <row r="677" spans="1:33" x14ac:dyDescent="0.25">
      <c r="A677" s="6">
        <v>670</v>
      </c>
      <c r="B677" s="1" t="str">
        <f t="shared" si="81"/>
        <v>Mumbai</v>
      </c>
      <c r="C677" s="1" t="s">
        <v>8</v>
      </c>
      <c r="D677" s="1" t="str">
        <f>IF(C677="Q1","non-peak",IF('Alternate Scenario '!C677="Q4","non-peak","peak"))</f>
        <v>non-peak</v>
      </c>
      <c r="E677" s="13">
        <f>IF(D677="non-peak",Parameters_Base!$B$4,Parameters_Base!$B$5)</f>
        <v>200000</v>
      </c>
      <c r="F677" s="1"/>
      <c r="G677" s="1">
        <v>335</v>
      </c>
      <c r="H677" s="1">
        <v>26</v>
      </c>
      <c r="I677" s="44">
        <f>N677*Parameters_Alternate!$B$8</f>
        <v>58.333333333333329</v>
      </c>
      <c r="J677" s="44">
        <f t="shared" si="82"/>
        <v>84.333333333333329</v>
      </c>
      <c r="K677" s="3">
        <v>2</v>
      </c>
      <c r="M677" s="27">
        <v>0.8666666666666667</v>
      </c>
      <c r="N677" s="27">
        <v>0.72916666666666663</v>
      </c>
      <c r="P677" s="15">
        <f t="shared" si="83"/>
        <v>16866666.666666664</v>
      </c>
      <c r="R677">
        <f>Parameters_Alternate!$F$5</f>
        <v>13880</v>
      </c>
      <c r="S677">
        <f>R677*(1+VLOOKUP(K677,Parameters_Alternate!$H$3:$I$7,2,FALSE))</f>
        <v>18044</v>
      </c>
      <c r="T677" s="14">
        <f>S677*Parameters_Alternate!$F$2</f>
        <v>23457200</v>
      </c>
      <c r="U677" s="14">
        <f>Parameters_Alternate!$N$6</f>
        <v>433333.33333333337</v>
      </c>
      <c r="V677" s="14">
        <f t="shared" si="80"/>
        <v>1500000</v>
      </c>
      <c r="W677" s="14">
        <f>Parameters_Alternate!$Q$10</f>
        <v>3754098.2698005121</v>
      </c>
      <c r="X677" s="14">
        <f>Parameters_Alternate!$F$7*'Alternate Scenario '!P677</f>
        <v>4216666.666666666</v>
      </c>
      <c r="Y677" s="14">
        <f>Parameters_Base!$G$8</f>
        <v>2000000</v>
      </c>
      <c r="Z677" s="15">
        <f t="shared" si="84"/>
        <v>35361298.269800507</v>
      </c>
      <c r="AB677" s="29">
        <f t="shared" si="85"/>
        <v>-18494631.603133842</v>
      </c>
      <c r="AC677" s="29"/>
      <c r="AD677" s="29" t="str">
        <f t="shared" si="86"/>
        <v>Loss</v>
      </c>
      <c r="AE677" s="29"/>
      <c r="AG677" s="12">
        <f t="shared" si="87"/>
        <v>-219303.93205297049</v>
      </c>
    </row>
    <row r="678" spans="1:33" x14ac:dyDescent="0.25">
      <c r="A678" s="6">
        <v>671</v>
      </c>
      <c r="B678" s="1" t="str">
        <f t="shared" si="81"/>
        <v>New York</v>
      </c>
      <c r="C678" s="1" t="s">
        <v>8</v>
      </c>
      <c r="D678" s="1" t="str">
        <f>IF(C678="Q1","non-peak",IF('Alternate Scenario '!C678="Q4","non-peak","peak"))</f>
        <v>non-peak</v>
      </c>
      <c r="E678" s="13">
        <f>IF(D678="non-peak",Parameters_Base!$B$4,Parameters_Base!$B$5)</f>
        <v>200000</v>
      </c>
      <c r="F678" s="1"/>
      <c r="G678" s="1">
        <v>336</v>
      </c>
      <c r="H678" s="1">
        <v>25</v>
      </c>
      <c r="I678" s="44">
        <f>N678*Parameters_Alternate!$B$8</f>
        <v>49.333333333333336</v>
      </c>
      <c r="J678" s="44">
        <f t="shared" si="82"/>
        <v>74.333333333333343</v>
      </c>
      <c r="K678" s="3">
        <v>-1</v>
      </c>
      <c r="M678" s="27">
        <v>0.83333333333333337</v>
      </c>
      <c r="N678" s="27">
        <v>0.6166666666666667</v>
      </c>
      <c r="P678" s="15">
        <f t="shared" si="83"/>
        <v>14866666.666666668</v>
      </c>
      <c r="R678">
        <f>Parameters_Alternate!$F$5</f>
        <v>13880</v>
      </c>
      <c r="S678">
        <f>R678*(1+VLOOKUP(K678,Parameters_Alternate!$H$3:$I$7,2,FALSE))</f>
        <v>11798</v>
      </c>
      <c r="T678" s="14">
        <f>S678*Parameters_Alternate!$F$2</f>
        <v>15337400</v>
      </c>
      <c r="U678" s="14">
        <f>Parameters_Alternate!$N$6</f>
        <v>433333.33333333337</v>
      </c>
      <c r="V678" s="14">
        <f t="shared" si="80"/>
        <v>2500000</v>
      </c>
      <c r="W678" s="14">
        <f>Parameters_Alternate!$Q$10</f>
        <v>3754098.2698005121</v>
      </c>
      <c r="X678" s="14">
        <f>Parameters_Alternate!$F$7*'Alternate Scenario '!P678</f>
        <v>3716666.666666667</v>
      </c>
      <c r="Y678" s="14">
        <f>Parameters_Base!$G$8</f>
        <v>2000000</v>
      </c>
      <c r="Z678" s="15">
        <f t="shared" si="84"/>
        <v>27741498.269800518</v>
      </c>
      <c r="AB678" s="29">
        <f t="shared" si="85"/>
        <v>-12874831.60313385</v>
      </c>
      <c r="AC678" s="29"/>
      <c r="AD678" s="29" t="str">
        <f t="shared" si="86"/>
        <v>Loss</v>
      </c>
      <c r="AE678" s="29"/>
      <c r="AG678" s="12">
        <f t="shared" si="87"/>
        <v>-173204.01259821322</v>
      </c>
    </row>
    <row r="679" spans="1:33" x14ac:dyDescent="0.25">
      <c r="A679" s="6">
        <v>672</v>
      </c>
      <c r="B679" s="1" t="str">
        <f t="shared" si="81"/>
        <v>Mumbai</v>
      </c>
      <c r="C679" s="1" t="s">
        <v>8</v>
      </c>
      <c r="D679" s="1" t="str">
        <f>IF(C679="Q1","non-peak",IF('Alternate Scenario '!C679="Q4","non-peak","peak"))</f>
        <v>non-peak</v>
      </c>
      <c r="E679" s="13">
        <f>IF(D679="non-peak",Parameters_Base!$B$4,Parameters_Base!$B$5)</f>
        <v>200000</v>
      </c>
      <c r="F679" s="1"/>
      <c r="G679" s="1">
        <v>336</v>
      </c>
      <c r="H679" s="1">
        <v>20</v>
      </c>
      <c r="I679" s="44">
        <f>N679*Parameters_Alternate!$B$8</f>
        <v>58.666666666666664</v>
      </c>
      <c r="J679" s="44">
        <f t="shared" si="82"/>
        <v>78.666666666666657</v>
      </c>
      <c r="K679" s="3">
        <v>0</v>
      </c>
      <c r="M679" s="27">
        <v>0.66666666666666663</v>
      </c>
      <c r="N679" s="27">
        <v>0.73333333333333328</v>
      </c>
      <c r="P679" s="15">
        <f t="shared" si="83"/>
        <v>15733333.333333332</v>
      </c>
      <c r="R679">
        <f>Parameters_Alternate!$F$5</f>
        <v>13880</v>
      </c>
      <c r="S679">
        <f>R679*(1+VLOOKUP(K679,Parameters_Alternate!$H$3:$I$7,2,FALSE))</f>
        <v>13880</v>
      </c>
      <c r="T679" s="14">
        <f>S679*Parameters_Alternate!$F$2</f>
        <v>18044000</v>
      </c>
      <c r="U679" s="14">
        <f>Parameters_Alternate!$N$6</f>
        <v>433333.33333333337</v>
      </c>
      <c r="V679" s="14">
        <f t="shared" si="80"/>
        <v>1500000</v>
      </c>
      <c r="W679" s="14">
        <f>Parameters_Alternate!$Q$10</f>
        <v>3754098.2698005121</v>
      </c>
      <c r="X679" s="14">
        <f>Parameters_Alternate!$F$7*'Alternate Scenario '!P679</f>
        <v>3933333.333333333</v>
      </c>
      <c r="Y679" s="14">
        <f>Parameters_Base!$G$8</f>
        <v>2000000</v>
      </c>
      <c r="Z679" s="15">
        <f t="shared" si="84"/>
        <v>29664764.936467174</v>
      </c>
      <c r="AB679" s="29">
        <f t="shared" si="85"/>
        <v>-13931431.603133842</v>
      </c>
      <c r="AC679" s="29"/>
      <c r="AD679" s="29" t="str">
        <f t="shared" si="86"/>
        <v>Loss</v>
      </c>
      <c r="AE679" s="29"/>
      <c r="AG679" s="12">
        <f t="shared" si="87"/>
        <v>-177094.46953136241</v>
      </c>
    </row>
    <row r="680" spans="1:33" x14ac:dyDescent="0.25">
      <c r="A680" s="6">
        <v>673</v>
      </c>
      <c r="B680" s="1" t="str">
        <f t="shared" si="81"/>
        <v>New York</v>
      </c>
      <c r="C680" s="1" t="s">
        <v>8</v>
      </c>
      <c r="D680" s="1" t="str">
        <f>IF(C680="Q1","non-peak",IF('Alternate Scenario '!C680="Q4","non-peak","peak"))</f>
        <v>non-peak</v>
      </c>
      <c r="E680" s="13">
        <f>IF(D680="non-peak",Parameters_Base!$B$4,Parameters_Base!$B$5)</f>
        <v>200000</v>
      </c>
      <c r="F680" s="1"/>
      <c r="G680" s="1">
        <v>337</v>
      </c>
      <c r="H680" s="1">
        <v>25</v>
      </c>
      <c r="I680" s="44">
        <f>N680*Parameters_Alternate!$B$8</f>
        <v>41.333333333333336</v>
      </c>
      <c r="J680" s="44">
        <f t="shared" si="82"/>
        <v>66.333333333333343</v>
      </c>
      <c r="K680" s="3">
        <v>0</v>
      </c>
      <c r="M680" s="27">
        <v>0.83333333333333337</v>
      </c>
      <c r="N680" s="27">
        <v>0.51666666666666672</v>
      </c>
      <c r="P680" s="15">
        <f t="shared" si="83"/>
        <v>13266666.666666668</v>
      </c>
      <c r="R680">
        <f>Parameters_Alternate!$F$5</f>
        <v>13880</v>
      </c>
      <c r="S680">
        <f>R680*(1+VLOOKUP(K680,Parameters_Alternate!$H$3:$I$7,2,FALSE))</f>
        <v>13880</v>
      </c>
      <c r="T680" s="14">
        <f>S680*Parameters_Alternate!$F$2</f>
        <v>18044000</v>
      </c>
      <c r="U680" s="14">
        <f>Parameters_Alternate!$N$6</f>
        <v>433333.33333333337</v>
      </c>
      <c r="V680" s="14">
        <f t="shared" si="80"/>
        <v>2500000</v>
      </c>
      <c r="W680" s="14">
        <f>Parameters_Alternate!$Q$10</f>
        <v>3754098.2698005121</v>
      </c>
      <c r="X680" s="14">
        <f>Parameters_Alternate!$F$7*'Alternate Scenario '!P680</f>
        <v>3316666.666666667</v>
      </c>
      <c r="Y680" s="14">
        <f>Parameters_Base!$G$8</f>
        <v>2000000</v>
      </c>
      <c r="Z680" s="15">
        <f t="shared" si="84"/>
        <v>30048098.26980051</v>
      </c>
      <c r="AB680" s="29">
        <f t="shared" si="85"/>
        <v>-16781431.603133842</v>
      </c>
      <c r="AC680" s="29"/>
      <c r="AD680" s="29" t="str">
        <f t="shared" si="86"/>
        <v>Loss</v>
      </c>
      <c r="AE680" s="29"/>
      <c r="AG680" s="12">
        <f t="shared" si="87"/>
        <v>-252986.40607739458</v>
      </c>
    </row>
    <row r="681" spans="1:33" x14ac:dyDescent="0.25">
      <c r="A681" s="6">
        <v>674</v>
      </c>
      <c r="B681" s="1" t="str">
        <f t="shared" si="81"/>
        <v>Mumbai</v>
      </c>
      <c r="C681" s="1" t="s">
        <v>8</v>
      </c>
      <c r="D681" s="1" t="str">
        <f>IF(C681="Q1","non-peak",IF('Alternate Scenario '!C681="Q4","non-peak","peak"))</f>
        <v>non-peak</v>
      </c>
      <c r="E681" s="13">
        <f>IF(D681="non-peak",Parameters_Base!$B$4,Parameters_Base!$B$5)</f>
        <v>200000</v>
      </c>
      <c r="F681" s="1"/>
      <c r="G681" s="1">
        <v>337</v>
      </c>
      <c r="H681" s="1">
        <v>14</v>
      </c>
      <c r="I681" s="44">
        <f>N681*Parameters_Alternate!$B$8</f>
        <v>47.666666666666664</v>
      </c>
      <c r="J681" s="44">
        <f t="shared" si="82"/>
        <v>61.666666666666664</v>
      </c>
      <c r="K681" s="3">
        <v>0</v>
      </c>
      <c r="M681" s="27">
        <v>0.46666666666666667</v>
      </c>
      <c r="N681" s="27">
        <v>0.59583333333333333</v>
      </c>
      <c r="P681" s="15">
        <f t="shared" si="83"/>
        <v>12333333.333333332</v>
      </c>
      <c r="R681">
        <f>Parameters_Alternate!$F$5</f>
        <v>13880</v>
      </c>
      <c r="S681">
        <f>R681*(1+VLOOKUP(K681,Parameters_Alternate!$H$3:$I$7,2,FALSE))</f>
        <v>13880</v>
      </c>
      <c r="T681" s="14">
        <f>S681*Parameters_Alternate!$F$2</f>
        <v>18044000</v>
      </c>
      <c r="U681" s="14">
        <f>Parameters_Alternate!$N$6</f>
        <v>433333.33333333337</v>
      </c>
      <c r="V681" s="14">
        <f t="shared" si="80"/>
        <v>1500000</v>
      </c>
      <c r="W681" s="14">
        <f>Parameters_Alternate!$Q$10</f>
        <v>3754098.2698005121</v>
      </c>
      <c r="X681" s="14">
        <f>Parameters_Alternate!$F$7*'Alternate Scenario '!P681</f>
        <v>3083333.333333333</v>
      </c>
      <c r="Y681" s="14">
        <f>Parameters_Base!$G$8</f>
        <v>2000000</v>
      </c>
      <c r="Z681" s="15">
        <f t="shared" si="84"/>
        <v>28814764.936467174</v>
      </c>
      <c r="AB681" s="29">
        <f t="shared" si="85"/>
        <v>-16481431.603133842</v>
      </c>
      <c r="AC681" s="29"/>
      <c r="AD681" s="29" t="str">
        <f t="shared" si="86"/>
        <v>Loss</v>
      </c>
      <c r="AE681" s="29"/>
      <c r="AG681" s="12">
        <f t="shared" si="87"/>
        <v>-267266.45842919743</v>
      </c>
    </row>
    <row r="682" spans="1:33" x14ac:dyDescent="0.25">
      <c r="A682" s="6">
        <v>675</v>
      </c>
      <c r="B682" s="1" t="str">
        <f t="shared" si="81"/>
        <v>New York</v>
      </c>
      <c r="C682" s="1" t="s">
        <v>8</v>
      </c>
      <c r="D682" s="1" t="str">
        <f>IF(C682="Q1","non-peak",IF('Alternate Scenario '!C682="Q4","non-peak","peak"))</f>
        <v>non-peak</v>
      </c>
      <c r="E682" s="13">
        <f>IF(D682="non-peak",Parameters_Base!$B$4,Parameters_Base!$B$5)</f>
        <v>200000</v>
      </c>
      <c r="F682" s="1"/>
      <c r="G682" s="1">
        <v>338</v>
      </c>
      <c r="H682" s="1">
        <v>25</v>
      </c>
      <c r="I682" s="44">
        <f>N682*Parameters_Alternate!$B$8</f>
        <v>67</v>
      </c>
      <c r="J682" s="44">
        <f t="shared" si="82"/>
        <v>92</v>
      </c>
      <c r="K682" s="3">
        <v>-1</v>
      </c>
      <c r="M682" s="27">
        <v>0.83333333333333337</v>
      </c>
      <c r="N682" s="27">
        <v>0.83750000000000002</v>
      </c>
      <c r="P682" s="15">
        <f t="shared" si="83"/>
        <v>18400000</v>
      </c>
      <c r="R682">
        <f>Parameters_Alternate!$F$5</f>
        <v>13880</v>
      </c>
      <c r="S682">
        <f>R682*(1+VLOOKUP(K682,Parameters_Alternate!$H$3:$I$7,2,FALSE))</f>
        <v>11798</v>
      </c>
      <c r="T682" s="14">
        <f>S682*Parameters_Alternate!$F$2</f>
        <v>15337400</v>
      </c>
      <c r="U682" s="14">
        <f>Parameters_Alternate!$N$6</f>
        <v>433333.33333333337</v>
      </c>
      <c r="V682" s="14">
        <f t="shared" si="80"/>
        <v>2500000</v>
      </c>
      <c r="W682" s="14">
        <f>Parameters_Alternate!$Q$10</f>
        <v>3754098.2698005121</v>
      </c>
      <c r="X682" s="14">
        <f>Parameters_Alternate!$F$7*'Alternate Scenario '!P682</f>
        <v>4600000</v>
      </c>
      <c r="Y682" s="14">
        <f>Parameters_Base!$G$8</f>
        <v>2000000</v>
      </c>
      <c r="Z682" s="15">
        <f t="shared" si="84"/>
        <v>28624831.60313385</v>
      </c>
      <c r="AB682" s="29">
        <f t="shared" si="85"/>
        <v>-10224831.60313385</v>
      </c>
      <c r="AC682" s="29"/>
      <c r="AD682" s="29" t="str">
        <f t="shared" si="86"/>
        <v>Loss</v>
      </c>
      <c r="AE682" s="29"/>
      <c r="AG682" s="12">
        <f t="shared" si="87"/>
        <v>-111139.47394710706</v>
      </c>
    </row>
    <row r="683" spans="1:33" x14ac:dyDescent="0.25">
      <c r="A683" s="6">
        <v>676</v>
      </c>
      <c r="B683" s="1" t="str">
        <f t="shared" si="81"/>
        <v>Mumbai</v>
      </c>
      <c r="C683" s="1" t="s">
        <v>8</v>
      </c>
      <c r="D683" s="1" t="str">
        <f>IF(C683="Q1","non-peak",IF('Alternate Scenario '!C683="Q4","non-peak","peak"))</f>
        <v>non-peak</v>
      </c>
      <c r="E683" s="13">
        <f>IF(D683="non-peak",Parameters_Base!$B$4,Parameters_Base!$B$5)</f>
        <v>200000</v>
      </c>
      <c r="F683" s="1"/>
      <c r="G683" s="1">
        <v>338</v>
      </c>
      <c r="H683" s="1">
        <v>28</v>
      </c>
      <c r="I683" s="44">
        <f>N683*Parameters_Alternate!$B$8</f>
        <v>66.333333333333343</v>
      </c>
      <c r="J683" s="44">
        <f t="shared" si="82"/>
        <v>94.333333333333343</v>
      </c>
      <c r="K683" s="3">
        <v>1</v>
      </c>
      <c r="M683" s="27">
        <v>0.93333333333333335</v>
      </c>
      <c r="N683" s="27">
        <v>0.82916666666666672</v>
      </c>
      <c r="P683" s="15">
        <f t="shared" si="83"/>
        <v>18866666.666666668</v>
      </c>
      <c r="R683">
        <f>Parameters_Alternate!$F$5</f>
        <v>13880</v>
      </c>
      <c r="S683">
        <f>R683*(1+VLOOKUP(K683,Parameters_Alternate!$H$3:$I$7,2,FALSE))</f>
        <v>15961.999999999998</v>
      </c>
      <c r="T683" s="14">
        <f>S683*Parameters_Alternate!$F$2</f>
        <v>20750599.999999996</v>
      </c>
      <c r="U683" s="14">
        <f>Parameters_Alternate!$N$6</f>
        <v>433333.33333333337</v>
      </c>
      <c r="V683" s="14">
        <f t="shared" si="80"/>
        <v>1500000</v>
      </c>
      <c r="W683" s="14">
        <f>Parameters_Alternate!$Q$10</f>
        <v>3754098.2698005121</v>
      </c>
      <c r="X683" s="14">
        <f>Parameters_Alternate!$F$7*'Alternate Scenario '!P683</f>
        <v>4716666.666666667</v>
      </c>
      <c r="Y683" s="14">
        <f>Parameters_Base!$G$8</f>
        <v>2000000</v>
      </c>
      <c r="Z683" s="15">
        <f t="shared" si="84"/>
        <v>33154698.26980051</v>
      </c>
      <c r="AB683" s="29">
        <f t="shared" si="85"/>
        <v>-14288031.603133842</v>
      </c>
      <c r="AC683" s="29"/>
      <c r="AD683" s="29" t="str">
        <f t="shared" si="86"/>
        <v>Loss</v>
      </c>
      <c r="AE683" s="29"/>
      <c r="AG683" s="12">
        <f t="shared" si="87"/>
        <v>-151463.23254205484</v>
      </c>
    </row>
    <row r="684" spans="1:33" x14ac:dyDescent="0.25">
      <c r="A684" s="6">
        <v>677</v>
      </c>
      <c r="B684" s="1" t="str">
        <f t="shared" si="81"/>
        <v>New York</v>
      </c>
      <c r="C684" s="1" t="s">
        <v>8</v>
      </c>
      <c r="D684" s="1" t="str">
        <f>IF(C684="Q1","non-peak",IF('Alternate Scenario '!C684="Q4","non-peak","peak"))</f>
        <v>non-peak</v>
      </c>
      <c r="E684" s="13">
        <f>IF(D684="non-peak",Parameters_Base!$B$4,Parameters_Base!$B$5)</f>
        <v>200000</v>
      </c>
      <c r="F684" s="1"/>
      <c r="G684" s="1">
        <v>339</v>
      </c>
      <c r="H684" s="1">
        <v>11</v>
      </c>
      <c r="I684" s="44">
        <f>N684*Parameters_Alternate!$B$8</f>
        <v>73.666666666666657</v>
      </c>
      <c r="J684" s="44">
        <f t="shared" si="82"/>
        <v>84.666666666666657</v>
      </c>
      <c r="K684" s="3">
        <v>0</v>
      </c>
      <c r="M684" s="27">
        <v>0.36666666666666664</v>
      </c>
      <c r="N684" s="27">
        <v>0.92083333333333328</v>
      </c>
      <c r="P684" s="15">
        <f t="shared" si="83"/>
        <v>16933333.333333332</v>
      </c>
      <c r="R684">
        <f>Parameters_Alternate!$F$5</f>
        <v>13880</v>
      </c>
      <c r="S684">
        <f>R684*(1+VLOOKUP(K684,Parameters_Alternate!$H$3:$I$7,2,FALSE))</f>
        <v>13880</v>
      </c>
      <c r="T684" s="14">
        <f>S684*Parameters_Alternate!$F$2</f>
        <v>18044000</v>
      </c>
      <c r="U684" s="14">
        <f>Parameters_Alternate!$N$6</f>
        <v>433333.33333333337</v>
      </c>
      <c r="V684" s="14">
        <f t="shared" si="80"/>
        <v>2500000</v>
      </c>
      <c r="W684" s="14">
        <f>Parameters_Alternate!$Q$10</f>
        <v>3754098.2698005121</v>
      </c>
      <c r="X684" s="14">
        <f>Parameters_Alternate!$F$7*'Alternate Scenario '!P684</f>
        <v>4233333.333333333</v>
      </c>
      <c r="Y684" s="14">
        <f>Parameters_Base!$G$8</f>
        <v>2000000</v>
      </c>
      <c r="Z684" s="15">
        <f t="shared" si="84"/>
        <v>30964764.936467174</v>
      </c>
      <c r="AB684" s="29">
        <f t="shared" si="85"/>
        <v>-14031431.603133842</v>
      </c>
      <c r="AC684" s="29"/>
      <c r="AD684" s="29" t="str">
        <f t="shared" si="86"/>
        <v>Loss</v>
      </c>
      <c r="AE684" s="29"/>
      <c r="AG684" s="12">
        <f t="shared" si="87"/>
        <v>-165725.57011575406</v>
      </c>
    </row>
    <row r="685" spans="1:33" x14ac:dyDescent="0.25">
      <c r="A685" s="6">
        <v>678</v>
      </c>
      <c r="B685" s="1" t="str">
        <f t="shared" si="81"/>
        <v>Mumbai</v>
      </c>
      <c r="C685" s="1" t="s">
        <v>8</v>
      </c>
      <c r="D685" s="1" t="str">
        <f>IF(C685="Q1","non-peak",IF('Alternate Scenario '!C685="Q4","non-peak","peak"))</f>
        <v>non-peak</v>
      </c>
      <c r="E685" s="13">
        <f>IF(D685="non-peak",Parameters_Base!$B$4,Parameters_Base!$B$5)</f>
        <v>200000</v>
      </c>
      <c r="F685" s="1"/>
      <c r="G685" s="1">
        <v>339</v>
      </c>
      <c r="H685" s="1">
        <v>19</v>
      </c>
      <c r="I685" s="44">
        <f>N685*Parameters_Alternate!$B$8</f>
        <v>45</v>
      </c>
      <c r="J685" s="44">
        <f t="shared" si="82"/>
        <v>64</v>
      </c>
      <c r="K685" s="3">
        <v>2</v>
      </c>
      <c r="M685" s="27">
        <v>0.6333333333333333</v>
      </c>
      <c r="N685" s="27">
        <v>0.5625</v>
      </c>
      <c r="P685" s="15">
        <f t="shared" si="83"/>
        <v>12800000</v>
      </c>
      <c r="R685">
        <f>Parameters_Alternate!$F$5</f>
        <v>13880</v>
      </c>
      <c r="S685">
        <f>R685*(1+VLOOKUP(K685,Parameters_Alternate!$H$3:$I$7,2,FALSE))</f>
        <v>18044</v>
      </c>
      <c r="T685" s="14">
        <f>S685*Parameters_Alternate!$F$2</f>
        <v>23457200</v>
      </c>
      <c r="U685" s="14">
        <f>Parameters_Alternate!$N$6</f>
        <v>433333.33333333337</v>
      </c>
      <c r="V685" s="14">
        <f t="shared" si="80"/>
        <v>1500000</v>
      </c>
      <c r="W685" s="14">
        <f>Parameters_Alternate!$Q$10</f>
        <v>3754098.2698005121</v>
      </c>
      <c r="X685" s="14">
        <f>Parameters_Alternate!$F$7*'Alternate Scenario '!P685</f>
        <v>3200000</v>
      </c>
      <c r="Y685" s="14">
        <f>Parameters_Base!$G$8</f>
        <v>2000000</v>
      </c>
      <c r="Z685" s="15">
        <f t="shared" si="84"/>
        <v>34344631.603133842</v>
      </c>
      <c r="AB685" s="29">
        <f t="shared" si="85"/>
        <v>-21544631.603133842</v>
      </c>
      <c r="AC685" s="29"/>
      <c r="AD685" s="29" t="str">
        <f t="shared" si="86"/>
        <v>Loss</v>
      </c>
      <c r="AE685" s="29"/>
      <c r="AG685" s="12">
        <f t="shared" si="87"/>
        <v>-336634.86879896629</v>
      </c>
    </row>
    <row r="686" spans="1:33" x14ac:dyDescent="0.25">
      <c r="A686" s="6">
        <v>679</v>
      </c>
      <c r="B686" s="1" t="str">
        <f t="shared" si="81"/>
        <v>New York</v>
      </c>
      <c r="C686" s="1" t="s">
        <v>8</v>
      </c>
      <c r="D686" s="1" t="str">
        <f>IF(C686="Q1","non-peak",IF('Alternate Scenario '!C686="Q4","non-peak","peak"))</f>
        <v>non-peak</v>
      </c>
      <c r="E686" s="13">
        <f>IF(D686="non-peak",Parameters_Base!$B$4,Parameters_Base!$B$5)</f>
        <v>200000</v>
      </c>
      <c r="F686" s="1"/>
      <c r="G686" s="1">
        <v>340</v>
      </c>
      <c r="H686" s="1">
        <v>14</v>
      </c>
      <c r="I686" s="44">
        <f>N686*Parameters_Alternate!$B$8</f>
        <v>51</v>
      </c>
      <c r="J686" s="44">
        <f t="shared" si="82"/>
        <v>65</v>
      </c>
      <c r="K686" s="3">
        <v>0</v>
      </c>
      <c r="M686" s="27">
        <v>0.46666666666666667</v>
      </c>
      <c r="N686" s="27">
        <v>0.63749999999999996</v>
      </c>
      <c r="P686" s="15">
        <f t="shared" si="83"/>
        <v>13000000</v>
      </c>
      <c r="R686">
        <f>Parameters_Alternate!$F$5</f>
        <v>13880</v>
      </c>
      <c r="S686">
        <f>R686*(1+VLOOKUP(K686,Parameters_Alternate!$H$3:$I$7,2,FALSE))</f>
        <v>13880</v>
      </c>
      <c r="T686" s="14">
        <f>S686*Parameters_Alternate!$F$2</f>
        <v>18044000</v>
      </c>
      <c r="U686" s="14">
        <f>Parameters_Alternate!$N$6</f>
        <v>433333.33333333337</v>
      </c>
      <c r="V686" s="14">
        <f t="shared" si="80"/>
        <v>2500000</v>
      </c>
      <c r="W686" s="14">
        <f>Parameters_Alternate!$Q$10</f>
        <v>3754098.2698005121</v>
      </c>
      <c r="X686" s="14">
        <f>Parameters_Alternate!$F$7*'Alternate Scenario '!P686</f>
        <v>3250000</v>
      </c>
      <c r="Y686" s="14">
        <f>Parameters_Base!$G$8</f>
        <v>2000000</v>
      </c>
      <c r="Z686" s="15">
        <f t="shared" si="84"/>
        <v>29981431.603133842</v>
      </c>
      <c r="AB686" s="29">
        <f t="shared" si="85"/>
        <v>-16981431.603133842</v>
      </c>
      <c r="AC686" s="29"/>
      <c r="AD686" s="29" t="str">
        <f t="shared" si="86"/>
        <v>Loss</v>
      </c>
      <c r="AE686" s="29"/>
      <c r="AG686" s="12">
        <f t="shared" si="87"/>
        <v>-261252.7938943668</v>
      </c>
    </row>
    <row r="687" spans="1:33" x14ac:dyDescent="0.25">
      <c r="A687" s="6">
        <v>680</v>
      </c>
      <c r="B687" s="1" t="str">
        <f t="shared" si="81"/>
        <v>Mumbai</v>
      </c>
      <c r="C687" s="1" t="s">
        <v>8</v>
      </c>
      <c r="D687" s="1" t="str">
        <f>IF(C687="Q1","non-peak",IF('Alternate Scenario '!C687="Q4","non-peak","peak"))</f>
        <v>non-peak</v>
      </c>
      <c r="E687" s="13">
        <f>IF(D687="non-peak",Parameters_Base!$B$4,Parameters_Base!$B$5)</f>
        <v>200000</v>
      </c>
      <c r="F687" s="1"/>
      <c r="G687" s="1">
        <v>340</v>
      </c>
      <c r="H687" s="1">
        <v>12</v>
      </c>
      <c r="I687" s="44">
        <f>N687*Parameters_Alternate!$B$8</f>
        <v>73.666666666666657</v>
      </c>
      <c r="J687" s="44">
        <f t="shared" si="82"/>
        <v>85.666666666666657</v>
      </c>
      <c r="K687" s="3">
        <v>1</v>
      </c>
      <c r="M687" s="27">
        <v>0.4</v>
      </c>
      <c r="N687" s="27">
        <v>0.92083333333333328</v>
      </c>
      <c r="P687" s="15">
        <f t="shared" si="83"/>
        <v>17133333.333333332</v>
      </c>
      <c r="R687">
        <f>Parameters_Alternate!$F$5</f>
        <v>13880</v>
      </c>
      <c r="S687">
        <f>R687*(1+VLOOKUP(K687,Parameters_Alternate!$H$3:$I$7,2,FALSE))</f>
        <v>15961.999999999998</v>
      </c>
      <c r="T687" s="14">
        <f>S687*Parameters_Alternate!$F$2</f>
        <v>20750599.999999996</v>
      </c>
      <c r="U687" s="14">
        <f>Parameters_Alternate!$N$6</f>
        <v>433333.33333333337</v>
      </c>
      <c r="V687" s="14">
        <f t="shared" si="80"/>
        <v>1500000</v>
      </c>
      <c r="W687" s="14">
        <f>Parameters_Alternate!$Q$10</f>
        <v>3754098.2698005121</v>
      </c>
      <c r="X687" s="14">
        <f>Parameters_Alternate!$F$7*'Alternate Scenario '!P687</f>
        <v>4283333.333333333</v>
      </c>
      <c r="Y687" s="14">
        <f>Parameters_Base!$G$8</f>
        <v>2000000</v>
      </c>
      <c r="Z687" s="15">
        <f t="shared" si="84"/>
        <v>32721364.936467174</v>
      </c>
      <c r="AB687" s="29">
        <f t="shared" si="85"/>
        <v>-15588031.603133842</v>
      </c>
      <c r="AC687" s="29"/>
      <c r="AD687" s="29" t="str">
        <f t="shared" si="86"/>
        <v>Loss</v>
      </c>
      <c r="AE687" s="29"/>
      <c r="AG687" s="12">
        <f t="shared" si="87"/>
        <v>-181961.45840234059</v>
      </c>
    </row>
    <row r="688" spans="1:33" x14ac:dyDescent="0.25">
      <c r="A688" s="6">
        <v>681</v>
      </c>
      <c r="B688" s="1" t="str">
        <f t="shared" si="81"/>
        <v>New York</v>
      </c>
      <c r="C688" s="1" t="s">
        <v>8</v>
      </c>
      <c r="D688" s="1" t="str">
        <f>IF(C688="Q1","non-peak",IF('Alternate Scenario '!C688="Q4","non-peak","peak"))</f>
        <v>non-peak</v>
      </c>
      <c r="E688" s="13">
        <f>IF(D688="non-peak",Parameters_Base!$B$4,Parameters_Base!$B$5)</f>
        <v>200000</v>
      </c>
      <c r="F688" s="1"/>
      <c r="G688" s="1">
        <v>341</v>
      </c>
      <c r="H688" s="1">
        <v>28</v>
      </c>
      <c r="I688" s="44">
        <f>N688*Parameters_Alternate!$B$8</f>
        <v>45.333333333333329</v>
      </c>
      <c r="J688" s="44">
        <f t="shared" si="82"/>
        <v>73.333333333333329</v>
      </c>
      <c r="K688" s="3">
        <v>-2</v>
      </c>
      <c r="M688" s="27">
        <v>0.93333333333333335</v>
      </c>
      <c r="N688" s="27">
        <v>0.56666666666666665</v>
      </c>
      <c r="P688" s="15">
        <f t="shared" si="83"/>
        <v>14666666.666666666</v>
      </c>
      <c r="R688">
        <f>Parameters_Alternate!$F$5</f>
        <v>13880</v>
      </c>
      <c r="S688">
        <f>R688*(1+VLOOKUP(K688,Parameters_Alternate!$H$3:$I$7,2,FALSE))</f>
        <v>9716</v>
      </c>
      <c r="T688" s="14">
        <f>S688*Parameters_Alternate!$F$2</f>
        <v>12630800</v>
      </c>
      <c r="U688" s="14">
        <f>Parameters_Alternate!$N$6</f>
        <v>433333.33333333337</v>
      </c>
      <c r="V688" s="14">
        <f t="shared" si="80"/>
        <v>2500000</v>
      </c>
      <c r="W688" s="14">
        <f>Parameters_Alternate!$Q$10</f>
        <v>3754098.2698005121</v>
      </c>
      <c r="X688" s="14">
        <f>Parameters_Alternate!$F$7*'Alternate Scenario '!P688</f>
        <v>3666666.6666666665</v>
      </c>
      <c r="Y688" s="14">
        <f>Parameters_Base!$G$8</f>
        <v>2000000</v>
      </c>
      <c r="Z688" s="15">
        <f t="shared" si="84"/>
        <v>24984898.269800514</v>
      </c>
      <c r="AB688" s="29">
        <f t="shared" si="85"/>
        <v>-10318231.603133848</v>
      </c>
      <c r="AC688" s="29"/>
      <c r="AD688" s="29" t="str">
        <f t="shared" si="86"/>
        <v>Loss</v>
      </c>
      <c r="AE688" s="29"/>
      <c r="AG688" s="12">
        <f t="shared" si="87"/>
        <v>-140703.15822455249</v>
      </c>
    </row>
    <row r="689" spans="1:33" x14ac:dyDescent="0.25">
      <c r="A689" s="6">
        <v>682</v>
      </c>
      <c r="B689" s="1" t="str">
        <f t="shared" si="81"/>
        <v>Mumbai</v>
      </c>
      <c r="C689" s="1" t="s">
        <v>8</v>
      </c>
      <c r="D689" s="1" t="str">
        <f>IF(C689="Q1","non-peak",IF('Alternate Scenario '!C689="Q4","non-peak","peak"))</f>
        <v>non-peak</v>
      </c>
      <c r="E689" s="13">
        <f>IF(D689="non-peak",Parameters_Base!$B$4,Parameters_Base!$B$5)</f>
        <v>200000</v>
      </c>
      <c r="F689" s="1"/>
      <c r="G689" s="1">
        <v>341</v>
      </c>
      <c r="H689" s="1">
        <v>18</v>
      </c>
      <c r="I689" s="44">
        <f>N689*Parameters_Alternate!$B$8</f>
        <v>52.666666666666664</v>
      </c>
      <c r="J689" s="44">
        <f t="shared" si="82"/>
        <v>70.666666666666657</v>
      </c>
      <c r="K689" s="3">
        <v>0</v>
      </c>
      <c r="M689" s="27">
        <v>0.6</v>
      </c>
      <c r="N689" s="27">
        <v>0.65833333333333333</v>
      </c>
      <c r="P689" s="15">
        <f t="shared" si="83"/>
        <v>14133333.333333332</v>
      </c>
      <c r="R689">
        <f>Parameters_Alternate!$F$5</f>
        <v>13880</v>
      </c>
      <c r="S689">
        <f>R689*(1+VLOOKUP(K689,Parameters_Alternate!$H$3:$I$7,2,FALSE))</f>
        <v>13880</v>
      </c>
      <c r="T689" s="14">
        <f>S689*Parameters_Alternate!$F$2</f>
        <v>18044000</v>
      </c>
      <c r="U689" s="14">
        <f>Parameters_Alternate!$N$6</f>
        <v>433333.33333333337</v>
      </c>
      <c r="V689" s="14">
        <f t="shared" si="80"/>
        <v>1500000</v>
      </c>
      <c r="W689" s="14">
        <f>Parameters_Alternate!$Q$10</f>
        <v>3754098.2698005121</v>
      </c>
      <c r="X689" s="14">
        <f>Parameters_Alternate!$F$7*'Alternate Scenario '!P689</f>
        <v>3533333.333333333</v>
      </c>
      <c r="Y689" s="14">
        <f>Parameters_Base!$G$8</f>
        <v>2000000</v>
      </c>
      <c r="Z689" s="15">
        <f t="shared" si="84"/>
        <v>29264764.936467174</v>
      </c>
      <c r="AB689" s="29">
        <f t="shared" si="85"/>
        <v>-15131431.603133842</v>
      </c>
      <c r="AC689" s="29"/>
      <c r="AD689" s="29" t="str">
        <f t="shared" si="86"/>
        <v>Loss</v>
      </c>
      <c r="AE689" s="29"/>
      <c r="AG689" s="12">
        <f t="shared" si="87"/>
        <v>-214124.03211981856</v>
      </c>
    </row>
    <row r="690" spans="1:33" x14ac:dyDescent="0.25">
      <c r="A690" s="6">
        <v>683</v>
      </c>
      <c r="B690" s="1" t="str">
        <f t="shared" si="81"/>
        <v>New York</v>
      </c>
      <c r="C690" s="1" t="s">
        <v>8</v>
      </c>
      <c r="D690" s="1" t="str">
        <f>IF(C690="Q1","non-peak",IF('Alternate Scenario '!C690="Q4","non-peak","peak"))</f>
        <v>non-peak</v>
      </c>
      <c r="E690" s="13">
        <f>IF(D690="non-peak",Parameters_Base!$B$4,Parameters_Base!$B$5)</f>
        <v>200000</v>
      </c>
      <c r="F690" s="1"/>
      <c r="G690" s="1">
        <v>342</v>
      </c>
      <c r="H690" s="1">
        <v>23</v>
      </c>
      <c r="I690" s="44">
        <f>N690*Parameters_Alternate!$B$8</f>
        <v>40</v>
      </c>
      <c r="J690" s="44">
        <f t="shared" si="82"/>
        <v>63</v>
      </c>
      <c r="K690" s="3">
        <v>0</v>
      </c>
      <c r="M690" s="27">
        <v>0.76666666666666672</v>
      </c>
      <c r="N690" s="27">
        <v>0.5</v>
      </c>
      <c r="P690" s="15">
        <f t="shared" si="83"/>
        <v>12600000</v>
      </c>
      <c r="R690">
        <f>Parameters_Alternate!$F$5</f>
        <v>13880</v>
      </c>
      <c r="S690">
        <f>R690*(1+VLOOKUP(K690,Parameters_Alternate!$H$3:$I$7,2,FALSE))</f>
        <v>13880</v>
      </c>
      <c r="T690" s="14">
        <f>S690*Parameters_Alternate!$F$2</f>
        <v>18044000</v>
      </c>
      <c r="U690" s="14">
        <f>Parameters_Alternate!$N$6</f>
        <v>433333.33333333337</v>
      </c>
      <c r="V690" s="14">
        <f t="shared" si="80"/>
        <v>2500000</v>
      </c>
      <c r="W690" s="14">
        <f>Parameters_Alternate!$Q$10</f>
        <v>3754098.2698005121</v>
      </c>
      <c r="X690" s="14">
        <f>Parameters_Alternate!$F$7*'Alternate Scenario '!P690</f>
        <v>3150000</v>
      </c>
      <c r="Y690" s="14">
        <f>Parameters_Base!$G$8</f>
        <v>2000000</v>
      </c>
      <c r="Z690" s="15">
        <f t="shared" si="84"/>
        <v>29881431.603133842</v>
      </c>
      <c r="AB690" s="29">
        <f t="shared" si="85"/>
        <v>-17281431.603133842</v>
      </c>
      <c r="AC690" s="29"/>
      <c r="AD690" s="29" t="str">
        <f t="shared" si="86"/>
        <v>Loss</v>
      </c>
      <c r="AE690" s="29"/>
      <c r="AG690" s="12">
        <f t="shared" si="87"/>
        <v>-274308.43814498163</v>
      </c>
    </row>
    <row r="691" spans="1:33" x14ac:dyDescent="0.25">
      <c r="A691" s="6">
        <v>684</v>
      </c>
      <c r="B691" s="1" t="str">
        <f t="shared" si="81"/>
        <v>Mumbai</v>
      </c>
      <c r="C691" s="1" t="s">
        <v>8</v>
      </c>
      <c r="D691" s="1" t="str">
        <f>IF(C691="Q1","non-peak",IF('Alternate Scenario '!C691="Q4","non-peak","peak"))</f>
        <v>non-peak</v>
      </c>
      <c r="E691" s="13">
        <f>IF(D691="non-peak",Parameters_Base!$B$4,Parameters_Base!$B$5)</f>
        <v>200000</v>
      </c>
      <c r="F691" s="1"/>
      <c r="G691" s="1">
        <v>342</v>
      </c>
      <c r="H691" s="1">
        <v>18</v>
      </c>
      <c r="I691" s="44">
        <f>N691*Parameters_Alternate!$B$8</f>
        <v>63.666666666666664</v>
      </c>
      <c r="J691" s="44">
        <f t="shared" si="82"/>
        <v>81.666666666666657</v>
      </c>
      <c r="K691" s="3">
        <v>1</v>
      </c>
      <c r="M691" s="27">
        <v>0.6</v>
      </c>
      <c r="N691" s="27">
        <v>0.79583333333333328</v>
      </c>
      <c r="P691" s="15">
        <f t="shared" si="83"/>
        <v>16333333.333333332</v>
      </c>
      <c r="R691">
        <f>Parameters_Alternate!$F$5</f>
        <v>13880</v>
      </c>
      <c r="S691">
        <f>R691*(1+VLOOKUP(K691,Parameters_Alternate!$H$3:$I$7,2,FALSE))</f>
        <v>15961.999999999998</v>
      </c>
      <c r="T691" s="14">
        <f>S691*Parameters_Alternate!$F$2</f>
        <v>20750599.999999996</v>
      </c>
      <c r="U691" s="14">
        <f>Parameters_Alternate!$N$6</f>
        <v>433333.33333333337</v>
      </c>
      <c r="V691" s="14">
        <f t="shared" si="80"/>
        <v>1500000</v>
      </c>
      <c r="W691" s="14">
        <f>Parameters_Alternate!$Q$10</f>
        <v>3754098.2698005121</v>
      </c>
      <c r="X691" s="14">
        <f>Parameters_Alternate!$F$7*'Alternate Scenario '!P691</f>
        <v>4083333.333333333</v>
      </c>
      <c r="Y691" s="14">
        <f>Parameters_Base!$G$8</f>
        <v>2000000</v>
      </c>
      <c r="Z691" s="15">
        <f t="shared" si="84"/>
        <v>32521364.936467174</v>
      </c>
      <c r="AB691" s="29">
        <f t="shared" si="85"/>
        <v>-16188031.603133842</v>
      </c>
      <c r="AC691" s="29"/>
      <c r="AD691" s="29" t="str">
        <f t="shared" si="86"/>
        <v>Loss</v>
      </c>
      <c r="AE691" s="29"/>
      <c r="AG691" s="12">
        <f t="shared" si="87"/>
        <v>-198220.79514041441</v>
      </c>
    </row>
    <row r="692" spans="1:33" x14ac:dyDescent="0.25">
      <c r="A692" s="6">
        <v>685</v>
      </c>
      <c r="B692" s="1" t="str">
        <f t="shared" si="81"/>
        <v>New York</v>
      </c>
      <c r="C692" s="1" t="s">
        <v>8</v>
      </c>
      <c r="D692" s="1" t="str">
        <f>IF(C692="Q1","non-peak",IF('Alternate Scenario '!C692="Q4","non-peak","peak"))</f>
        <v>non-peak</v>
      </c>
      <c r="E692" s="13">
        <f>IF(D692="non-peak",Parameters_Base!$B$4,Parameters_Base!$B$5)</f>
        <v>200000</v>
      </c>
      <c r="F692" s="1"/>
      <c r="G692" s="1">
        <v>343</v>
      </c>
      <c r="H692" s="1">
        <v>18</v>
      </c>
      <c r="I692" s="44">
        <f>N692*Parameters_Alternate!$B$8</f>
        <v>68.333333333333329</v>
      </c>
      <c r="J692" s="44">
        <f t="shared" si="82"/>
        <v>86.333333333333329</v>
      </c>
      <c r="K692" s="3">
        <v>-1</v>
      </c>
      <c r="M692" s="27">
        <v>0.6</v>
      </c>
      <c r="N692" s="27">
        <v>0.85416666666666663</v>
      </c>
      <c r="P692" s="15">
        <f t="shared" si="83"/>
        <v>17266666.666666664</v>
      </c>
      <c r="R692">
        <f>Parameters_Alternate!$F$5</f>
        <v>13880</v>
      </c>
      <c r="S692">
        <f>R692*(1+VLOOKUP(K692,Parameters_Alternate!$H$3:$I$7,2,FALSE))</f>
        <v>11798</v>
      </c>
      <c r="T692" s="14">
        <f>S692*Parameters_Alternate!$F$2</f>
        <v>15337400</v>
      </c>
      <c r="U692" s="14">
        <f>Parameters_Alternate!$N$6</f>
        <v>433333.33333333337</v>
      </c>
      <c r="V692" s="14">
        <f t="shared" si="80"/>
        <v>2500000</v>
      </c>
      <c r="W692" s="14">
        <f>Parameters_Alternate!$Q$10</f>
        <v>3754098.2698005121</v>
      </c>
      <c r="X692" s="14">
        <f>Parameters_Alternate!$F$7*'Alternate Scenario '!P692</f>
        <v>4316666.666666666</v>
      </c>
      <c r="Y692" s="14">
        <f>Parameters_Base!$G$8</f>
        <v>2000000</v>
      </c>
      <c r="Z692" s="15">
        <f t="shared" si="84"/>
        <v>28341498.269800514</v>
      </c>
      <c r="AB692" s="29">
        <f t="shared" si="85"/>
        <v>-11074831.60313385</v>
      </c>
      <c r="AC692" s="29"/>
      <c r="AD692" s="29" t="str">
        <f t="shared" si="86"/>
        <v>Loss</v>
      </c>
      <c r="AE692" s="29"/>
      <c r="AG692" s="12">
        <f t="shared" si="87"/>
        <v>-128279.90273900212</v>
      </c>
    </row>
    <row r="693" spans="1:33" x14ac:dyDescent="0.25">
      <c r="A693" s="6">
        <v>686</v>
      </c>
      <c r="B693" s="1" t="str">
        <f t="shared" si="81"/>
        <v>Mumbai</v>
      </c>
      <c r="C693" s="1" t="s">
        <v>8</v>
      </c>
      <c r="D693" s="1" t="str">
        <f>IF(C693="Q1","non-peak",IF('Alternate Scenario '!C693="Q4","non-peak","peak"))</f>
        <v>non-peak</v>
      </c>
      <c r="E693" s="13">
        <f>IF(D693="non-peak",Parameters_Base!$B$4,Parameters_Base!$B$5)</f>
        <v>200000</v>
      </c>
      <c r="F693" s="1"/>
      <c r="G693" s="1">
        <v>343</v>
      </c>
      <c r="H693" s="1">
        <v>22</v>
      </c>
      <c r="I693" s="44">
        <f>N693*Parameters_Alternate!$B$8</f>
        <v>67</v>
      </c>
      <c r="J693" s="44">
        <f t="shared" si="82"/>
        <v>89</v>
      </c>
      <c r="K693" s="3">
        <v>0</v>
      </c>
      <c r="M693" s="27">
        <v>0.73333333333333328</v>
      </c>
      <c r="N693" s="27">
        <v>0.83750000000000002</v>
      </c>
      <c r="P693" s="15">
        <f t="shared" si="83"/>
        <v>17800000</v>
      </c>
      <c r="R693">
        <f>Parameters_Alternate!$F$5</f>
        <v>13880</v>
      </c>
      <c r="S693">
        <f>R693*(1+VLOOKUP(K693,Parameters_Alternate!$H$3:$I$7,2,FALSE))</f>
        <v>13880</v>
      </c>
      <c r="T693" s="14">
        <f>S693*Parameters_Alternate!$F$2</f>
        <v>18044000</v>
      </c>
      <c r="U693" s="14">
        <f>Parameters_Alternate!$N$6</f>
        <v>433333.33333333337</v>
      </c>
      <c r="V693" s="14">
        <f t="shared" si="80"/>
        <v>1500000</v>
      </c>
      <c r="W693" s="14">
        <f>Parameters_Alternate!$Q$10</f>
        <v>3754098.2698005121</v>
      </c>
      <c r="X693" s="14">
        <f>Parameters_Alternate!$F$7*'Alternate Scenario '!P693</f>
        <v>4450000</v>
      </c>
      <c r="Y693" s="14">
        <f>Parameters_Base!$G$8</f>
        <v>2000000</v>
      </c>
      <c r="Z693" s="15">
        <f t="shared" si="84"/>
        <v>30181431.603133842</v>
      </c>
      <c r="AB693" s="29">
        <f t="shared" si="85"/>
        <v>-12381431.603133842</v>
      </c>
      <c r="AC693" s="29"/>
      <c r="AD693" s="29" t="str">
        <f t="shared" si="86"/>
        <v>Loss</v>
      </c>
      <c r="AE693" s="29"/>
      <c r="AG693" s="12">
        <f t="shared" si="87"/>
        <v>-139117.20902397577</v>
      </c>
    </row>
    <row r="694" spans="1:33" x14ac:dyDescent="0.25">
      <c r="A694" s="6">
        <v>687</v>
      </c>
      <c r="B694" s="1" t="str">
        <f t="shared" si="81"/>
        <v>New York</v>
      </c>
      <c r="C694" s="1" t="s">
        <v>8</v>
      </c>
      <c r="D694" s="1" t="str">
        <f>IF(C694="Q1","non-peak",IF('Alternate Scenario '!C694="Q4","non-peak","peak"))</f>
        <v>non-peak</v>
      </c>
      <c r="E694" s="13">
        <f>IF(D694="non-peak",Parameters_Base!$B$4,Parameters_Base!$B$5)</f>
        <v>200000</v>
      </c>
      <c r="F694" s="1"/>
      <c r="G694" s="1">
        <v>344</v>
      </c>
      <c r="H694" s="1">
        <v>27</v>
      </c>
      <c r="I694" s="44">
        <f>N694*Parameters_Alternate!$B$8</f>
        <v>40</v>
      </c>
      <c r="J694" s="44">
        <f t="shared" si="82"/>
        <v>67</v>
      </c>
      <c r="K694" s="3">
        <v>-2</v>
      </c>
      <c r="M694" s="27">
        <v>0.9</v>
      </c>
      <c r="N694" s="27">
        <v>0.5</v>
      </c>
      <c r="P694" s="15">
        <f t="shared" si="83"/>
        <v>13400000</v>
      </c>
      <c r="R694">
        <f>Parameters_Alternate!$F$5</f>
        <v>13880</v>
      </c>
      <c r="S694">
        <f>R694*(1+VLOOKUP(K694,Parameters_Alternate!$H$3:$I$7,2,FALSE))</f>
        <v>9716</v>
      </c>
      <c r="T694" s="14">
        <f>S694*Parameters_Alternate!$F$2</f>
        <v>12630800</v>
      </c>
      <c r="U694" s="14">
        <f>Parameters_Alternate!$N$6</f>
        <v>433333.33333333337</v>
      </c>
      <c r="V694" s="14">
        <f t="shared" si="80"/>
        <v>2500000</v>
      </c>
      <c r="W694" s="14">
        <f>Parameters_Alternate!$Q$10</f>
        <v>3754098.2698005121</v>
      </c>
      <c r="X694" s="14">
        <f>Parameters_Alternate!$F$7*'Alternate Scenario '!P694</f>
        <v>3350000</v>
      </c>
      <c r="Y694" s="14">
        <f>Parameters_Base!$G$8</f>
        <v>2000000</v>
      </c>
      <c r="Z694" s="15">
        <f t="shared" si="84"/>
        <v>24668231.603133846</v>
      </c>
      <c r="AB694" s="29">
        <f t="shared" si="85"/>
        <v>-11268231.603133846</v>
      </c>
      <c r="AC694" s="29"/>
      <c r="AD694" s="29" t="str">
        <f t="shared" si="86"/>
        <v>Loss</v>
      </c>
      <c r="AE694" s="29"/>
      <c r="AG694" s="12">
        <f t="shared" si="87"/>
        <v>-168182.56124080368</v>
      </c>
    </row>
    <row r="695" spans="1:33" x14ac:dyDescent="0.25">
      <c r="A695" s="6">
        <v>688</v>
      </c>
      <c r="B695" s="1" t="str">
        <f t="shared" si="81"/>
        <v>Mumbai</v>
      </c>
      <c r="C695" s="1" t="s">
        <v>8</v>
      </c>
      <c r="D695" s="1" t="str">
        <f>IF(C695="Q1","non-peak",IF('Alternate Scenario '!C695="Q4","non-peak","peak"))</f>
        <v>non-peak</v>
      </c>
      <c r="E695" s="13">
        <f>IF(D695="non-peak",Parameters_Base!$B$4,Parameters_Base!$B$5)</f>
        <v>200000</v>
      </c>
      <c r="F695" s="1"/>
      <c r="G695" s="1">
        <v>344</v>
      </c>
      <c r="H695" s="1">
        <v>16</v>
      </c>
      <c r="I695" s="44">
        <f>N695*Parameters_Alternate!$B$8</f>
        <v>79</v>
      </c>
      <c r="J695" s="44">
        <f t="shared" si="82"/>
        <v>95</v>
      </c>
      <c r="K695" s="3">
        <v>2</v>
      </c>
      <c r="M695" s="27">
        <v>0.53333333333333333</v>
      </c>
      <c r="N695" s="27">
        <v>0.98750000000000004</v>
      </c>
      <c r="P695" s="15">
        <f t="shared" si="83"/>
        <v>19000000</v>
      </c>
      <c r="R695">
        <f>Parameters_Alternate!$F$5</f>
        <v>13880</v>
      </c>
      <c r="S695">
        <f>R695*(1+VLOOKUP(K695,Parameters_Alternate!$H$3:$I$7,2,FALSE))</f>
        <v>18044</v>
      </c>
      <c r="T695" s="14">
        <f>S695*Parameters_Alternate!$F$2</f>
        <v>23457200</v>
      </c>
      <c r="U695" s="14">
        <f>Parameters_Alternate!$N$6</f>
        <v>433333.33333333337</v>
      </c>
      <c r="V695" s="14">
        <f t="shared" si="80"/>
        <v>1500000</v>
      </c>
      <c r="W695" s="14">
        <f>Parameters_Alternate!$Q$10</f>
        <v>3754098.2698005121</v>
      </c>
      <c r="X695" s="14">
        <f>Parameters_Alternate!$F$7*'Alternate Scenario '!P695</f>
        <v>4750000</v>
      </c>
      <c r="Y695" s="14">
        <f>Parameters_Base!$G$8</f>
        <v>2000000</v>
      </c>
      <c r="Z695" s="15">
        <f t="shared" si="84"/>
        <v>35894631.603133842</v>
      </c>
      <c r="AB695" s="29">
        <f t="shared" si="85"/>
        <v>-16894631.603133842</v>
      </c>
      <c r="AC695" s="29"/>
      <c r="AD695" s="29" t="str">
        <f t="shared" si="86"/>
        <v>Loss</v>
      </c>
      <c r="AE695" s="29"/>
      <c r="AG695" s="12">
        <f t="shared" si="87"/>
        <v>-177838.22740140886</v>
      </c>
    </row>
    <row r="696" spans="1:33" x14ac:dyDescent="0.25">
      <c r="A696" s="6">
        <v>689</v>
      </c>
      <c r="B696" s="1" t="str">
        <f t="shared" si="81"/>
        <v>New York</v>
      </c>
      <c r="C696" s="1" t="s">
        <v>8</v>
      </c>
      <c r="D696" s="1" t="str">
        <f>IF(C696="Q1","non-peak",IF('Alternate Scenario '!C696="Q4","non-peak","peak"))</f>
        <v>non-peak</v>
      </c>
      <c r="E696" s="13">
        <f>IF(D696="non-peak",Parameters_Base!$B$4,Parameters_Base!$B$5)</f>
        <v>200000</v>
      </c>
      <c r="F696" s="1"/>
      <c r="G696" s="1">
        <v>345</v>
      </c>
      <c r="H696" s="1">
        <v>22</v>
      </c>
      <c r="I696" s="44">
        <f>N696*Parameters_Alternate!$B$8</f>
        <v>49.666666666666671</v>
      </c>
      <c r="J696" s="44">
        <f t="shared" si="82"/>
        <v>71.666666666666671</v>
      </c>
      <c r="K696" s="3">
        <v>-2</v>
      </c>
      <c r="M696" s="27">
        <v>0.73333333333333328</v>
      </c>
      <c r="N696" s="27">
        <v>0.62083333333333335</v>
      </c>
      <c r="P696" s="15">
        <f t="shared" si="83"/>
        <v>14333333.333333334</v>
      </c>
      <c r="R696">
        <f>Parameters_Alternate!$F$5</f>
        <v>13880</v>
      </c>
      <c r="S696">
        <f>R696*(1+VLOOKUP(K696,Parameters_Alternate!$H$3:$I$7,2,FALSE))</f>
        <v>9716</v>
      </c>
      <c r="T696" s="14">
        <f>S696*Parameters_Alternate!$F$2</f>
        <v>12630800</v>
      </c>
      <c r="U696" s="14">
        <f>Parameters_Alternate!$N$6</f>
        <v>433333.33333333337</v>
      </c>
      <c r="V696" s="14">
        <f t="shared" si="80"/>
        <v>2500000</v>
      </c>
      <c r="W696" s="14">
        <f>Parameters_Alternate!$Q$10</f>
        <v>3754098.2698005121</v>
      </c>
      <c r="X696" s="14">
        <f>Parameters_Alternate!$F$7*'Alternate Scenario '!P696</f>
        <v>3583333.3333333335</v>
      </c>
      <c r="Y696" s="14">
        <f>Parameters_Base!$G$8</f>
        <v>2000000</v>
      </c>
      <c r="Z696" s="15">
        <f t="shared" si="84"/>
        <v>24901564.936467178</v>
      </c>
      <c r="AB696" s="29">
        <f t="shared" si="85"/>
        <v>-10568231.603133844</v>
      </c>
      <c r="AC696" s="29"/>
      <c r="AD696" s="29" t="str">
        <f t="shared" si="86"/>
        <v>Loss</v>
      </c>
      <c r="AE696" s="29"/>
      <c r="AG696" s="12">
        <f t="shared" si="87"/>
        <v>-147463.69678791409</v>
      </c>
    </row>
    <row r="697" spans="1:33" x14ac:dyDescent="0.25">
      <c r="A697" s="6">
        <v>690</v>
      </c>
      <c r="B697" s="1" t="str">
        <f t="shared" si="81"/>
        <v>Mumbai</v>
      </c>
      <c r="C697" s="1" t="s">
        <v>8</v>
      </c>
      <c r="D697" s="1" t="str">
        <f>IF(C697="Q1","non-peak",IF('Alternate Scenario '!C697="Q4","non-peak","peak"))</f>
        <v>non-peak</v>
      </c>
      <c r="E697" s="13">
        <f>IF(D697="non-peak",Parameters_Base!$B$4,Parameters_Base!$B$5)</f>
        <v>200000</v>
      </c>
      <c r="F697" s="1"/>
      <c r="G697" s="1">
        <v>345</v>
      </c>
      <c r="H697" s="1">
        <v>15</v>
      </c>
      <c r="I697" s="44">
        <f>N697*Parameters_Alternate!$B$8</f>
        <v>64.333333333333343</v>
      </c>
      <c r="J697" s="44">
        <f t="shared" si="82"/>
        <v>79.333333333333343</v>
      </c>
      <c r="K697" s="3">
        <v>1</v>
      </c>
      <c r="M697" s="27">
        <v>0.5</v>
      </c>
      <c r="N697" s="27">
        <v>0.8041666666666667</v>
      </c>
      <c r="P697" s="15">
        <f t="shared" si="83"/>
        <v>15866666.666666668</v>
      </c>
      <c r="R697">
        <f>Parameters_Alternate!$F$5</f>
        <v>13880</v>
      </c>
      <c r="S697">
        <f>R697*(1+VLOOKUP(K697,Parameters_Alternate!$H$3:$I$7,2,FALSE))</f>
        <v>15961.999999999998</v>
      </c>
      <c r="T697" s="14">
        <f>S697*Parameters_Alternate!$F$2</f>
        <v>20750599.999999996</v>
      </c>
      <c r="U697" s="14">
        <f>Parameters_Alternate!$N$6</f>
        <v>433333.33333333337</v>
      </c>
      <c r="V697" s="14">
        <f t="shared" si="80"/>
        <v>1500000</v>
      </c>
      <c r="W697" s="14">
        <f>Parameters_Alternate!$Q$10</f>
        <v>3754098.2698005121</v>
      </c>
      <c r="X697" s="14">
        <f>Parameters_Alternate!$F$7*'Alternate Scenario '!P697</f>
        <v>3966666.666666667</v>
      </c>
      <c r="Y697" s="14">
        <f>Parameters_Base!$G$8</f>
        <v>2000000</v>
      </c>
      <c r="Z697" s="15">
        <f t="shared" si="84"/>
        <v>32404698.26980051</v>
      </c>
      <c r="AB697" s="29">
        <f t="shared" si="85"/>
        <v>-16538031.603133842</v>
      </c>
      <c r="AC697" s="29"/>
      <c r="AD697" s="29" t="str">
        <f t="shared" si="86"/>
        <v>Loss</v>
      </c>
      <c r="AE697" s="29"/>
      <c r="AG697" s="12">
        <f t="shared" si="87"/>
        <v>-208462.58323277949</v>
      </c>
    </row>
    <row r="698" spans="1:33" x14ac:dyDescent="0.25">
      <c r="A698" s="6">
        <v>691</v>
      </c>
      <c r="B698" s="1" t="str">
        <f t="shared" si="81"/>
        <v>New York</v>
      </c>
      <c r="C698" s="1" t="s">
        <v>8</v>
      </c>
      <c r="D698" s="1" t="str">
        <f>IF(C698="Q1","non-peak",IF('Alternate Scenario '!C698="Q4","non-peak","peak"))</f>
        <v>non-peak</v>
      </c>
      <c r="E698" s="13">
        <f>IF(D698="non-peak",Parameters_Base!$B$4,Parameters_Base!$B$5)</f>
        <v>200000</v>
      </c>
      <c r="F698" s="1"/>
      <c r="G698" s="1">
        <v>346</v>
      </c>
      <c r="H698" s="1">
        <v>27</v>
      </c>
      <c r="I698" s="44">
        <f>N698*Parameters_Alternate!$B$8</f>
        <v>48.666666666666664</v>
      </c>
      <c r="J698" s="44">
        <f t="shared" si="82"/>
        <v>75.666666666666657</v>
      </c>
      <c r="K698" s="3">
        <v>-1</v>
      </c>
      <c r="M698" s="27">
        <v>0.9</v>
      </c>
      <c r="N698" s="27">
        <v>0.60833333333333328</v>
      </c>
      <c r="P698" s="15">
        <f t="shared" si="83"/>
        <v>15133333.333333332</v>
      </c>
      <c r="R698">
        <f>Parameters_Alternate!$F$5</f>
        <v>13880</v>
      </c>
      <c r="S698">
        <f>R698*(1+VLOOKUP(K698,Parameters_Alternate!$H$3:$I$7,2,FALSE))</f>
        <v>11798</v>
      </c>
      <c r="T698" s="14">
        <f>S698*Parameters_Alternate!$F$2</f>
        <v>15337400</v>
      </c>
      <c r="U698" s="14">
        <f>Parameters_Alternate!$N$6</f>
        <v>433333.33333333337</v>
      </c>
      <c r="V698" s="14">
        <f t="shared" si="80"/>
        <v>2500000</v>
      </c>
      <c r="W698" s="14">
        <f>Parameters_Alternate!$Q$10</f>
        <v>3754098.2698005121</v>
      </c>
      <c r="X698" s="14">
        <f>Parameters_Alternate!$F$7*'Alternate Scenario '!P698</f>
        <v>3783333.333333333</v>
      </c>
      <c r="Y698" s="14">
        <f>Parameters_Base!$G$8</f>
        <v>2000000</v>
      </c>
      <c r="Z698" s="15">
        <f t="shared" si="84"/>
        <v>27808164.936467182</v>
      </c>
      <c r="AB698" s="29">
        <f t="shared" si="85"/>
        <v>-12674831.60313385</v>
      </c>
      <c r="AC698" s="29"/>
      <c r="AD698" s="29" t="str">
        <f t="shared" si="86"/>
        <v>Loss</v>
      </c>
      <c r="AE698" s="29"/>
      <c r="AG698" s="12">
        <f t="shared" si="87"/>
        <v>-167508.78770661476</v>
      </c>
    </row>
    <row r="699" spans="1:33" x14ac:dyDescent="0.25">
      <c r="A699" s="6">
        <v>692</v>
      </c>
      <c r="B699" s="1" t="str">
        <f t="shared" si="81"/>
        <v>Mumbai</v>
      </c>
      <c r="C699" s="1" t="s">
        <v>8</v>
      </c>
      <c r="D699" s="1" t="str">
        <f>IF(C699="Q1","non-peak",IF('Alternate Scenario '!C699="Q4","non-peak","peak"))</f>
        <v>non-peak</v>
      </c>
      <c r="E699" s="13">
        <f>IF(D699="non-peak",Parameters_Base!$B$4,Parameters_Base!$B$5)</f>
        <v>200000</v>
      </c>
      <c r="F699" s="1"/>
      <c r="G699" s="1">
        <v>346</v>
      </c>
      <c r="H699" s="1">
        <v>17</v>
      </c>
      <c r="I699" s="44">
        <f>N699*Parameters_Alternate!$B$8</f>
        <v>59.666666666666671</v>
      </c>
      <c r="J699" s="44">
        <f t="shared" si="82"/>
        <v>76.666666666666671</v>
      </c>
      <c r="K699" s="3">
        <v>1</v>
      </c>
      <c r="M699" s="27">
        <v>0.56666666666666665</v>
      </c>
      <c r="N699" s="27">
        <v>0.74583333333333335</v>
      </c>
      <c r="P699" s="15">
        <f t="shared" si="83"/>
        <v>15333333.333333334</v>
      </c>
      <c r="R699">
        <f>Parameters_Alternate!$F$5</f>
        <v>13880</v>
      </c>
      <c r="S699">
        <f>R699*(1+VLOOKUP(K699,Parameters_Alternate!$H$3:$I$7,2,FALSE))</f>
        <v>15961.999999999998</v>
      </c>
      <c r="T699" s="14">
        <f>S699*Parameters_Alternate!$F$2</f>
        <v>20750599.999999996</v>
      </c>
      <c r="U699" s="14">
        <f>Parameters_Alternate!$N$6</f>
        <v>433333.33333333337</v>
      </c>
      <c r="V699" s="14">
        <f t="shared" si="80"/>
        <v>1500000</v>
      </c>
      <c r="W699" s="14">
        <f>Parameters_Alternate!$Q$10</f>
        <v>3754098.2698005121</v>
      </c>
      <c r="X699" s="14">
        <f>Parameters_Alternate!$F$7*'Alternate Scenario '!P699</f>
        <v>3833333.3333333335</v>
      </c>
      <c r="Y699" s="14">
        <f>Parameters_Base!$G$8</f>
        <v>2000000</v>
      </c>
      <c r="Z699" s="15">
        <f t="shared" si="84"/>
        <v>32271364.936467174</v>
      </c>
      <c r="AB699" s="29">
        <f t="shared" si="85"/>
        <v>-16938031.603133842</v>
      </c>
      <c r="AC699" s="29"/>
      <c r="AD699" s="29" t="str">
        <f t="shared" si="86"/>
        <v>Loss</v>
      </c>
      <c r="AE699" s="29"/>
      <c r="AG699" s="12">
        <f t="shared" si="87"/>
        <v>-220930.84699739792</v>
      </c>
    </row>
    <row r="700" spans="1:33" x14ac:dyDescent="0.25">
      <c r="A700" s="6">
        <v>693</v>
      </c>
      <c r="B700" s="1" t="str">
        <f t="shared" si="81"/>
        <v>New York</v>
      </c>
      <c r="C700" s="1" t="s">
        <v>8</v>
      </c>
      <c r="D700" s="1" t="str">
        <f>IF(C700="Q1","non-peak",IF('Alternate Scenario '!C700="Q4","non-peak","peak"))</f>
        <v>non-peak</v>
      </c>
      <c r="E700" s="13">
        <f>IF(D700="non-peak",Parameters_Base!$B$4,Parameters_Base!$B$5)</f>
        <v>200000</v>
      </c>
      <c r="F700" s="1"/>
      <c r="G700" s="1">
        <v>347</v>
      </c>
      <c r="H700" s="1">
        <v>20</v>
      </c>
      <c r="I700" s="44">
        <f>N700*Parameters_Alternate!$B$8</f>
        <v>69</v>
      </c>
      <c r="J700" s="44">
        <f t="shared" si="82"/>
        <v>89</v>
      </c>
      <c r="K700" s="3">
        <v>-1</v>
      </c>
      <c r="M700" s="27">
        <v>0.66666666666666663</v>
      </c>
      <c r="N700" s="27">
        <v>0.86250000000000004</v>
      </c>
      <c r="P700" s="15">
        <f t="shared" si="83"/>
        <v>17800000</v>
      </c>
      <c r="R700">
        <f>Parameters_Alternate!$F$5</f>
        <v>13880</v>
      </c>
      <c r="S700">
        <f>R700*(1+VLOOKUP(K700,Parameters_Alternate!$H$3:$I$7,2,FALSE))</f>
        <v>11798</v>
      </c>
      <c r="T700" s="14">
        <f>S700*Parameters_Alternate!$F$2</f>
        <v>15337400</v>
      </c>
      <c r="U700" s="14">
        <f>Parameters_Alternate!$N$6</f>
        <v>433333.33333333337</v>
      </c>
      <c r="V700" s="14">
        <f t="shared" si="80"/>
        <v>2500000</v>
      </c>
      <c r="W700" s="14">
        <f>Parameters_Alternate!$Q$10</f>
        <v>3754098.2698005121</v>
      </c>
      <c r="X700" s="14">
        <f>Parameters_Alternate!$F$7*'Alternate Scenario '!P700</f>
        <v>4450000</v>
      </c>
      <c r="Y700" s="14">
        <f>Parameters_Base!$G$8</f>
        <v>2000000</v>
      </c>
      <c r="Z700" s="15">
        <f t="shared" si="84"/>
        <v>28474831.60313385</v>
      </c>
      <c r="AB700" s="29">
        <f t="shared" si="85"/>
        <v>-10674831.60313385</v>
      </c>
      <c r="AC700" s="29"/>
      <c r="AD700" s="29" t="str">
        <f t="shared" si="86"/>
        <v>Loss</v>
      </c>
      <c r="AE700" s="29"/>
      <c r="AG700" s="12">
        <f t="shared" si="87"/>
        <v>-119941.92812509944</v>
      </c>
    </row>
    <row r="701" spans="1:33" x14ac:dyDescent="0.25">
      <c r="A701" s="6">
        <v>694</v>
      </c>
      <c r="B701" s="1" t="str">
        <f t="shared" si="81"/>
        <v>Mumbai</v>
      </c>
      <c r="C701" s="1" t="s">
        <v>8</v>
      </c>
      <c r="D701" s="1" t="str">
        <f>IF(C701="Q1","non-peak",IF('Alternate Scenario '!C701="Q4","non-peak","peak"))</f>
        <v>non-peak</v>
      </c>
      <c r="E701" s="13">
        <f>IF(D701="non-peak",Parameters_Base!$B$4,Parameters_Base!$B$5)</f>
        <v>200000</v>
      </c>
      <c r="F701" s="1"/>
      <c r="G701" s="1">
        <v>347</v>
      </c>
      <c r="H701" s="1">
        <v>15</v>
      </c>
      <c r="I701" s="44">
        <f>N701*Parameters_Alternate!$B$8</f>
        <v>65</v>
      </c>
      <c r="J701" s="44">
        <f t="shared" si="82"/>
        <v>80</v>
      </c>
      <c r="K701" s="3">
        <v>0</v>
      </c>
      <c r="M701" s="27">
        <v>0.5</v>
      </c>
      <c r="N701" s="27">
        <v>0.8125</v>
      </c>
      <c r="P701" s="15">
        <f t="shared" si="83"/>
        <v>16000000</v>
      </c>
      <c r="R701">
        <f>Parameters_Alternate!$F$5</f>
        <v>13880</v>
      </c>
      <c r="S701">
        <f>R701*(1+VLOOKUP(K701,Parameters_Alternate!$H$3:$I$7,2,FALSE))</f>
        <v>13880</v>
      </c>
      <c r="T701" s="14">
        <f>S701*Parameters_Alternate!$F$2</f>
        <v>18044000</v>
      </c>
      <c r="U701" s="14">
        <f>Parameters_Alternate!$N$6</f>
        <v>433333.33333333337</v>
      </c>
      <c r="V701" s="14">
        <f t="shared" si="80"/>
        <v>1500000</v>
      </c>
      <c r="W701" s="14">
        <f>Parameters_Alternate!$Q$10</f>
        <v>3754098.2698005121</v>
      </c>
      <c r="X701" s="14">
        <f>Parameters_Alternate!$F$7*'Alternate Scenario '!P701</f>
        <v>4000000</v>
      </c>
      <c r="Y701" s="14">
        <f>Parameters_Base!$G$8</f>
        <v>2000000</v>
      </c>
      <c r="Z701" s="15">
        <f t="shared" si="84"/>
        <v>29731431.603133842</v>
      </c>
      <c r="AB701" s="29">
        <f t="shared" si="85"/>
        <v>-13731431.603133842</v>
      </c>
      <c r="AC701" s="29"/>
      <c r="AD701" s="29" t="str">
        <f t="shared" si="86"/>
        <v>Loss</v>
      </c>
      <c r="AE701" s="29"/>
      <c r="AG701" s="12">
        <f t="shared" si="87"/>
        <v>-171642.89503917302</v>
      </c>
    </row>
    <row r="702" spans="1:33" x14ac:dyDescent="0.25">
      <c r="A702" s="6">
        <v>695</v>
      </c>
      <c r="B702" s="1" t="str">
        <f t="shared" si="81"/>
        <v>New York</v>
      </c>
      <c r="C702" s="1" t="s">
        <v>8</v>
      </c>
      <c r="D702" s="1" t="str">
        <f>IF(C702="Q1","non-peak",IF('Alternate Scenario '!C702="Q4","non-peak","peak"))</f>
        <v>non-peak</v>
      </c>
      <c r="E702" s="13">
        <f>IF(D702="non-peak",Parameters_Base!$B$4,Parameters_Base!$B$5)</f>
        <v>200000</v>
      </c>
      <c r="F702" s="1"/>
      <c r="G702" s="1">
        <v>348</v>
      </c>
      <c r="H702" s="1">
        <v>16</v>
      </c>
      <c r="I702" s="44">
        <f>N702*Parameters_Alternate!$B$8</f>
        <v>43.666666666666664</v>
      </c>
      <c r="J702" s="44">
        <f t="shared" si="82"/>
        <v>59.666666666666664</v>
      </c>
      <c r="K702" s="3">
        <v>-1</v>
      </c>
      <c r="M702" s="27">
        <v>0.53333333333333333</v>
      </c>
      <c r="N702" s="27">
        <v>0.54583333333333328</v>
      </c>
      <c r="P702" s="15">
        <f t="shared" si="83"/>
        <v>11933333.333333332</v>
      </c>
      <c r="R702">
        <f>Parameters_Alternate!$F$5</f>
        <v>13880</v>
      </c>
      <c r="S702">
        <f>R702*(1+VLOOKUP(K702,Parameters_Alternate!$H$3:$I$7,2,FALSE))</f>
        <v>11798</v>
      </c>
      <c r="T702" s="14">
        <f>S702*Parameters_Alternate!$F$2</f>
        <v>15337400</v>
      </c>
      <c r="U702" s="14">
        <f>Parameters_Alternate!$N$6</f>
        <v>433333.33333333337</v>
      </c>
      <c r="V702" s="14">
        <f t="shared" si="80"/>
        <v>2500000</v>
      </c>
      <c r="W702" s="14">
        <f>Parameters_Alternate!$Q$10</f>
        <v>3754098.2698005121</v>
      </c>
      <c r="X702" s="14">
        <f>Parameters_Alternate!$F$7*'Alternate Scenario '!P702</f>
        <v>2983333.333333333</v>
      </c>
      <c r="Y702" s="14">
        <f>Parameters_Base!$G$8</f>
        <v>2000000</v>
      </c>
      <c r="Z702" s="15">
        <f t="shared" si="84"/>
        <v>27008164.936467182</v>
      </c>
      <c r="AB702" s="29">
        <f t="shared" si="85"/>
        <v>-15074831.60313385</v>
      </c>
      <c r="AC702" s="29"/>
      <c r="AD702" s="29" t="str">
        <f t="shared" si="86"/>
        <v>Loss</v>
      </c>
      <c r="AE702" s="29"/>
      <c r="AG702" s="12">
        <f t="shared" si="87"/>
        <v>-252650.80899107011</v>
      </c>
    </row>
    <row r="703" spans="1:33" x14ac:dyDescent="0.25">
      <c r="A703" s="6">
        <v>696</v>
      </c>
      <c r="B703" s="1" t="str">
        <f t="shared" si="81"/>
        <v>Mumbai</v>
      </c>
      <c r="C703" s="1" t="s">
        <v>8</v>
      </c>
      <c r="D703" s="1" t="str">
        <f>IF(C703="Q1","non-peak",IF('Alternate Scenario '!C703="Q4","non-peak","peak"))</f>
        <v>non-peak</v>
      </c>
      <c r="E703" s="13">
        <f>IF(D703="non-peak",Parameters_Base!$B$4,Parameters_Base!$B$5)</f>
        <v>200000</v>
      </c>
      <c r="F703" s="1"/>
      <c r="G703" s="1">
        <v>348</v>
      </c>
      <c r="H703" s="1">
        <v>14</v>
      </c>
      <c r="I703" s="44">
        <f>N703*Parameters_Alternate!$B$8</f>
        <v>53.333333333333329</v>
      </c>
      <c r="J703" s="44">
        <f t="shared" si="82"/>
        <v>67.333333333333329</v>
      </c>
      <c r="K703" s="3">
        <v>0</v>
      </c>
      <c r="M703" s="27">
        <v>0.46666666666666667</v>
      </c>
      <c r="N703" s="27">
        <v>0.66666666666666663</v>
      </c>
      <c r="P703" s="15">
        <f t="shared" si="83"/>
        <v>13466666.666666666</v>
      </c>
      <c r="R703">
        <f>Parameters_Alternate!$F$5</f>
        <v>13880</v>
      </c>
      <c r="S703">
        <f>R703*(1+VLOOKUP(K703,Parameters_Alternate!$H$3:$I$7,2,FALSE))</f>
        <v>13880</v>
      </c>
      <c r="T703" s="14">
        <f>S703*Parameters_Alternate!$F$2</f>
        <v>18044000</v>
      </c>
      <c r="U703" s="14">
        <f>Parameters_Alternate!$N$6</f>
        <v>433333.33333333337</v>
      </c>
      <c r="V703" s="14">
        <f t="shared" si="80"/>
        <v>1500000</v>
      </c>
      <c r="W703" s="14">
        <f>Parameters_Alternate!$Q$10</f>
        <v>3754098.2698005121</v>
      </c>
      <c r="X703" s="14">
        <f>Parameters_Alternate!$F$7*'Alternate Scenario '!P703</f>
        <v>3366666.6666666665</v>
      </c>
      <c r="Y703" s="14">
        <f>Parameters_Base!$G$8</f>
        <v>2000000</v>
      </c>
      <c r="Z703" s="15">
        <f t="shared" si="84"/>
        <v>29098098.26980051</v>
      </c>
      <c r="AB703" s="29">
        <f t="shared" si="85"/>
        <v>-15631431.603133844</v>
      </c>
      <c r="AC703" s="29"/>
      <c r="AD703" s="29" t="str">
        <f t="shared" si="86"/>
        <v>Loss</v>
      </c>
      <c r="AE703" s="29"/>
      <c r="AG703" s="12">
        <f t="shared" si="87"/>
        <v>-232149.97430396799</v>
      </c>
    </row>
    <row r="704" spans="1:33" x14ac:dyDescent="0.25">
      <c r="A704" s="6">
        <v>697</v>
      </c>
      <c r="B704" s="1" t="str">
        <f t="shared" si="81"/>
        <v>New York</v>
      </c>
      <c r="C704" s="1" t="s">
        <v>8</v>
      </c>
      <c r="D704" s="1" t="str">
        <f>IF(C704="Q1","non-peak",IF('Alternate Scenario '!C704="Q4","non-peak","peak"))</f>
        <v>non-peak</v>
      </c>
      <c r="E704" s="13">
        <f>IF(D704="non-peak",Parameters_Base!$B$4,Parameters_Base!$B$5)</f>
        <v>200000</v>
      </c>
      <c r="F704" s="1"/>
      <c r="G704" s="1">
        <v>349</v>
      </c>
      <c r="H704" s="1">
        <v>21</v>
      </c>
      <c r="I704" s="44">
        <f>N704*Parameters_Alternate!$B$8</f>
        <v>61.333333333333336</v>
      </c>
      <c r="J704" s="44">
        <f t="shared" si="82"/>
        <v>82.333333333333343</v>
      </c>
      <c r="K704" s="3">
        <v>-1</v>
      </c>
      <c r="M704" s="27">
        <v>0.7</v>
      </c>
      <c r="N704" s="27">
        <v>0.76666666666666672</v>
      </c>
      <c r="P704" s="15">
        <f t="shared" si="83"/>
        <v>16466666.666666668</v>
      </c>
      <c r="R704">
        <f>Parameters_Alternate!$F$5</f>
        <v>13880</v>
      </c>
      <c r="S704">
        <f>R704*(1+VLOOKUP(K704,Parameters_Alternate!$H$3:$I$7,2,FALSE))</f>
        <v>11798</v>
      </c>
      <c r="T704" s="14">
        <f>S704*Parameters_Alternate!$F$2</f>
        <v>15337400</v>
      </c>
      <c r="U704" s="14">
        <f>Parameters_Alternate!$N$6</f>
        <v>433333.33333333337</v>
      </c>
      <c r="V704" s="14">
        <f t="shared" si="80"/>
        <v>2500000</v>
      </c>
      <c r="W704" s="14">
        <f>Parameters_Alternate!$Q$10</f>
        <v>3754098.2698005121</v>
      </c>
      <c r="X704" s="14">
        <f>Parameters_Alternate!$F$7*'Alternate Scenario '!P704</f>
        <v>4116666.666666667</v>
      </c>
      <c r="Y704" s="14">
        <f>Parameters_Base!$G$8</f>
        <v>2000000</v>
      </c>
      <c r="Z704" s="15">
        <f t="shared" si="84"/>
        <v>28141498.269800518</v>
      </c>
      <c r="AB704" s="29">
        <f t="shared" si="85"/>
        <v>-11674831.60313385</v>
      </c>
      <c r="AC704" s="29"/>
      <c r="AD704" s="29" t="str">
        <f t="shared" si="86"/>
        <v>Loss</v>
      </c>
      <c r="AE704" s="29"/>
      <c r="AG704" s="12">
        <f t="shared" si="87"/>
        <v>-141799.57412713175</v>
      </c>
    </row>
    <row r="705" spans="1:33" x14ac:dyDescent="0.25">
      <c r="A705" s="6">
        <v>698</v>
      </c>
      <c r="B705" s="1" t="str">
        <f t="shared" si="81"/>
        <v>Mumbai</v>
      </c>
      <c r="C705" s="1" t="s">
        <v>8</v>
      </c>
      <c r="D705" s="1" t="str">
        <f>IF(C705="Q1","non-peak",IF('Alternate Scenario '!C705="Q4","non-peak","peak"))</f>
        <v>non-peak</v>
      </c>
      <c r="E705" s="13">
        <f>IF(D705="non-peak",Parameters_Base!$B$4,Parameters_Base!$B$5)</f>
        <v>200000</v>
      </c>
      <c r="F705" s="1"/>
      <c r="G705" s="1">
        <v>349</v>
      </c>
      <c r="H705" s="1">
        <v>18</v>
      </c>
      <c r="I705" s="44">
        <f>N705*Parameters_Alternate!$B$8</f>
        <v>64.666666666666671</v>
      </c>
      <c r="J705" s="44">
        <f t="shared" si="82"/>
        <v>82.666666666666671</v>
      </c>
      <c r="K705" s="3">
        <v>1</v>
      </c>
      <c r="M705" s="27">
        <v>0.6</v>
      </c>
      <c r="N705" s="27">
        <v>0.80833333333333335</v>
      </c>
      <c r="P705" s="15">
        <f t="shared" si="83"/>
        <v>16533333.333333334</v>
      </c>
      <c r="R705">
        <f>Parameters_Alternate!$F$5</f>
        <v>13880</v>
      </c>
      <c r="S705">
        <f>R705*(1+VLOOKUP(K705,Parameters_Alternate!$H$3:$I$7,2,FALSE))</f>
        <v>15961.999999999998</v>
      </c>
      <c r="T705" s="14">
        <f>S705*Parameters_Alternate!$F$2</f>
        <v>20750599.999999996</v>
      </c>
      <c r="U705" s="14">
        <f>Parameters_Alternate!$N$6</f>
        <v>433333.33333333337</v>
      </c>
      <c r="V705" s="14">
        <f t="shared" si="80"/>
        <v>1500000</v>
      </c>
      <c r="W705" s="14">
        <f>Parameters_Alternate!$Q$10</f>
        <v>3754098.2698005121</v>
      </c>
      <c r="X705" s="14">
        <f>Parameters_Alternate!$F$7*'Alternate Scenario '!P705</f>
        <v>4133333.3333333335</v>
      </c>
      <c r="Y705" s="14">
        <f>Parameters_Base!$G$8</f>
        <v>2000000</v>
      </c>
      <c r="Z705" s="15">
        <f t="shared" si="84"/>
        <v>32571364.936467174</v>
      </c>
      <c r="AB705" s="29">
        <f t="shared" si="85"/>
        <v>-16038031.60313384</v>
      </c>
      <c r="AC705" s="29"/>
      <c r="AD705" s="29" t="str">
        <f t="shared" si="86"/>
        <v>Loss</v>
      </c>
      <c r="AE705" s="29"/>
      <c r="AG705" s="12">
        <f t="shared" si="87"/>
        <v>-194008.44681210289</v>
      </c>
    </row>
    <row r="706" spans="1:33" x14ac:dyDescent="0.25">
      <c r="A706" s="6">
        <v>699</v>
      </c>
      <c r="B706" s="1" t="str">
        <f t="shared" si="81"/>
        <v>New York</v>
      </c>
      <c r="C706" s="1" t="s">
        <v>8</v>
      </c>
      <c r="D706" s="1" t="str">
        <f>IF(C706="Q1","non-peak",IF('Alternate Scenario '!C706="Q4","non-peak","peak"))</f>
        <v>non-peak</v>
      </c>
      <c r="E706" s="13">
        <f>IF(D706="non-peak",Parameters_Base!$B$4,Parameters_Base!$B$5)</f>
        <v>200000</v>
      </c>
      <c r="F706" s="1"/>
      <c r="G706" s="1">
        <v>350</v>
      </c>
      <c r="H706" s="1">
        <v>12</v>
      </c>
      <c r="I706" s="44">
        <f>N706*Parameters_Alternate!$B$8</f>
        <v>49.666666666666671</v>
      </c>
      <c r="J706" s="44">
        <f t="shared" si="82"/>
        <v>61.666666666666671</v>
      </c>
      <c r="K706" s="3">
        <v>-2</v>
      </c>
      <c r="M706" s="27">
        <v>0.4</v>
      </c>
      <c r="N706" s="27">
        <v>0.62083333333333335</v>
      </c>
      <c r="P706" s="15">
        <f t="shared" si="83"/>
        <v>12333333.333333334</v>
      </c>
      <c r="R706">
        <f>Parameters_Alternate!$F$5</f>
        <v>13880</v>
      </c>
      <c r="S706">
        <f>R706*(1+VLOOKUP(K706,Parameters_Alternate!$H$3:$I$7,2,FALSE))</f>
        <v>9716</v>
      </c>
      <c r="T706" s="14">
        <f>S706*Parameters_Alternate!$F$2</f>
        <v>12630800</v>
      </c>
      <c r="U706" s="14">
        <f>Parameters_Alternate!$N$6</f>
        <v>433333.33333333337</v>
      </c>
      <c r="V706" s="14">
        <f t="shared" si="80"/>
        <v>2500000</v>
      </c>
      <c r="W706" s="14">
        <f>Parameters_Alternate!$Q$10</f>
        <v>3754098.2698005121</v>
      </c>
      <c r="X706" s="14">
        <f>Parameters_Alternate!$F$7*'Alternate Scenario '!P706</f>
        <v>3083333.3333333335</v>
      </c>
      <c r="Y706" s="14">
        <f>Parameters_Base!$G$8</f>
        <v>2000000</v>
      </c>
      <c r="Z706" s="15">
        <f t="shared" si="84"/>
        <v>24401564.936467178</v>
      </c>
      <c r="AB706" s="29">
        <f t="shared" si="85"/>
        <v>-12068231.603133844</v>
      </c>
      <c r="AC706" s="29"/>
      <c r="AD706" s="29" t="str">
        <f t="shared" si="86"/>
        <v>Loss</v>
      </c>
      <c r="AE706" s="29"/>
      <c r="AG706" s="12">
        <f t="shared" si="87"/>
        <v>-195701.05302379205</v>
      </c>
    </row>
    <row r="707" spans="1:33" x14ac:dyDescent="0.25">
      <c r="A707" s="6">
        <v>700</v>
      </c>
      <c r="B707" s="1" t="str">
        <f t="shared" si="81"/>
        <v>Mumbai</v>
      </c>
      <c r="C707" s="1" t="s">
        <v>8</v>
      </c>
      <c r="D707" s="1" t="str">
        <f>IF(C707="Q1","non-peak",IF('Alternate Scenario '!C707="Q4","non-peak","peak"))</f>
        <v>non-peak</v>
      </c>
      <c r="E707" s="13">
        <f>IF(D707="non-peak",Parameters_Base!$B$4,Parameters_Base!$B$5)</f>
        <v>200000</v>
      </c>
      <c r="F707" s="1"/>
      <c r="G707" s="1">
        <v>350</v>
      </c>
      <c r="H707" s="1">
        <v>16</v>
      </c>
      <c r="I707" s="44">
        <f>N707*Parameters_Alternate!$B$8</f>
        <v>77.333333333333329</v>
      </c>
      <c r="J707" s="44">
        <f t="shared" si="82"/>
        <v>93.333333333333329</v>
      </c>
      <c r="K707" s="3">
        <v>2</v>
      </c>
      <c r="M707" s="27">
        <v>0.53333333333333333</v>
      </c>
      <c r="N707" s="27">
        <v>0.96666666666666667</v>
      </c>
      <c r="P707" s="15">
        <f t="shared" si="83"/>
        <v>18666666.666666664</v>
      </c>
      <c r="R707">
        <f>Parameters_Alternate!$F$5</f>
        <v>13880</v>
      </c>
      <c r="S707">
        <f>R707*(1+VLOOKUP(K707,Parameters_Alternate!$H$3:$I$7,2,FALSE))</f>
        <v>18044</v>
      </c>
      <c r="T707" s="14">
        <f>S707*Parameters_Alternate!$F$2</f>
        <v>23457200</v>
      </c>
      <c r="U707" s="14">
        <f>Parameters_Alternate!$N$6</f>
        <v>433333.33333333337</v>
      </c>
      <c r="V707" s="14">
        <f t="shared" si="80"/>
        <v>1500000</v>
      </c>
      <c r="W707" s="14">
        <f>Parameters_Alternate!$Q$10</f>
        <v>3754098.2698005121</v>
      </c>
      <c r="X707" s="14">
        <f>Parameters_Alternate!$F$7*'Alternate Scenario '!P707</f>
        <v>4666666.666666666</v>
      </c>
      <c r="Y707" s="14">
        <f>Parameters_Base!$G$8</f>
        <v>2000000</v>
      </c>
      <c r="Z707" s="15">
        <f t="shared" si="84"/>
        <v>35811298.269800507</v>
      </c>
      <c r="AB707" s="29">
        <f t="shared" si="85"/>
        <v>-17144631.603133842</v>
      </c>
      <c r="AC707" s="29"/>
      <c r="AD707" s="29" t="str">
        <f t="shared" si="86"/>
        <v>Loss</v>
      </c>
      <c r="AE707" s="29"/>
      <c r="AG707" s="12">
        <f t="shared" si="87"/>
        <v>-183692.48146214831</v>
      </c>
    </row>
    <row r="708" spans="1:33" x14ac:dyDescent="0.25">
      <c r="A708" s="6">
        <v>701</v>
      </c>
      <c r="B708" s="1" t="str">
        <f t="shared" si="81"/>
        <v>New York</v>
      </c>
      <c r="C708" s="1" t="s">
        <v>8</v>
      </c>
      <c r="D708" s="1" t="str">
        <f>IF(C708="Q1","non-peak",IF('Alternate Scenario '!C708="Q4","non-peak","peak"))</f>
        <v>non-peak</v>
      </c>
      <c r="E708" s="13">
        <f>IF(D708="non-peak",Parameters_Base!$B$4,Parameters_Base!$B$5)</f>
        <v>200000</v>
      </c>
      <c r="F708" s="1"/>
      <c r="G708" s="1">
        <v>351</v>
      </c>
      <c r="H708" s="1">
        <v>12</v>
      </c>
      <c r="I708" s="44">
        <f>N708*Parameters_Alternate!$B$8</f>
        <v>45.333333333333329</v>
      </c>
      <c r="J708" s="44">
        <f t="shared" si="82"/>
        <v>57.333333333333329</v>
      </c>
      <c r="K708" s="3">
        <v>0</v>
      </c>
      <c r="M708" s="27">
        <v>0.4</v>
      </c>
      <c r="N708" s="27">
        <v>0.56666666666666665</v>
      </c>
      <c r="P708" s="15">
        <f t="shared" si="83"/>
        <v>11466666.666666666</v>
      </c>
      <c r="R708">
        <f>Parameters_Alternate!$F$5</f>
        <v>13880</v>
      </c>
      <c r="S708">
        <f>R708*(1+VLOOKUP(K708,Parameters_Alternate!$H$3:$I$7,2,FALSE))</f>
        <v>13880</v>
      </c>
      <c r="T708" s="14">
        <f>S708*Parameters_Alternate!$F$2</f>
        <v>18044000</v>
      </c>
      <c r="U708" s="14">
        <f>Parameters_Alternate!$N$6</f>
        <v>433333.33333333337</v>
      </c>
      <c r="V708" s="14">
        <f t="shared" si="80"/>
        <v>2500000</v>
      </c>
      <c r="W708" s="14">
        <f>Parameters_Alternate!$Q$10</f>
        <v>3754098.2698005121</v>
      </c>
      <c r="X708" s="14">
        <f>Parameters_Alternate!$F$7*'Alternate Scenario '!P708</f>
        <v>2866666.6666666665</v>
      </c>
      <c r="Y708" s="14">
        <f>Parameters_Base!$G$8</f>
        <v>2000000</v>
      </c>
      <c r="Z708" s="15">
        <f t="shared" si="84"/>
        <v>29598098.26980051</v>
      </c>
      <c r="AB708" s="29">
        <f t="shared" si="85"/>
        <v>-18131431.603133842</v>
      </c>
      <c r="AC708" s="29"/>
      <c r="AD708" s="29" t="str">
        <f t="shared" si="86"/>
        <v>Loss</v>
      </c>
      <c r="AE708" s="29"/>
      <c r="AG708" s="12">
        <f t="shared" si="87"/>
        <v>-316245.90005466004</v>
      </c>
    </row>
    <row r="709" spans="1:33" x14ac:dyDescent="0.25">
      <c r="A709" s="6">
        <v>702</v>
      </c>
      <c r="B709" s="1" t="str">
        <f t="shared" si="81"/>
        <v>Mumbai</v>
      </c>
      <c r="C709" s="1" t="s">
        <v>8</v>
      </c>
      <c r="D709" s="1" t="str">
        <f>IF(C709="Q1","non-peak",IF('Alternate Scenario '!C709="Q4","non-peak","peak"))</f>
        <v>non-peak</v>
      </c>
      <c r="E709" s="13">
        <f>IF(D709="non-peak",Parameters_Base!$B$4,Parameters_Base!$B$5)</f>
        <v>200000</v>
      </c>
      <c r="F709" s="1"/>
      <c r="G709" s="1">
        <v>351</v>
      </c>
      <c r="H709" s="1">
        <v>13</v>
      </c>
      <c r="I709" s="44">
        <f>N709*Parameters_Alternate!$B$8</f>
        <v>65.333333333333329</v>
      </c>
      <c r="J709" s="44">
        <f t="shared" si="82"/>
        <v>78.333333333333329</v>
      </c>
      <c r="K709" s="3">
        <v>1</v>
      </c>
      <c r="M709" s="27">
        <v>0.43333333333333335</v>
      </c>
      <c r="N709" s="27">
        <v>0.81666666666666665</v>
      </c>
      <c r="P709" s="15">
        <f t="shared" si="83"/>
        <v>15666666.666666666</v>
      </c>
      <c r="R709">
        <f>Parameters_Alternate!$F$5</f>
        <v>13880</v>
      </c>
      <c r="S709">
        <f>R709*(1+VLOOKUP(K709,Parameters_Alternate!$H$3:$I$7,2,FALSE))</f>
        <v>15961.999999999998</v>
      </c>
      <c r="T709" s="14">
        <f>S709*Parameters_Alternate!$F$2</f>
        <v>20750599.999999996</v>
      </c>
      <c r="U709" s="14">
        <f>Parameters_Alternate!$N$6</f>
        <v>433333.33333333337</v>
      </c>
      <c r="V709" s="14">
        <f t="shared" si="80"/>
        <v>1500000</v>
      </c>
      <c r="W709" s="14">
        <f>Parameters_Alternate!$Q$10</f>
        <v>3754098.2698005121</v>
      </c>
      <c r="X709" s="14">
        <f>Parameters_Alternate!$F$7*'Alternate Scenario '!P709</f>
        <v>3916666.6666666665</v>
      </c>
      <c r="Y709" s="14">
        <f>Parameters_Base!$G$8</f>
        <v>2000000</v>
      </c>
      <c r="Z709" s="15">
        <f t="shared" si="84"/>
        <v>32354698.26980051</v>
      </c>
      <c r="AB709" s="29">
        <f t="shared" si="85"/>
        <v>-16688031.603133844</v>
      </c>
      <c r="AC709" s="29"/>
      <c r="AD709" s="29" t="str">
        <f t="shared" si="86"/>
        <v>Loss</v>
      </c>
      <c r="AE709" s="29"/>
      <c r="AG709" s="12">
        <f t="shared" si="87"/>
        <v>-213038.70131660227</v>
      </c>
    </row>
    <row r="710" spans="1:33" x14ac:dyDescent="0.25">
      <c r="A710" s="6">
        <v>703</v>
      </c>
      <c r="B710" s="1" t="str">
        <f t="shared" si="81"/>
        <v>New York</v>
      </c>
      <c r="C710" s="1" t="s">
        <v>8</v>
      </c>
      <c r="D710" s="1" t="str">
        <f>IF(C710="Q1","non-peak",IF('Alternate Scenario '!C710="Q4","non-peak","peak"))</f>
        <v>non-peak</v>
      </c>
      <c r="E710" s="13">
        <f>IF(D710="non-peak",Parameters_Base!$B$4,Parameters_Base!$B$5)</f>
        <v>200000</v>
      </c>
      <c r="F710" s="1"/>
      <c r="G710" s="1">
        <v>352</v>
      </c>
      <c r="H710" s="1">
        <v>26</v>
      </c>
      <c r="I710" s="44">
        <f>N710*Parameters_Alternate!$B$8</f>
        <v>74.333333333333343</v>
      </c>
      <c r="J710" s="44">
        <f t="shared" si="82"/>
        <v>100.33333333333334</v>
      </c>
      <c r="K710" s="3">
        <v>-1</v>
      </c>
      <c r="M710" s="27">
        <v>0.8666666666666667</v>
      </c>
      <c r="N710" s="27">
        <v>0.9291666666666667</v>
      </c>
      <c r="P710" s="15">
        <f t="shared" si="83"/>
        <v>20066666.666666668</v>
      </c>
      <c r="R710">
        <f>Parameters_Alternate!$F$5</f>
        <v>13880</v>
      </c>
      <c r="S710">
        <f>R710*(1+VLOOKUP(K710,Parameters_Alternate!$H$3:$I$7,2,FALSE))</f>
        <v>11798</v>
      </c>
      <c r="T710" s="14">
        <f>S710*Parameters_Alternate!$F$2</f>
        <v>15337400</v>
      </c>
      <c r="U710" s="14">
        <f>Parameters_Alternate!$N$6</f>
        <v>433333.33333333337</v>
      </c>
      <c r="V710" s="14">
        <f t="shared" si="80"/>
        <v>2500000</v>
      </c>
      <c r="W710" s="14">
        <f>Parameters_Alternate!$Q$10</f>
        <v>3754098.2698005121</v>
      </c>
      <c r="X710" s="14">
        <f>Parameters_Alternate!$F$7*'Alternate Scenario '!P710</f>
        <v>5016666.666666667</v>
      </c>
      <c r="Y710" s="14">
        <f>Parameters_Base!$G$8</f>
        <v>2000000</v>
      </c>
      <c r="Z710" s="15">
        <f t="shared" si="84"/>
        <v>29041498.269800518</v>
      </c>
      <c r="AB710" s="29">
        <f t="shared" si="85"/>
        <v>-8974831.6031338498</v>
      </c>
      <c r="AC710" s="29"/>
      <c r="AD710" s="29" t="str">
        <f t="shared" si="86"/>
        <v>Loss</v>
      </c>
      <c r="AE710" s="29"/>
      <c r="AG710" s="12">
        <f t="shared" si="87"/>
        <v>-89450.148868443677</v>
      </c>
    </row>
    <row r="711" spans="1:33" x14ac:dyDescent="0.25">
      <c r="A711" s="6">
        <v>704</v>
      </c>
      <c r="B711" s="1" t="str">
        <f t="shared" si="81"/>
        <v>Mumbai</v>
      </c>
      <c r="C711" s="1" t="s">
        <v>8</v>
      </c>
      <c r="D711" s="1" t="str">
        <f>IF(C711="Q1","non-peak",IF('Alternate Scenario '!C711="Q4","non-peak","peak"))</f>
        <v>non-peak</v>
      </c>
      <c r="E711" s="13">
        <f>IF(D711="non-peak",Parameters_Base!$B$4,Parameters_Base!$B$5)</f>
        <v>200000</v>
      </c>
      <c r="F711" s="1"/>
      <c r="G711" s="1">
        <v>352</v>
      </c>
      <c r="H711" s="1">
        <v>13</v>
      </c>
      <c r="I711" s="44">
        <f>N711*Parameters_Alternate!$B$8</f>
        <v>56</v>
      </c>
      <c r="J711" s="44">
        <f t="shared" si="82"/>
        <v>69</v>
      </c>
      <c r="K711" s="3">
        <v>0</v>
      </c>
      <c r="M711" s="27">
        <v>0.43333333333333335</v>
      </c>
      <c r="N711" s="27">
        <v>0.7</v>
      </c>
      <c r="P711" s="15">
        <f t="shared" si="83"/>
        <v>13800000</v>
      </c>
      <c r="R711">
        <f>Parameters_Alternate!$F$5</f>
        <v>13880</v>
      </c>
      <c r="S711">
        <f>R711*(1+VLOOKUP(K711,Parameters_Alternate!$H$3:$I$7,2,FALSE))</f>
        <v>13880</v>
      </c>
      <c r="T711" s="14">
        <f>S711*Parameters_Alternate!$F$2</f>
        <v>18044000</v>
      </c>
      <c r="U711" s="14">
        <f>Parameters_Alternate!$N$6</f>
        <v>433333.33333333337</v>
      </c>
      <c r="V711" s="14">
        <f t="shared" si="80"/>
        <v>1500000</v>
      </c>
      <c r="W711" s="14">
        <f>Parameters_Alternate!$Q$10</f>
        <v>3754098.2698005121</v>
      </c>
      <c r="X711" s="14">
        <f>Parameters_Alternate!$F$7*'Alternate Scenario '!P711</f>
        <v>3450000</v>
      </c>
      <c r="Y711" s="14">
        <f>Parameters_Base!$G$8</f>
        <v>2000000</v>
      </c>
      <c r="Z711" s="15">
        <f t="shared" si="84"/>
        <v>29181431.603133842</v>
      </c>
      <c r="AB711" s="29">
        <f t="shared" si="85"/>
        <v>-15381431.603133842</v>
      </c>
      <c r="AC711" s="29"/>
      <c r="AD711" s="29" t="str">
        <f t="shared" si="86"/>
        <v>Loss</v>
      </c>
      <c r="AE711" s="29"/>
      <c r="AG711" s="12">
        <f t="shared" si="87"/>
        <v>-222919.29859614265</v>
      </c>
    </row>
    <row r="712" spans="1:33" x14ac:dyDescent="0.25">
      <c r="A712" s="6">
        <v>705</v>
      </c>
      <c r="B712" s="1" t="str">
        <f t="shared" si="81"/>
        <v>New York</v>
      </c>
      <c r="C712" s="1" t="s">
        <v>8</v>
      </c>
      <c r="D712" s="1" t="str">
        <f>IF(C712="Q1","non-peak",IF('Alternate Scenario '!C712="Q4","non-peak","peak"))</f>
        <v>non-peak</v>
      </c>
      <c r="E712" s="13">
        <f>IF(D712="non-peak",Parameters_Base!$B$4,Parameters_Base!$B$5)</f>
        <v>200000</v>
      </c>
      <c r="F712" s="1"/>
      <c r="G712" s="1">
        <v>353</v>
      </c>
      <c r="H712" s="1">
        <v>18</v>
      </c>
      <c r="I712" s="44">
        <f>N712*Parameters_Alternate!$B$8</f>
        <v>54.666666666666671</v>
      </c>
      <c r="J712" s="44">
        <f t="shared" si="82"/>
        <v>72.666666666666671</v>
      </c>
      <c r="K712" s="3">
        <v>0</v>
      </c>
      <c r="M712" s="27">
        <v>0.6</v>
      </c>
      <c r="N712" s="27">
        <v>0.68333333333333335</v>
      </c>
      <c r="P712" s="15">
        <f t="shared" si="83"/>
        <v>14533333.333333334</v>
      </c>
      <c r="R712">
        <f>Parameters_Alternate!$F$5</f>
        <v>13880</v>
      </c>
      <c r="S712">
        <f>R712*(1+VLOOKUP(K712,Parameters_Alternate!$H$3:$I$7,2,FALSE))</f>
        <v>13880</v>
      </c>
      <c r="T712" s="14">
        <f>S712*Parameters_Alternate!$F$2</f>
        <v>18044000</v>
      </c>
      <c r="U712" s="14">
        <f>Parameters_Alternate!$N$6</f>
        <v>433333.33333333337</v>
      </c>
      <c r="V712" s="14">
        <f t="shared" ref="V712:V727" si="88">IF(B712="Mumbai",1500000,2500000)</f>
        <v>2500000</v>
      </c>
      <c r="W712" s="14">
        <f>Parameters_Alternate!$Q$10</f>
        <v>3754098.2698005121</v>
      </c>
      <c r="X712" s="14">
        <f>Parameters_Alternate!$F$7*'Alternate Scenario '!P712</f>
        <v>3633333.3333333335</v>
      </c>
      <c r="Y712" s="14">
        <f>Parameters_Base!$G$8</f>
        <v>2000000</v>
      </c>
      <c r="Z712" s="15">
        <f t="shared" si="84"/>
        <v>30364764.936467174</v>
      </c>
      <c r="AB712" s="29">
        <f t="shared" si="85"/>
        <v>-15831431.60313384</v>
      </c>
      <c r="AC712" s="29"/>
      <c r="AD712" s="29" t="str">
        <f t="shared" si="86"/>
        <v>Loss</v>
      </c>
      <c r="AE712" s="29"/>
      <c r="AG712" s="12">
        <f t="shared" si="87"/>
        <v>-217863.73765780512</v>
      </c>
    </row>
    <row r="713" spans="1:33" x14ac:dyDescent="0.25">
      <c r="A713" s="6">
        <v>706</v>
      </c>
      <c r="B713" s="1" t="str">
        <f t="shared" ref="B713:B727" si="89">IF(ISODD(A713),"New York","Mumbai")</f>
        <v>Mumbai</v>
      </c>
      <c r="C713" s="1" t="s">
        <v>8</v>
      </c>
      <c r="D713" s="1" t="str">
        <f>IF(C713="Q1","non-peak",IF('Alternate Scenario '!C713="Q4","non-peak","peak"))</f>
        <v>non-peak</v>
      </c>
      <c r="E713" s="13">
        <f>IF(D713="non-peak",Parameters_Base!$B$4,Parameters_Base!$B$5)</f>
        <v>200000</v>
      </c>
      <c r="F713" s="1"/>
      <c r="G713" s="1">
        <v>353</v>
      </c>
      <c r="H713" s="1">
        <v>28</v>
      </c>
      <c r="I713" s="44">
        <f>N713*Parameters_Alternate!$B$8</f>
        <v>73.666666666666657</v>
      </c>
      <c r="J713" s="44">
        <f t="shared" ref="J713:J727" si="90">H713+I713</f>
        <v>101.66666666666666</v>
      </c>
      <c r="K713" s="3">
        <v>2</v>
      </c>
      <c r="M713" s="27">
        <v>0.93333333333333335</v>
      </c>
      <c r="N713" s="27">
        <v>0.92083333333333328</v>
      </c>
      <c r="P713" s="15">
        <f t="shared" ref="P713:P727" si="91">E713*J713</f>
        <v>20333333.333333332</v>
      </c>
      <c r="R713">
        <f>Parameters_Alternate!$F$5</f>
        <v>13880</v>
      </c>
      <c r="S713">
        <f>R713*(1+VLOOKUP(K713,Parameters_Alternate!$H$3:$I$7,2,FALSE))</f>
        <v>18044</v>
      </c>
      <c r="T713" s="14">
        <f>S713*Parameters_Alternate!$F$2</f>
        <v>23457200</v>
      </c>
      <c r="U713" s="14">
        <f>Parameters_Alternate!$N$6</f>
        <v>433333.33333333337</v>
      </c>
      <c r="V713" s="14">
        <f t="shared" si="88"/>
        <v>1500000</v>
      </c>
      <c r="W713" s="14">
        <f>Parameters_Alternate!$Q$10</f>
        <v>3754098.2698005121</v>
      </c>
      <c r="X713" s="14">
        <f>Parameters_Alternate!$F$7*'Alternate Scenario '!P713</f>
        <v>5083333.333333333</v>
      </c>
      <c r="Y713" s="14">
        <f>Parameters_Base!$G$8</f>
        <v>2000000</v>
      </c>
      <c r="Z713" s="15">
        <f t="shared" ref="Z713:Z727" si="92">SUM(T713:Y713)</f>
        <v>36227964.936467178</v>
      </c>
      <c r="AB713" s="29">
        <f t="shared" ref="AB713:AB727" si="93">P713-Z713</f>
        <v>-15894631.603133846</v>
      </c>
      <c r="AC713" s="29"/>
      <c r="AD713" s="29" t="str">
        <f t="shared" ref="AD713:AD727" si="94">IF(AB713&gt;0,"Profit","Loss")</f>
        <v>Loss</v>
      </c>
      <c r="AE713" s="29"/>
      <c r="AG713" s="12">
        <f t="shared" ref="AG713:AG727" si="95">AB713/J713</f>
        <v>-156340.63871934931</v>
      </c>
    </row>
    <row r="714" spans="1:33" x14ac:dyDescent="0.25">
      <c r="A714" s="6">
        <v>707</v>
      </c>
      <c r="B714" s="1" t="str">
        <f t="shared" si="89"/>
        <v>New York</v>
      </c>
      <c r="C714" s="1" t="s">
        <v>8</v>
      </c>
      <c r="D714" s="1" t="str">
        <f>IF(C714="Q1","non-peak",IF('Alternate Scenario '!C714="Q4","non-peak","peak"))</f>
        <v>non-peak</v>
      </c>
      <c r="E714" s="13">
        <f>IF(D714="non-peak",Parameters_Base!$B$4,Parameters_Base!$B$5)</f>
        <v>200000</v>
      </c>
      <c r="F714" s="1"/>
      <c r="G714" s="1">
        <v>354</v>
      </c>
      <c r="H714" s="1">
        <v>16</v>
      </c>
      <c r="I714" s="44">
        <f>N714*Parameters_Alternate!$B$8</f>
        <v>78.666666666666657</v>
      </c>
      <c r="J714" s="44">
        <f t="shared" si="90"/>
        <v>94.666666666666657</v>
      </c>
      <c r="K714" s="3">
        <v>-2</v>
      </c>
      <c r="M714" s="27">
        <v>0.53333333333333333</v>
      </c>
      <c r="N714" s="27">
        <v>0.98333333333333328</v>
      </c>
      <c r="P714" s="15">
        <f t="shared" si="91"/>
        <v>18933333.333333332</v>
      </c>
      <c r="R714">
        <f>Parameters_Alternate!$F$5</f>
        <v>13880</v>
      </c>
      <c r="S714">
        <f>R714*(1+VLOOKUP(K714,Parameters_Alternate!$H$3:$I$7,2,FALSE))</f>
        <v>9716</v>
      </c>
      <c r="T714" s="14">
        <f>S714*Parameters_Alternate!$F$2</f>
        <v>12630800</v>
      </c>
      <c r="U714" s="14">
        <f>Parameters_Alternate!$N$6</f>
        <v>433333.33333333337</v>
      </c>
      <c r="V714" s="14">
        <f t="shared" si="88"/>
        <v>2500000</v>
      </c>
      <c r="W714" s="14">
        <f>Parameters_Alternate!$Q$10</f>
        <v>3754098.2698005121</v>
      </c>
      <c r="X714" s="14">
        <f>Parameters_Alternate!$F$7*'Alternate Scenario '!P714</f>
        <v>4733333.333333333</v>
      </c>
      <c r="Y714" s="14">
        <f>Parameters_Base!$G$8</f>
        <v>2000000</v>
      </c>
      <c r="Z714" s="15">
        <f t="shared" si="92"/>
        <v>26051564.936467178</v>
      </c>
      <c r="AB714" s="29">
        <f t="shared" si="93"/>
        <v>-7118231.6031338461</v>
      </c>
      <c r="AC714" s="29"/>
      <c r="AD714" s="29" t="str">
        <f t="shared" si="94"/>
        <v>Loss</v>
      </c>
      <c r="AE714" s="29"/>
      <c r="AG714" s="12">
        <f t="shared" si="95"/>
        <v>-75192.587357047683</v>
      </c>
    </row>
    <row r="715" spans="1:33" x14ac:dyDescent="0.25">
      <c r="A715" s="6">
        <v>708</v>
      </c>
      <c r="B715" s="1" t="str">
        <f t="shared" si="89"/>
        <v>Mumbai</v>
      </c>
      <c r="C715" s="1" t="s">
        <v>8</v>
      </c>
      <c r="D715" s="1" t="str">
        <f>IF(C715="Q1","non-peak",IF('Alternate Scenario '!C715="Q4","non-peak","peak"))</f>
        <v>non-peak</v>
      </c>
      <c r="E715" s="13">
        <f>IF(D715="non-peak",Parameters_Base!$B$4,Parameters_Base!$B$5)</f>
        <v>200000</v>
      </c>
      <c r="F715" s="1"/>
      <c r="G715" s="1">
        <v>354</v>
      </c>
      <c r="H715" s="1">
        <v>20</v>
      </c>
      <c r="I715" s="44">
        <f>N715*Parameters_Alternate!$B$8</f>
        <v>52</v>
      </c>
      <c r="J715" s="44">
        <f t="shared" si="90"/>
        <v>72</v>
      </c>
      <c r="K715" s="3">
        <v>1</v>
      </c>
      <c r="M715" s="27">
        <v>0.66666666666666663</v>
      </c>
      <c r="N715" s="27">
        <v>0.65</v>
      </c>
      <c r="P715" s="15">
        <f t="shared" si="91"/>
        <v>14400000</v>
      </c>
      <c r="R715">
        <f>Parameters_Alternate!$F$5</f>
        <v>13880</v>
      </c>
      <c r="S715">
        <f>R715*(1+VLOOKUP(K715,Parameters_Alternate!$H$3:$I$7,2,FALSE))</f>
        <v>15961.999999999998</v>
      </c>
      <c r="T715" s="14">
        <f>S715*Parameters_Alternate!$F$2</f>
        <v>20750599.999999996</v>
      </c>
      <c r="U715" s="14">
        <f>Parameters_Alternate!$N$6</f>
        <v>433333.33333333337</v>
      </c>
      <c r="V715" s="14">
        <f t="shared" si="88"/>
        <v>1500000</v>
      </c>
      <c r="W715" s="14">
        <f>Parameters_Alternate!$Q$10</f>
        <v>3754098.2698005121</v>
      </c>
      <c r="X715" s="14">
        <f>Parameters_Alternate!$F$7*'Alternate Scenario '!P715</f>
        <v>3600000</v>
      </c>
      <c r="Y715" s="14">
        <f>Parameters_Base!$G$8</f>
        <v>2000000</v>
      </c>
      <c r="Z715" s="15">
        <f t="shared" si="92"/>
        <v>32038031.603133842</v>
      </c>
      <c r="AB715" s="29">
        <f t="shared" si="93"/>
        <v>-17638031.603133842</v>
      </c>
      <c r="AC715" s="29"/>
      <c r="AD715" s="29" t="str">
        <f t="shared" si="94"/>
        <v>Loss</v>
      </c>
      <c r="AE715" s="29"/>
      <c r="AG715" s="12">
        <f t="shared" si="95"/>
        <v>-244972.66115463671</v>
      </c>
    </row>
    <row r="716" spans="1:33" x14ac:dyDescent="0.25">
      <c r="A716" s="6">
        <v>709</v>
      </c>
      <c r="B716" s="1" t="str">
        <f t="shared" si="89"/>
        <v>New York</v>
      </c>
      <c r="C716" s="1" t="s">
        <v>8</v>
      </c>
      <c r="D716" s="1" t="str">
        <f>IF(C716="Q1","non-peak",IF('Alternate Scenario '!C716="Q4","non-peak","peak"))</f>
        <v>non-peak</v>
      </c>
      <c r="E716" s="13">
        <f>IF(D716="non-peak",Parameters_Base!$B$4,Parameters_Base!$B$5)</f>
        <v>200000</v>
      </c>
      <c r="F716" s="1"/>
      <c r="G716" s="1">
        <v>355</v>
      </c>
      <c r="H716" s="1">
        <v>18</v>
      </c>
      <c r="I716" s="44">
        <f>N716*Parameters_Alternate!$B$8</f>
        <v>59.666666666666671</v>
      </c>
      <c r="J716" s="44">
        <f t="shared" si="90"/>
        <v>77.666666666666671</v>
      </c>
      <c r="K716" s="3">
        <v>-2</v>
      </c>
      <c r="M716" s="27">
        <v>0.6</v>
      </c>
      <c r="N716" s="27">
        <v>0.74583333333333335</v>
      </c>
      <c r="P716" s="15">
        <f t="shared" si="91"/>
        <v>15533333.333333334</v>
      </c>
      <c r="R716">
        <f>Parameters_Alternate!$F$5</f>
        <v>13880</v>
      </c>
      <c r="S716">
        <f>R716*(1+VLOOKUP(K716,Parameters_Alternate!$H$3:$I$7,2,FALSE))</f>
        <v>9716</v>
      </c>
      <c r="T716" s="14">
        <f>S716*Parameters_Alternate!$F$2</f>
        <v>12630800</v>
      </c>
      <c r="U716" s="14">
        <f>Parameters_Alternate!$N$6</f>
        <v>433333.33333333337</v>
      </c>
      <c r="V716" s="14">
        <f t="shared" si="88"/>
        <v>2500000</v>
      </c>
      <c r="W716" s="14">
        <f>Parameters_Alternate!$Q$10</f>
        <v>3754098.2698005121</v>
      </c>
      <c r="X716" s="14">
        <f>Parameters_Alternate!$F$7*'Alternate Scenario '!P716</f>
        <v>3883333.3333333335</v>
      </c>
      <c r="Y716" s="14">
        <f>Parameters_Base!$G$8</f>
        <v>2000000</v>
      </c>
      <c r="Z716" s="15">
        <f t="shared" si="92"/>
        <v>25201564.936467178</v>
      </c>
      <c r="AB716" s="29">
        <f t="shared" si="93"/>
        <v>-9668231.6031338442</v>
      </c>
      <c r="AC716" s="29"/>
      <c r="AD716" s="29" t="str">
        <f t="shared" si="94"/>
        <v>Loss</v>
      </c>
      <c r="AE716" s="29"/>
      <c r="AG716" s="12">
        <f t="shared" si="95"/>
        <v>-124483.66870987782</v>
      </c>
    </row>
    <row r="717" spans="1:33" x14ac:dyDescent="0.25">
      <c r="A717" s="6">
        <v>710</v>
      </c>
      <c r="B717" s="1" t="str">
        <f t="shared" si="89"/>
        <v>Mumbai</v>
      </c>
      <c r="C717" s="1" t="s">
        <v>8</v>
      </c>
      <c r="D717" s="1" t="str">
        <f>IF(C717="Q1","non-peak",IF('Alternate Scenario '!C717="Q4","non-peak","peak"))</f>
        <v>non-peak</v>
      </c>
      <c r="E717" s="13">
        <f>IF(D717="non-peak",Parameters_Base!$B$4,Parameters_Base!$B$5)</f>
        <v>200000</v>
      </c>
      <c r="F717" s="1"/>
      <c r="G717" s="1">
        <v>355</v>
      </c>
      <c r="H717" s="1">
        <v>13</v>
      </c>
      <c r="I717" s="44">
        <f>N717*Parameters_Alternate!$B$8</f>
        <v>66.666666666666671</v>
      </c>
      <c r="J717" s="44">
        <f t="shared" si="90"/>
        <v>79.666666666666671</v>
      </c>
      <c r="K717" s="3">
        <v>1</v>
      </c>
      <c r="M717" s="27">
        <v>0.43333333333333335</v>
      </c>
      <c r="N717" s="27">
        <v>0.83333333333333337</v>
      </c>
      <c r="P717" s="15">
        <f t="shared" si="91"/>
        <v>15933333.333333334</v>
      </c>
      <c r="R717">
        <f>Parameters_Alternate!$F$5</f>
        <v>13880</v>
      </c>
      <c r="S717">
        <f>R717*(1+VLOOKUP(K717,Parameters_Alternate!$H$3:$I$7,2,FALSE))</f>
        <v>15961.999999999998</v>
      </c>
      <c r="T717" s="14">
        <f>S717*Parameters_Alternate!$F$2</f>
        <v>20750599.999999996</v>
      </c>
      <c r="U717" s="14">
        <f>Parameters_Alternate!$N$6</f>
        <v>433333.33333333337</v>
      </c>
      <c r="V717" s="14">
        <f t="shared" si="88"/>
        <v>1500000</v>
      </c>
      <c r="W717" s="14">
        <f>Parameters_Alternate!$Q$10</f>
        <v>3754098.2698005121</v>
      </c>
      <c r="X717" s="14">
        <f>Parameters_Alternate!$F$7*'Alternate Scenario '!P717</f>
        <v>3983333.3333333335</v>
      </c>
      <c r="Y717" s="14">
        <f>Parameters_Base!$G$8</f>
        <v>2000000</v>
      </c>
      <c r="Z717" s="15">
        <f t="shared" si="92"/>
        <v>32421364.936467174</v>
      </c>
      <c r="AB717" s="29">
        <f t="shared" si="93"/>
        <v>-16488031.60313384</v>
      </c>
      <c r="AC717" s="29"/>
      <c r="AD717" s="29" t="str">
        <f t="shared" si="94"/>
        <v>Loss</v>
      </c>
      <c r="AE717" s="29"/>
      <c r="AG717" s="12">
        <f t="shared" si="95"/>
        <v>-206962.73978829087</v>
      </c>
    </row>
    <row r="718" spans="1:33" x14ac:dyDescent="0.25">
      <c r="A718" s="6">
        <v>711</v>
      </c>
      <c r="B718" s="1" t="str">
        <f t="shared" si="89"/>
        <v>New York</v>
      </c>
      <c r="C718" s="1" t="s">
        <v>8</v>
      </c>
      <c r="D718" s="1" t="str">
        <f>IF(C718="Q1","non-peak",IF('Alternate Scenario '!C718="Q4","non-peak","peak"))</f>
        <v>non-peak</v>
      </c>
      <c r="E718" s="13">
        <f>IF(D718="non-peak",Parameters_Base!$B$4,Parameters_Base!$B$5)</f>
        <v>200000</v>
      </c>
      <c r="F718" s="1"/>
      <c r="G718" s="1">
        <v>356</v>
      </c>
      <c r="H718" s="1">
        <v>22</v>
      </c>
      <c r="I718" s="44">
        <f>N718*Parameters_Alternate!$B$8</f>
        <v>67.666666666666671</v>
      </c>
      <c r="J718" s="44">
        <f t="shared" si="90"/>
        <v>89.666666666666671</v>
      </c>
      <c r="K718" s="3">
        <v>-1</v>
      </c>
      <c r="M718" s="27">
        <v>0.73333333333333328</v>
      </c>
      <c r="N718" s="27">
        <v>0.84583333333333333</v>
      </c>
      <c r="P718" s="15">
        <f t="shared" si="91"/>
        <v>17933333.333333336</v>
      </c>
      <c r="R718">
        <f>Parameters_Alternate!$F$5</f>
        <v>13880</v>
      </c>
      <c r="S718">
        <f>R718*(1+VLOOKUP(K718,Parameters_Alternate!$H$3:$I$7,2,FALSE))</f>
        <v>11798</v>
      </c>
      <c r="T718" s="14">
        <f>S718*Parameters_Alternate!$F$2</f>
        <v>15337400</v>
      </c>
      <c r="U718" s="14">
        <f>Parameters_Alternate!$N$6</f>
        <v>433333.33333333337</v>
      </c>
      <c r="V718" s="14">
        <f t="shared" si="88"/>
        <v>2500000</v>
      </c>
      <c r="W718" s="14">
        <f>Parameters_Alternate!$Q$10</f>
        <v>3754098.2698005121</v>
      </c>
      <c r="X718" s="14">
        <f>Parameters_Alternate!$F$7*'Alternate Scenario '!P718</f>
        <v>4483333.333333334</v>
      </c>
      <c r="Y718" s="14">
        <f>Parameters_Base!$G$8</f>
        <v>2000000</v>
      </c>
      <c r="Z718" s="15">
        <f t="shared" si="92"/>
        <v>28508164.936467186</v>
      </c>
      <c r="AB718" s="29">
        <f t="shared" si="93"/>
        <v>-10574831.60313385</v>
      </c>
      <c r="AC718" s="29"/>
      <c r="AD718" s="29" t="str">
        <f t="shared" si="94"/>
        <v>Loss</v>
      </c>
      <c r="AE718" s="29"/>
      <c r="AG718" s="12">
        <f t="shared" si="95"/>
        <v>-117934.92494201318</v>
      </c>
    </row>
    <row r="719" spans="1:33" x14ac:dyDescent="0.25">
      <c r="A719" s="6">
        <v>712</v>
      </c>
      <c r="B719" s="1" t="str">
        <f t="shared" si="89"/>
        <v>Mumbai</v>
      </c>
      <c r="C719" s="1" t="s">
        <v>8</v>
      </c>
      <c r="D719" s="1" t="str">
        <f>IF(C719="Q1","non-peak",IF('Alternate Scenario '!C719="Q4","non-peak","peak"))</f>
        <v>non-peak</v>
      </c>
      <c r="E719" s="13">
        <f>IF(D719="non-peak",Parameters_Base!$B$4,Parameters_Base!$B$5)</f>
        <v>200000</v>
      </c>
      <c r="F719" s="1"/>
      <c r="G719" s="1">
        <v>356</v>
      </c>
      <c r="H719" s="1">
        <v>13</v>
      </c>
      <c r="I719" s="44">
        <f>N719*Parameters_Alternate!$B$8</f>
        <v>61.666666666666671</v>
      </c>
      <c r="J719" s="44">
        <f t="shared" si="90"/>
        <v>74.666666666666671</v>
      </c>
      <c r="K719" s="3">
        <v>0</v>
      </c>
      <c r="M719" s="27">
        <v>0.43333333333333335</v>
      </c>
      <c r="N719" s="27">
        <v>0.77083333333333337</v>
      </c>
      <c r="P719" s="15">
        <f t="shared" si="91"/>
        <v>14933333.333333334</v>
      </c>
      <c r="R719">
        <f>Parameters_Alternate!$F$5</f>
        <v>13880</v>
      </c>
      <c r="S719">
        <f>R719*(1+VLOOKUP(K719,Parameters_Alternate!$H$3:$I$7,2,FALSE))</f>
        <v>13880</v>
      </c>
      <c r="T719" s="14">
        <f>S719*Parameters_Alternate!$F$2</f>
        <v>18044000</v>
      </c>
      <c r="U719" s="14">
        <f>Parameters_Alternate!$N$6</f>
        <v>433333.33333333337</v>
      </c>
      <c r="V719" s="14">
        <f t="shared" si="88"/>
        <v>1500000</v>
      </c>
      <c r="W719" s="14">
        <f>Parameters_Alternate!$Q$10</f>
        <v>3754098.2698005121</v>
      </c>
      <c r="X719" s="14">
        <f>Parameters_Alternate!$F$7*'Alternate Scenario '!P719</f>
        <v>3733333.3333333335</v>
      </c>
      <c r="Y719" s="14">
        <f>Parameters_Base!$G$8</f>
        <v>2000000</v>
      </c>
      <c r="Z719" s="15">
        <f t="shared" si="92"/>
        <v>29464764.936467174</v>
      </c>
      <c r="AB719" s="29">
        <f t="shared" si="93"/>
        <v>-14531431.60313384</v>
      </c>
      <c r="AC719" s="29"/>
      <c r="AD719" s="29" t="str">
        <f t="shared" si="94"/>
        <v>Loss</v>
      </c>
      <c r="AE719" s="29"/>
      <c r="AG719" s="12">
        <f t="shared" si="95"/>
        <v>-194617.38754197105</v>
      </c>
    </row>
    <row r="720" spans="1:33" x14ac:dyDescent="0.25">
      <c r="A720" s="6">
        <v>713</v>
      </c>
      <c r="B720" s="1" t="str">
        <f t="shared" si="89"/>
        <v>New York</v>
      </c>
      <c r="C720" s="1" t="s">
        <v>8</v>
      </c>
      <c r="D720" s="1" t="str">
        <f>IF(C720="Q1","non-peak",IF('Alternate Scenario '!C720="Q4","non-peak","peak"))</f>
        <v>non-peak</v>
      </c>
      <c r="E720" s="13">
        <f>IF(D720="non-peak",Parameters_Base!$B$4,Parameters_Base!$B$5)</f>
        <v>200000</v>
      </c>
      <c r="F720" s="1"/>
      <c r="G720" s="1">
        <v>357</v>
      </c>
      <c r="H720" s="1">
        <v>11</v>
      </c>
      <c r="I720" s="44">
        <f>N720*Parameters_Alternate!$B$8</f>
        <v>40.666666666666664</v>
      </c>
      <c r="J720" s="44">
        <f t="shared" si="90"/>
        <v>51.666666666666664</v>
      </c>
      <c r="K720" s="3">
        <v>-2</v>
      </c>
      <c r="M720" s="27">
        <v>0.36666666666666664</v>
      </c>
      <c r="N720" s="27">
        <v>0.5083333333333333</v>
      </c>
      <c r="P720" s="15">
        <f t="shared" si="91"/>
        <v>10333333.333333332</v>
      </c>
      <c r="R720">
        <f>Parameters_Alternate!$F$5</f>
        <v>13880</v>
      </c>
      <c r="S720">
        <f>R720*(1+VLOOKUP(K720,Parameters_Alternate!$H$3:$I$7,2,FALSE))</f>
        <v>9716</v>
      </c>
      <c r="T720" s="14">
        <f>S720*Parameters_Alternate!$F$2</f>
        <v>12630800</v>
      </c>
      <c r="U720" s="14">
        <f>Parameters_Alternate!$N$6</f>
        <v>433333.33333333337</v>
      </c>
      <c r="V720" s="14">
        <f t="shared" si="88"/>
        <v>2500000</v>
      </c>
      <c r="W720" s="14">
        <f>Parameters_Alternate!$Q$10</f>
        <v>3754098.2698005121</v>
      </c>
      <c r="X720" s="14">
        <f>Parameters_Alternate!$F$7*'Alternate Scenario '!P720</f>
        <v>2583333.333333333</v>
      </c>
      <c r="Y720" s="14">
        <f>Parameters_Base!$G$8</f>
        <v>2000000</v>
      </c>
      <c r="Z720" s="15">
        <f t="shared" si="92"/>
        <v>23901564.936467178</v>
      </c>
      <c r="AB720" s="29">
        <f t="shared" si="93"/>
        <v>-13568231.603133846</v>
      </c>
      <c r="AC720" s="29"/>
      <c r="AD720" s="29" t="str">
        <f t="shared" si="94"/>
        <v>Loss</v>
      </c>
      <c r="AE720" s="29"/>
      <c r="AG720" s="12">
        <f t="shared" si="95"/>
        <v>-262610.93425420346</v>
      </c>
    </row>
    <row r="721" spans="1:33" x14ac:dyDescent="0.25">
      <c r="A721" s="6">
        <v>714</v>
      </c>
      <c r="B721" s="1" t="str">
        <f t="shared" si="89"/>
        <v>Mumbai</v>
      </c>
      <c r="C721" s="1" t="s">
        <v>8</v>
      </c>
      <c r="D721" s="1" t="str">
        <f>IF(C721="Q1","non-peak",IF('Alternate Scenario '!C721="Q4","non-peak","peak"))</f>
        <v>non-peak</v>
      </c>
      <c r="E721" s="13">
        <f>IF(D721="non-peak",Parameters_Base!$B$4,Parameters_Base!$B$5)</f>
        <v>200000</v>
      </c>
      <c r="F721" s="1"/>
      <c r="G721" s="1">
        <v>357</v>
      </c>
      <c r="H721" s="1">
        <v>22</v>
      </c>
      <c r="I721" s="44">
        <f>N721*Parameters_Alternate!$B$8</f>
        <v>61</v>
      </c>
      <c r="J721" s="44">
        <f t="shared" si="90"/>
        <v>83</v>
      </c>
      <c r="K721" s="3">
        <v>0</v>
      </c>
      <c r="M721" s="27">
        <v>0.73333333333333328</v>
      </c>
      <c r="N721" s="27">
        <v>0.76249999999999996</v>
      </c>
      <c r="P721" s="15">
        <f t="shared" si="91"/>
        <v>16600000</v>
      </c>
      <c r="R721">
        <f>Parameters_Alternate!$F$5</f>
        <v>13880</v>
      </c>
      <c r="S721">
        <f>R721*(1+VLOOKUP(K721,Parameters_Alternate!$H$3:$I$7,2,FALSE))</f>
        <v>13880</v>
      </c>
      <c r="T721" s="14">
        <f>S721*Parameters_Alternate!$F$2</f>
        <v>18044000</v>
      </c>
      <c r="U721" s="14">
        <f>Parameters_Alternate!$N$6</f>
        <v>433333.33333333337</v>
      </c>
      <c r="V721" s="14">
        <f t="shared" si="88"/>
        <v>1500000</v>
      </c>
      <c r="W721" s="14">
        <f>Parameters_Alternate!$Q$10</f>
        <v>3754098.2698005121</v>
      </c>
      <c r="X721" s="14">
        <f>Parameters_Alternate!$F$7*'Alternate Scenario '!P721</f>
        <v>4150000</v>
      </c>
      <c r="Y721" s="14">
        <f>Parameters_Base!$G$8</f>
        <v>2000000</v>
      </c>
      <c r="Z721" s="15">
        <f t="shared" si="92"/>
        <v>29881431.603133842</v>
      </c>
      <c r="AB721" s="29">
        <f t="shared" si="93"/>
        <v>-13281431.603133842</v>
      </c>
      <c r="AC721" s="29"/>
      <c r="AD721" s="29" t="str">
        <f t="shared" si="94"/>
        <v>Loss</v>
      </c>
      <c r="AE721" s="29"/>
      <c r="AG721" s="12">
        <f t="shared" si="95"/>
        <v>-160017.24823052823</v>
      </c>
    </row>
    <row r="722" spans="1:33" x14ac:dyDescent="0.25">
      <c r="A722" s="6">
        <v>715</v>
      </c>
      <c r="B722" s="1" t="str">
        <f t="shared" si="89"/>
        <v>New York</v>
      </c>
      <c r="C722" s="1" t="s">
        <v>8</v>
      </c>
      <c r="D722" s="1" t="str">
        <f>IF(C722="Q1","non-peak",IF('Alternate Scenario '!C722="Q4","non-peak","peak"))</f>
        <v>non-peak</v>
      </c>
      <c r="E722" s="13">
        <f>IF(D722="non-peak",Parameters_Base!$B$4,Parameters_Base!$B$5)</f>
        <v>200000</v>
      </c>
      <c r="F722" s="1"/>
      <c r="G722" s="1">
        <v>358</v>
      </c>
      <c r="H722" s="1">
        <v>22</v>
      </c>
      <c r="I722" s="44">
        <f>N722*Parameters_Alternate!$B$8</f>
        <v>49.666666666666671</v>
      </c>
      <c r="J722" s="44">
        <f t="shared" si="90"/>
        <v>71.666666666666671</v>
      </c>
      <c r="K722" s="3">
        <v>-2</v>
      </c>
      <c r="M722" s="27">
        <v>0.73333333333333328</v>
      </c>
      <c r="N722" s="27">
        <v>0.62083333333333335</v>
      </c>
      <c r="P722" s="15">
        <f t="shared" si="91"/>
        <v>14333333.333333334</v>
      </c>
      <c r="R722">
        <f>Parameters_Alternate!$F$5</f>
        <v>13880</v>
      </c>
      <c r="S722">
        <f>R722*(1+VLOOKUP(K722,Parameters_Alternate!$H$3:$I$7,2,FALSE))</f>
        <v>9716</v>
      </c>
      <c r="T722" s="14">
        <f>S722*Parameters_Alternate!$F$2</f>
        <v>12630800</v>
      </c>
      <c r="U722" s="14">
        <f>Parameters_Alternate!$N$6</f>
        <v>433333.33333333337</v>
      </c>
      <c r="V722" s="14">
        <f t="shared" si="88"/>
        <v>2500000</v>
      </c>
      <c r="W722" s="14">
        <f>Parameters_Alternate!$Q$10</f>
        <v>3754098.2698005121</v>
      </c>
      <c r="X722" s="14">
        <f>Parameters_Alternate!$F$7*'Alternate Scenario '!P722</f>
        <v>3583333.3333333335</v>
      </c>
      <c r="Y722" s="14">
        <f>Parameters_Base!$G$8</f>
        <v>2000000</v>
      </c>
      <c r="Z722" s="15">
        <f t="shared" si="92"/>
        <v>24901564.936467178</v>
      </c>
      <c r="AB722" s="29">
        <f t="shared" si="93"/>
        <v>-10568231.603133844</v>
      </c>
      <c r="AC722" s="29"/>
      <c r="AD722" s="29" t="str">
        <f t="shared" si="94"/>
        <v>Loss</v>
      </c>
      <c r="AE722" s="29"/>
      <c r="AG722" s="12">
        <f t="shared" si="95"/>
        <v>-147463.69678791409</v>
      </c>
    </row>
    <row r="723" spans="1:33" x14ac:dyDescent="0.25">
      <c r="A723" s="6">
        <v>716</v>
      </c>
      <c r="B723" s="1" t="str">
        <f t="shared" si="89"/>
        <v>Mumbai</v>
      </c>
      <c r="C723" s="1" t="s">
        <v>8</v>
      </c>
      <c r="D723" s="1" t="str">
        <f>IF(C723="Q1","non-peak",IF('Alternate Scenario '!C723="Q4","non-peak","peak"))</f>
        <v>non-peak</v>
      </c>
      <c r="E723" s="13">
        <f>IF(D723="non-peak",Parameters_Base!$B$4,Parameters_Base!$B$5)</f>
        <v>200000</v>
      </c>
      <c r="F723" s="1"/>
      <c r="G723" s="1">
        <v>358</v>
      </c>
      <c r="H723" s="1">
        <v>16</v>
      </c>
      <c r="I723" s="44">
        <f>N723*Parameters_Alternate!$B$8</f>
        <v>64.333333333333343</v>
      </c>
      <c r="J723" s="44">
        <f t="shared" si="90"/>
        <v>80.333333333333343</v>
      </c>
      <c r="K723" s="3">
        <v>1</v>
      </c>
      <c r="M723" s="27">
        <v>0.53333333333333333</v>
      </c>
      <c r="N723" s="27">
        <v>0.8041666666666667</v>
      </c>
      <c r="P723" s="15">
        <f t="shared" si="91"/>
        <v>16066666.666666668</v>
      </c>
      <c r="R723">
        <f>Parameters_Alternate!$F$5</f>
        <v>13880</v>
      </c>
      <c r="S723">
        <f>R723*(1+VLOOKUP(K723,Parameters_Alternate!$H$3:$I$7,2,FALSE))</f>
        <v>15961.999999999998</v>
      </c>
      <c r="T723" s="14">
        <f>S723*Parameters_Alternate!$F$2</f>
        <v>20750599.999999996</v>
      </c>
      <c r="U723" s="14">
        <f>Parameters_Alternate!$N$6</f>
        <v>433333.33333333337</v>
      </c>
      <c r="V723" s="14">
        <f t="shared" si="88"/>
        <v>1500000</v>
      </c>
      <c r="W723" s="14">
        <f>Parameters_Alternate!$Q$10</f>
        <v>3754098.2698005121</v>
      </c>
      <c r="X723" s="14">
        <f>Parameters_Alternate!$F$7*'Alternate Scenario '!P723</f>
        <v>4016666.666666667</v>
      </c>
      <c r="Y723" s="14">
        <f>Parameters_Base!$G$8</f>
        <v>2000000</v>
      </c>
      <c r="Z723" s="15">
        <f t="shared" si="92"/>
        <v>32454698.26980051</v>
      </c>
      <c r="AB723" s="29">
        <f t="shared" si="93"/>
        <v>-16388031.603133842</v>
      </c>
      <c r="AC723" s="29"/>
      <c r="AD723" s="29" t="str">
        <f t="shared" si="94"/>
        <v>Loss</v>
      </c>
      <c r="AE723" s="29"/>
      <c r="AG723" s="12">
        <f t="shared" si="95"/>
        <v>-204000.39340000632</v>
      </c>
    </row>
    <row r="724" spans="1:33" x14ac:dyDescent="0.25">
      <c r="A724" s="6">
        <v>717</v>
      </c>
      <c r="B724" s="1" t="str">
        <f t="shared" si="89"/>
        <v>New York</v>
      </c>
      <c r="C724" s="1" t="s">
        <v>8</v>
      </c>
      <c r="D724" s="1" t="str">
        <f>IF(C724="Q1","non-peak",IF('Alternate Scenario '!C724="Q4","non-peak","peak"))</f>
        <v>non-peak</v>
      </c>
      <c r="E724" s="13">
        <f>IF(D724="non-peak",Parameters_Base!$B$4,Parameters_Base!$B$5)</f>
        <v>200000</v>
      </c>
      <c r="F724" s="1"/>
      <c r="G724" s="1">
        <v>359</v>
      </c>
      <c r="H724" s="1">
        <v>23</v>
      </c>
      <c r="I724" s="44">
        <f>N724*Parameters_Alternate!$B$8</f>
        <v>74.666666666666671</v>
      </c>
      <c r="J724" s="44">
        <f t="shared" si="90"/>
        <v>97.666666666666671</v>
      </c>
      <c r="K724" s="3">
        <v>0</v>
      </c>
      <c r="M724" s="27">
        <v>0.76666666666666672</v>
      </c>
      <c r="N724" s="27">
        <v>0.93333333333333335</v>
      </c>
      <c r="P724" s="15">
        <f t="shared" si="91"/>
        <v>19533333.333333336</v>
      </c>
      <c r="R724">
        <f>Parameters_Alternate!$F$5</f>
        <v>13880</v>
      </c>
      <c r="S724">
        <f>R724*(1+VLOOKUP(K724,Parameters_Alternate!$H$3:$I$7,2,FALSE))</f>
        <v>13880</v>
      </c>
      <c r="T724" s="14">
        <f>S724*Parameters_Alternate!$F$2</f>
        <v>18044000</v>
      </c>
      <c r="U724" s="14">
        <f>Parameters_Alternate!$N$6</f>
        <v>433333.33333333337</v>
      </c>
      <c r="V724" s="14">
        <f t="shared" si="88"/>
        <v>2500000</v>
      </c>
      <c r="W724" s="14">
        <f>Parameters_Alternate!$Q$10</f>
        <v>3754098.2698005121</v>
      </c>
      <c r="X724" s="14">
        <f>Parameters_Alternate!$F$7*'Alternate Scenario '!P724</f>
        <v>4883333.333333334</v>
      </c>
      <c r="Y724" s="14">
        <f>Parameters_Base!$G$8</f>
        <v>2000000</v>
      </c>
      <c r="Z724" s="15">
        <f t="shared" si="92"/>
        <v>31614764.936467178</v>
      </c>
      <c r="AB724" s="29">
        <f t="shared" si="93"/>
        <v>-12081431.603133842</v>
      </c>
      <c r="AC724" s="29"/>
      <c r="AD724" s="29" t="str">
        <f t="shared" si="94"/>
        <v>Loss</v>
      </c>
      <c r="AE724" s="29"/>
      <c r="AG724" s="12">
        <f t="shared" si="95"/>
        <v>-123700.66487850349</v>
      </c>
    </row>
    <row r="725" spans="1:33" x14ac:dyDescent="0.25">
      <c r="A725" s="6">
        <v>718</v>
      </c>
      <c r="B725" s="1" t="str">
        <f t="shared" si="89"/>
        <v>Mumbai</v>
      </c>
      <c r="C725" s="1" t="s">
        <v>8</v>
      </c>
      <c r="D725" s="1" t="str">
        <f>IF(C725="Q1","non-peak",IF('Alternate Scenario '!C725="Q4","non-peak","peak"))</f>
        <v>non-peak</v>
      </c>
      <c r="E725" s="13">
        <f>IF(D725="non-peak",Parameters_Base!$B$4,Parameters_Base!$B$5)</f>
        <v>200000</v>
      </c>
      <c r="F725" s="1"/>
      <c r="G725" s="1">
        <v>359</v>
      </c>
      <c r="H725" s="1">
        <v>10</v>
      </c>
      <c r="I725" s="44">
        <f>N725*Parameters_Alternate!$B$8</f>
        <v>77.333333333333329</v>
      </c>
      <c r="J725" s="44">
        <f t="shared" si="90"/>
        <v>87.333333333333329</v>
      </c>
      <c r="K725" s="3">
        <v>2</v>
      </c>
      <c r="M725" s="27">
        <v>0.33333333333333331</v>
      </c>
      <c r="N725" s="27">
        <v>0.96666666666666667</v>
      </c>
      <c r="P725" s="15">
        <f t="shared" si="91"/>
        <v>17466666.666666664</v>
      </c>
      <c r="R725">
        <f>Parameters_Alternate!$F$5</f>
        <v>13880</v>
      </c>
      <c r="S725">
        <f>R725*(1+VLOOKUP(K725,Parameters_Alternate!$H$3:$I$7,2,FALSE))</f>
        <v>18044</v>
      </c>
      <c r="T725" s="14">
        <f>S725*Parameters_Alternate!$F$2</f>
        <v>23457200</v>
      </c>
      <c r="U725" s="14">
        <f>Parameters_Alternate!$N$6</f>
        <v>433333.33333333337</v>
      </c>
      <c r="V725" s="14">
        <f t="shared" si="88"/>
        <v>1500000</v>
      </c>
      <c r="W725" s="14">
        <f>Parameters_Alternate!$Q$10</f>
        <v>3754098.2698005121</v>
      </c>
      <c r="X725" s="14">
        <f>Parameters_Alternate!$F$7*'Alternate Scenario '!P725</f>
        <v>4366666.666666666</v>
      </c>
      <c r="Y725" s="14">
        <f>Parameters_Base!$G$8</f>
        <v>2000000</v>
      </c>
      <c r="Z725" s="15">
        <f t="shared" si="92"/>
        <v>35511298.269800507</v>
      </c>
      <c r="AB725" s="29">
        <f t="shared" si="93"/>
        <v>-18044631.603133842</v>
      </c>
      <c r="AC725" s="29"/>
      <c r="AD725" s="29" t="str">
        <f t="shared" si="94"/>
        <v>Loss</v>
      </c>
      <c r="AE725" s="29"/>
      <c r="AG725" s="12">
        <f t="shared" si="95"/>
        <v>-206617.91911985318</v>
      </c>
    </row>
    <row r="726" spans="1:33" x14ac:dyDescent="0.25">
      <c r="A726" s="6">
        <v>719</v>
      </c>
      <c r="B726" s="1" t="str">
        <f t="shared" si="89"/>
        <v>New York</v>
      </c>
      <c r="C726" s="1" t="s">
        <v>8</v>
      </c>
      <c r="D726" s="1" t="str">
        <f>IF(C726="Q1","non-peak",IF('Alternate Scenario '!C726="Q4","non-peak","peak"))</f>
        <v>non-peak</v>
      </c>
      <c r="E726" s="13">
        <f>IF(D726="non-peak",Parameters_Base!$B$4,Parameters_Base!$B$5)</f>
        <v>200000</v>
      </c>
      <c r="F726" s="1"/>
      <c r="G726" s="1">
        <v>360</v>
      </c>
      <c r="H726" s="1">
        <v>28</v>
      </c>
      <c r="I726" s="44">
        <f>N726*Parameters_Alternate!$B$8</f>
        <v>57</v>
      </c>
      <c r="J726" s="44">
        <f t="shared" si="90"/>
        <v>85</v>
      </c>
      <c r="K726" s="3">
        <v>-2</v>
      </c>
      <c r="M726" s="27">
        <v>0.93333333333333335</v>
      </c>
      <c r="N726" s="27">
        <v>0.71250000000000002</v>
      </c>
      <c r="P726" s="15">
        <f t="shared" si="91"/>
        <v>17000000</v>
      </c>
      <c r="R726">
        <f>Parameters_Alternate!$F$5</f>
        <v>13880</v>
      </c>
      <c r="S726">
        <f>R726*(1+VLOOKUP(K726,Parameters_Alternate!$H$3:$I$7,2,FALSE))</f>
        <v>9716</v>
      </c>
      <c r="T726" s="14">
        <f>S726*Parameters_Alternate!$F$2</f>
        <v>12630800</v>
      </c>
      <c r="U726" s="14">
        <f>Parameters_Alternate!$N$6</f>
        <v>433333.33333333337</v>
      </c>
      <c r="V726" s="14">
        <f t="shared" si="88"/>
        <v>2500000</v>
      </c>
      <c r="W726" s="14">
        <f>Parameters_Alternate!$Q$10</f>
        <v>3754098.2698005121</v>
      </c>
      <c r="X726" s="14">
        <f>Parameters_Alternate!$F$7*'Alternate Scenario '!P726</f>
        <v>4250000</v>
      </c>
      <c r="Y726" s="14">
        <f>Parameters_Base!$G$8</f>
        <v>2000000</v>
      </c>
      <c r="Z726" s="15">
        <f t="shared" si="92"/>
        <v>25568231.603133846</v>
      </c>
      <c r="AB726" s="29">
        <f t="shared" si="93"/>
        <v>-8568231.6031338461</v>
      </c>
      <c r="AC726" s="29"/>
      <c r="AD726" s="29" t="str">
        <f t="shared" si="94"/>
        <v>Loss</v>
      </c>
      <c r="AE726" s="29"/>
      <c r="AG726" s="12">
        <f t="shared" si="95"/>
        <v>-100802.72474275113</v>
      </c>
    </row>
    <row r="727" spans="1:33" x14ac:dyDescent="0.25">
      <c r="A727" s="6">
        <v>720</v>
      </c>
      <c r="B727" s="1" t="str">
        <f t="shared" si="89"/>
        <v>Mumbai</v>
      </c>
      <c r="C727" s="1" t="s">
        <v>8</v>
      </c>
      <c r="D727" s="1" t="str">
        <f>IF(C727="Q1","non-peak",IF('Alternate Scenario '!C727="Q4","non-peak","peak"))</f>
        <v>non-peak</v>
      </c>
      <c r="E727" s="13">
        <f>IF(D727="non-peak",Parameters_Base!$B$4,Parameters_Base!$B$5)</f>
        <v>200000</v>
      </c>
      <c r="F727" s="1"/>
      <c r="G727" s="1">
        <v>360</v>
      </c>
      <c r="H727" s="1">
        <v>20</v>
      </c>
      <c r="I727" s="44">
        <f>N727*Parameters_Alternate!$B$8</f>
        <v>66.333333333333343</v>
      </c>
      <c r="J727" s="44">
        <f t="shared" si="90"/>
        <v>86.333333333333343</v>
      </c>
      <c r="K727" s="3">
        <v>1</v>
      </c>
      <c r="M727" s="27">
        <v>0.66666666666666663</v>
      </c>
      <c r="N727" s="27">
        <v>0.82916666666666672</v>
      </c>
      <c r="P727" s="15">
        <f t="shared" si="91"/>
        <v>17266666.666666668</v>
      </c>
      <c r="R727">
        <f>Parameters_Alternate!$F$5</f>
        <v>13880</v>
      </c>
      <c r="S727">
        <f>R727*(1+VLOOKUP(K727,Parameters_Alternate!$H$3:$I$7,2,FALSE))</f>
        <v>15961.999999999998</v>
      </c>
      <c r="T727" s="14">
        <f>S727*Parameters_Alternate!$F$2</f>
        <v>20750599.999999996</v>
      </c>
      <c r="U727" s="14">
        <f>Parameters_Alternate!$N$6</f>
        <v>433333.33333333337</v>
      </c>
      <c r="V727" s="14">
        <f t="shared" si="88"/>
        <v>1500000</v>
      </c>
      <c r="W727" s="14">
        <f>Parameters_Alternate!$Q$10</f>
        <v>3754098.2698005121</v>
      </c>
      <c r="X727" s="14">
        <f>Parameters_Alternate!$F$7*'Alternate Scenario '!P727</f>
        <v>4316666.666666667</v>
      </c>
      <c r="Y727" s="14">
        <f>Parameters_Base!$G$8</f>
        <v>2000000</v>
      </c>
      <c r="Z727" s="15">
        <f t="shared" si="92"/>
        <v>32754698.26980051</v>
      </c>
      <c r="AB727" s="29">
        <f t="shared" si="93"/>
        <v>-15488031.603133842</v>
      </c>
      <c r="AC727" s="29"/>
      <c r="AD727" s="29" t="str">
        <f t="shared" si="94"/>
        <v>Loss</v>
      </c>
      <c r="AE727" s="29"/>
      <c r="AG727" s="12">
        <f t="shared" si="95"/>
        <v>-179398.04945714874</v>
      </c>
    </row>
    <row r="728" spans="1:33" x14ac:dyDescent="0.25">
      <c r="A728" s="6"/>
      <c r="B728" s="1"/>
      <c r="C728" s="1"/>
      <c r="D728" s="1"/>
      <c r="E728" s="13"/>
      <c r="F728" s="1"/>
      <c r="G728" s="1"/>
      <c r="H728" s="1"/>
      <c r="I728" s="1"/>
      <c r="J728" s="1"/>
      <c r="K728" s="1"/>
    </row>
    <row r="729" spans="1:33" s="1" customFormat="1" x14ac:dyDescent="0.25">
      <c r="E729" s="13"/>
    </row>
    <row r="730" spans="1:33" s="1" customFormat="1" x14ac:dyDescent="0.25">
      <c r="E730" s="13"/>
    </row>
  </sheetData>
  <mergeCells count="17">
    <mergeCell ref="AD5:AE6"/>
    <mergeCell ref="M5:N6"/>
    <mergeCell ref="H5:J6"/>
    <mergeCell ref="E5:E6"/>
    <mergeCell ref="AK5:AK6"/>
    <mergeCell ref="P5:P6"/>
    <mergeCell ref="AB5:AB6"/>
    <mergeCell ref="Z6:Z7"/>
    <mergeCell ref="AG5:AG6"/>
    <mergeCell ref="R6:T6"/>
    <mergeCell ref="U6:U7"/>
    <mergeCell ref="V6:V7"/>
    <mergeCell ref="W6:W7"/>
    <mergeCell ref="X6:X7"/>
    <mergeCell ref="Y6:Y7"/>
    <mergeCell ref="AI5:AI6"/>
    <mergeCell ref="R5: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- Raw</vt:lpstr>
      <vt:lpstr>Data Checks</vt:lpstr>
      <vt:lpstr>Parameters_Base</vt:lpstr>
      <vt:lpstr>Base Scenario</vt:lpstr>
      <vt:lpstr>Parameters_Alternate</vt:lpstr>
      <vt:lpstr>Alternate Scenario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alexa486</dc:creator>
  <cp:lastModifiedBy>HP</cp:lastModifiedBy>
  <dcterms:created xsi:type="dcterms:W3CDTF">2020-07-26T14:19:40Z</dcterms:created>
  <dcterms:modified xsi:type="dcterms:W3CDTF">2021-11-22T18:55:47Z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aj.vickersmith@towerswatson.com</vt:lpwstr>
  </property>
  <property fmtid="{D5CDD505-2E9C-101B-9397-08002B2CF9AE}" pid="5" name="MSIP_Label_9c700311-1b20-487f-9129-30717d50ca8e_SetDate">
    <vt:lpwstr>2020-07-26T15:18:21.0193390Z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ActionId">
    <vt:lpwstr>20e01fb9-5be4-4a2a-894f-4ee4dbe7c6c8</vt:lpwstr>
  </property>
  <property fmtid="{D5CDD505-2E9C-101B-9397-08002B2CF9AE}" pid="9" name="MSIP_Label_9c700311-1b20-487f-9129-30717d50ca8e_Extended_MSFT_Method">
    <vt:lpwstr>Automatic</vt:lpwstr>
  </property>
  <property fmtid="{D5CDD505-2E9C-101B-9397-08002B2CF9AE}" pid="10" name="MSIP_Label_d347b247-e90e-43a3-9d7b-004f14ae6873_Enabled">
    <vt:lpwstr>True</vt:lpwstr>
  </property>
  <property fmtid="{D5CDD505-2E9C-101B-9397-08002B2CF9AE}" pid="11" name="MSIP_Label_d347b247-e90e-43a3-9d7b-004f14ae6873_SiteId">
    <vt:lpwstr>76e3921f-489b-4b7e-9547-9ea297add9b5</vt:lpwstr>
  </property>
  <property fmtid="{D5CDD505-2E9C-101B-9397-08002B2CF9AE}" pid="12" name="MSIP_Label_d347b247-e90e-43a3-9d7b-004f14ae6873_Owner">
    <vt:lpwstr>aj.vickersmith@towerswatson.com</vt:lpwstr>
  </property>
  <property fmtid="{D5CDD505-2E9C-101B-9397-08002B2CF9AE}" pid="13" name="MSIP_Label_d347b247-e90e-43a3-9d7b-004f14ae6873_SetDate">
    <vt:lpwstr>2020-07-26T15:18:21.0193390Z</vt:lpwstr>
  </property>
  <property fmtid="{D5CDD505-2E9C-101B-9397-08002B2CF9AE}" pid="14" name="MSIP_Label_d347b247-e90e-43a3-9d7b-004f14ae6873_Name">
    <vt:lpwstr>Anyone (No Protection)</vt:lpwstr>
  </property>
  <property fmtid="{D5CDD505-2E9C-101B-9397-08002B2CF9AE}" pid="15" name="MSIP_Label_d347b247-e90e-43a3-9d7b-004f14ae6873_Application">
    <vt:lpwstr>Microsoft Azure Information Protection</vt:lpwstr>
  </property>
  <property fmtid="{D5CDD505-2E9C-101B-9397-08002B2CF9AE}" pid="16" name="MSIP_Label_d347b247-e90e-43a3-9d7b-004f14ae6873_ActionId">
    <vt:lpwstr>20e01fb9-5be4-4a2a-894f-4ee4dbe7c6c8</vt:lpwstr>
  </property>
  <property fmtid="{D5CDD505-2E9C-101B-9397-08002B2CF9AE}" pid="17" name="MSIP_Label_d347b247-e90e-43a3-9d7b-004f14ae6873_Parent">
    <vt:lpwstr>9c700311-1b20-487f-9129-30717d50ca8e</vt:lpwstr>
  </property>
  <property fmtid="{D5CDD505-2E9C-101B-9397-08002B2CF9AE}" pid="18" name="MSIP_Label_d347b247-e90e-43a3-9d7b-004f14ae6873_Extended_MSFT_Method">
    <vt:lpwstr>Automatic</vt:lpwstr>
  </property>
  <property fmtid="{D5CDD505-2E9C-101B-9397-08002B2CF9AE}" pid="19" name="Sensitivity">
    <vt:lpwstr>Confidential Anyone (No Protection)</vt:lpwstr>
  </property>
</Properties>
</file>