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AQS\Semester 5\PRLI\Project\"/>
    </mc:Choice>
  </mc:AlternateContent>
  <xr:revisionPtr revIDLastSave="0" documentId="13_ncr:1_{57B0513A-CAEB-4EAD-93CC-4A5A45AF13FC}" xr6:coauthVersionLast="47" xr6:coauthVersionMax="47" xr10:uidLastSave="{00000000-0000-0000-0000-000000000000}"/>
  <bookViews>
    <workbookView xWindow="-108" yWindow="-108" windowWidth="23256" windowHeight="12576" xr2:uid="{0468818D-0FDA-4140-9B8C-D58A74730B78}"/>
  </bookViews>
  <sheets>
    <sheet name="Term Assurance - 30 years" sheetId="1" r:id="rId1"/>
    <sheet name="Term Assurance - 40 years" sheetId="3" r:id="rId2"/>
    <sheet name="Term Assurance - 50 years" sheetId="4" r:id="rId3"/>
    <sheet name="Reserves Graph" sheetId="5" r:id="rId4"/>
  </sheets>
  <definedNames>
    <definedName name="annuity_mon" localSheetId="1">'Term Assurance - 40 years'!$G$5</definedName>
    <definedName name="annuity_mon" localSheetId="2">'Term Assurance - 50 years'!$G$5</definedName>
    <definedName name="annuity_mon">'Term Assurance - 30 years'!$G$5</definedName>
    <definedName name="Initial_exp" localSheetId="1">'Term Assurance - 40 years'!$L$3</definedName>
    <definedName name="Initial_exp" localSheetId="2">'Term Assurance - 50 years'!$L$3</definedName>
    <definedName name="Initial_exp">'Term Assurance - 30 years'!$L$3</definedName>
    <definedName name="Int" localSheetId="1">'Term Assurance - 40 years'!$G$2</definedName>
    <definedName name="Int" localSheetId="2">'Term Assurance - 50 years'!$G$2</definedName>
    <definedName name="Int">'Term Assurance - 30 years'!$G$2</definedName>
    <definedName name="Premium" localSheetId="1">'Term Assurance - 40 years'!$L$2</definedName>
    <definedName name="Premium" localSheetId="2">'Term Assurance - 50 years'!$L$2</definedName>
    <definedName name="Premium">'Term Assurance - 30 years'!$L$2</definedName>
    <definedName name="Renewal_exp" localSheetId="1">'Term Assurance - 40 years'!$L$4</definedName>
    <definedName name="Renewal_exp" localSheetId="2">'Term Assurance - 50 years'!$L$4</definedName>
    <definedName name="Renewal_exp">'Term Assurance - 30 years'!$L$4</definedName>
    <definedName name="SA" localSheetId="1">'Term Assurance - 40 years'!$G$4</definedName>
    <definedName name="SA" localSheetId="2">'Term Assurance - 50 years'!$G$4</definedName>
    <definedName name="SA">'Term Assurance - 30 years'!$G$4</definedName>
    <definedName name="v" localSheetId="1">'Term Assurance - 40 years'!$G$3</definedName>
    <definedName name="v" localSheetId="2">'Term Assurance - 50 years'!$G$3</definedName>
    <definedName name="v">'Term Assurance - 30 years'!$G$3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4" l="1"/>
  <c r="L3" i="4"/>
  <c r="L4" i="3"/>
  <c r="L3" i="3"/>
  <c r="L4" i="1"/>
  <c r="L3" i="1"/>
  <c r="C45" i="5"/>
  <c r="C46" i="5"/>
  <c r="C47" i="5"/>
  <c r="C48" i="5"/>
  <c r="C49" i="5"/>
  <c r="C50" i="5"/>
  <c r="C51" i="5"/>
  <c r="C52" i="5"/>
  <c r="C53" i="5"/>
  <c r="C5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42" i="3"/>
  <c r="Q43" i="3"/>
  <c r="Q44" i="3"/>
  <c r="Q45" i="3"/>
  <c r="Q46" i="3"/>
  <c r="Q47" i="3"/>
  <c r="Q48" i="3"/>
  <c r="Q49" i="3"/>
  <c r="Q50" i="3"/>
  <c r="Q51" i="3"/>
  <c r="R51" i="3"/>
  <c r="C44" i="5" s="1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11" i="1"/>
  <c r="M61" i="4"/>
  <c r="O61" i="4"/>
  <c r="F43" i="4"/>
  <c r="Q43" i="4" s="1"/>
  <c r="F42" i="4"/>
  <c r="Q42" i="4" s="1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H41" i="4"/>
  <c r="C41" i="4"/>
  <c r="H40" i="4"/>
  <c r="C40" i="4"/>
  <c r="H39" i="4"/>
  <c r="C39" i="4"/>
  <c r="H38" i="4"/>
  <c r="C38" i="4"/>
  <c r="H37" i="4"/>
  <c r="C37" i="4"/>
  <c r="H36" i="4"/>
  <c r="C36" i="4"/>
  <c r="H35" i="4"/>
  <c r="C35" i="4"/>
  <c r="H34" i="4"/>
  <c r="C34" i="4"/>
  <c r="H33" i="4"/>
  <c r="C33" i="4"/>
  <c r="H32" i="4"/>
  <c r="C32" i="4"/>
  <c r="H31" i="4"/>
  <c r="C31" i="4"/>
  <c r="I11" i="4" s="1"/>
  <c r="J11" i="4" s="1"/>
  <c r="H30" i="4"/>
  <c r="C30" i="4"/>
  <c r="H29" i="4"/>
  <c r="C29" i="4"/>
  <c r="H28" i="4"/>
  <c r="C28" i="4"/>
  <c r="H27" i="4"/>
  <c r="C27" i="4"/>
  <c r="H26" i="4"/>
  <c r="C26" i="4"/>
  <c r="H25" i="4"/>
  <c r="C25" i="4"/>
  <c r="H24" i="4"/>
  <c r="C24" i="4"/>
  <c r="H23" i="4"/>
  <c r="C23" i="4"/>
  <c r="H22" i="4"/>
  <c r="C22" i="4"/>
  <c r="H21" i="4"/>
  <c r="C21" i="4"/>
  <c r="H20" i="4"/>
  <c r="C20" i="4"/>
  <c r="H19" i="4"/>
  <c r="C19" i="4"/>
  <c r="H18" i="4"/>
  <c r="C18" i="4"/>
  <c r="H17" i="4"/>
  <c r="C17" i="4"/>
  <c r="H16" i="4"/>
  <c r="C16" i="4"/>
  <c r="H15" i="4"/>
  <c r="C15" i="4"/>
  <c r="H14" i="4"/>
  <c r="C14" i="4"/>
  <c r="H13" i="4"/>
  <c r="C13" i="4"/>
  <c r="H12" i="4"/>
  <c r="G12" i="4"/>
  <c r="G13" i="4" s="1"/>
  <c r="G14" i="4" s="1"/>
  <c r="G15" i="4" s="1"/>
  <c r="G16" i="4" s="1"/>
  <c r="C12" i="4"/>
  <c r="G3" i="4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I11" i="3" s="1"/>
  <c r="J11" i="3" s="1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H12" i="3"/>
  <c r="G12" i="3"/>
  <c r="G13" i="3" s="1"/>
  <c r="G14" i="3" s="1"/>
  <c r="I14" i="3" s="1"/>
  <c r="J14" i="3" s="1"/>
  <c r="C12" i="3"/>
  <c r="G3" i="3"/>
  <c r="I13" i="3" l="1"/>
  <c r="J13" i="3" s="1"/>
  <c r="I12" i="3"/>
  <c r="J12" i="3" s="1"/>
  <c r="G17" i="4"/>
  <c r="G18" i="4" s="1"/>
  <c r="G19" i="4" s="1"/>
  <c r="G20" i="4" s="1"/>
  <c r="G21" i="4" s="1"/>
  <c r="G22" i="4" s="1"/>
  <c r="G23" i="4" s="1"/>
  <c r="I16" i="4"/>
  <c r="I15" i="4"/>
  <c r="J15" i="4" s="1"/>
  <c r="I12" i="4"/>
  <c r="J12" i="4" s="1"/>
  <c r="J16" i="4"/>
  <c r="I14" i="4"/>
  <c r="J14" i="4" s="1"/>
  <c r="I13" i="4"/>
  <c r="J13" i="4" s="1"/>
  <c r="H42" i="4"/>
  <c r="H43" i="4"/>
  <c r="F44" i="4"/>
  <c r="G15" i="3"/>
  <c r="N61" i="4"/>
  <c r="I18" i="4" l="1"/>
  <c r="J18" i="4" s="1"/>
  <c r="I17" i="4"/>
  <c r="J17" i="4" s="1"/>
  <c r="I21" i="4"/>
  <c r="J21" i="4" s="1"/>
  <c r="I19" i="4"/>
  <c r="J19" i="4" s="1"/>
  <c r="I22" i="4"/>
  <c r="J22" i="4" s="1"/>
  <c r="I20" i="4"/>
  <c r="J20" i="4" s="1"/>
  <c r="G24" i="4"/>
  <c r="I23" i="4"/>
  <c r="J23" i="4" s="1"/>
  <c r="F45" i="4"/>
  <c r="H44" i="4"/>
  <c r="Q44" i="4"/>
  <c r="G16" i="3"/>
  <c r="I15" i="3"/>
  <c r="J15" i="3" s="1"/>
  <c r="P61" i="4"/>
  <c r="R61" i="4"/>
  <c r="G25" i="4" l="1"/>
  <c r="I24" i="4"/>
  <c r="J24" i="4" s="1"/>
  <c r="F46" i="4"/>
  <c r="Q45" i="4"/>
  <c r="H45" i="4"/>
  <c r="G17" i="3"/>
  <c r="I16" i="3"/>
  <c r="J16" i="3" s="1"/>
  <c r="D54" i="5"/>
  <c r="G26" i="4" l="1"/>
  <c r="I25" i="4"/>
  <c r="J25" i="4" s="1"/>
  <c r="F47" i="4"/>
  <c r="Q46" i="4"/>
  <c r="H46" i="4"/>
  <c r="G18" i="3"/>
  <c r="I17" i="3"/>
  <c r="J17" i="3" s="1"/>
  <c r="G27" i="4" l="1"/>
  <c r="I26" i="4"/>
  <c r="J26" i="4" s="1"/>
  <c r="F48" i="4"/>
  <c r="H47" i="4"/>
  <c r="Q47" i="4"/>
  <c r="G19" i="3"/>
  <c r="I18" i="3"/>
  <c r="J18" i="3" s="1"/>
  <c r="G28" i="4" l="1"/>
  <c r="I27" i="4"/>
  <c r="J27" i="4" s="1"/>
  <c r="F49" i="4"/>
  <c r="H48" i="4"/>
  <c r="Q48" i="4"/>
  <c r="G20" i="3"/>
  <c r="I19" i="3"/>
  <c r="J19" i="3" s="1"/>
  <c r="G29" i="4" l="1"/>
  <c r="I28" i="4"/>
  <c r="J28" i="4" s="1"/>
  <c r="F50" i="4"/>
  <c r="H49" i="4"/>
  <c r="Q49" i="4"/>
  <c r="G21" i="3"/>
  <c r="I20" i="3"/>
  <c r="J20" i="3" s="1"/>
  <c r="G30" i="4" l="1"/>
  <c r="I29" i="4"/>
  <c r="J29" i="4" s="1"/>
  <c r="F51" i="4"/>
  <c r="Q50" i="4"/>
  <c r="H50" i="4"/>
  <c r="G22" i="3"/>
  <c r="I21" i="3"/>
  <c r="J21" i="3" s="1"/>
  <c r="G31" i="4" l="1"/>
  <c r="I30" i="4"/>
  <c r="J30" i="4" s="1"/>
  <c r="Q51" i="4"/>
  <c r="H51" i="4"/>
  <c r="F52" i="4"/>
  <c r="G23" i="3"/>
  <c r="I22" i="3"/>
  <c r="J22" i="3" s="1"/>
  <c r="G32" i="4" l="1"/>
  <c r="I31" i="4"/>
  <c r="J31" i="4" s="1"/>
  <c r="F53" i="4"/>
  <c r="H52" i="4"/>
  <c r="Q52" i="4"/>
  <c r="G24" i="3"/>
  <c r="I23" i="3"/>
  <c r="J23" i="3" s="1"/>
  <c r="G33" i="4" l="1"/>
  <c r="I32" i="4"/>
  <c r="J32" i="4" s="1"/>
  <c r="F54" i="4"/>
  <c r="Q53" i="4"/>
  <c r="H53" i="4"/>
  <c r="G25" i="3"/>
  <c r="I24" i="3"/>
  <c r="J24" i="3" s="1"/>
  <c r="G34" i="4" l="1"/>
  <c r="I33" i="4"/>
  <c r="J33" i="4" s="1"/>
  <c r="Q54" i="4"/>
  <c r="F55" i="4"/>
  <c r="H54" i="4"/>
  <c r="G26" i="3"/>
  <c r="I25" i="3"/>
  <c r="J25" i="3" s="1"/>
  <c r="G35" i="4" l="1"/>
  <c r="I34" i="4"/>
  <c r="J34" i="4" s="1"/>
  <c r="F56" i="4"/>
  <c r="Q55" i="4"/>
  <c r="H55" i="4"/>
  <c r="G27" i="3"/>
  <c r="I26" i="3"/>
  <c r="J26" i="3" s="1"/>
  <c r="G36" i="4" l="1"/>
  <c r="I35" i="4"/>
  <c r="J35" i="4" s="1"/>
  <c r="F57" i="4"/>
  <c r="Q56" i="4"/>
  <c r="H56" i="4"/>
  <c r="G28" i="3"/>
  <c r="I27" i="3"/>
  <c r="J27" i="3" s="1"/>
  <c r="G37" i="4" l="1"/>
  <c r="I36" i="4"/>
  <c r="J36" i="4" s="1"/>
  <c r="F58" i="4"/>
  <c r="H57" i="4"/>
  <c r="Q57" i="4"/>
  <c r="G29" i="3"/>
  <c r="I28" i="3"/>
  <c r="J28" i="3" s="1"/>
  <c r="G38" i="4" l="1"/>
  <c r="I37" i="4"/>
  <c r="J37" i="4" s="1"/>
  <c r="F59" i="4"/>
  <c r="H58" i="4"/>
  <c r="Q58" i="4"/>
  <c r="G30" i="3"/>
  <c r="I29" i="3"/>
  <c r="J29" i="3" s="1"/>
  <c r="G39" i="4" l="1"/>
  <c r="I38" i="4"/>
  <c r="J38" i="4" s="1"/>
  <c r="F60" i="4"/>
  <c r="H59" i="4"/>
  <c r="Q59" i="4"/>
  <c r="G31" i="3"/>
  <c r="I30" i="3"/>
  <c r="J30" i="3" s="1"/>
  <c r="G40" i="4" l="1"/>
  <c r="I39" i="4"/>
  <c r="J39" i="4" s="1"/>
  <c r="F61" i="4"/>
  <c r="H60" i="4"/>
  <c r="Q60" i="4"/>
  <c r="G32" i="3"/>
  <c r="I31" i="3"/>
  <c r="J31" i="3" s="1"/>
  <c r="G41" i="4" l="1"/>
  <c r="I40" i="4"/>
  <c r="J40" i="4" s="1"/>
  <c r="Q61" i="4"/>
  <c r="H61" i="4"/>
  <c r="G33" i="3"/>
  <c r="I32" i="3"/>
  <c r="J32" i="3" s="1"/>
  <c r="I41" i="4" l="1"/>
  <c r="J41" i="4" s="1"/>
  <c r="G42" i="4"/>
  <c r="G34" i="3"/>
  <c r="I33" i="3"/>
  <c r="J33" i="3" s="1"/>
  <c r="I42" i="4" l="1"/>
  <c r="J42" i="4" s="1"/>
  <c r="G43" i="4"/>
  <c r="G35" i="3"/>
  <c r="I34" i="3"/>
  <c r="J34" i="3" s="1"/>
  <c r="G44" i="4" l="1"/>
  <c r="I43" i="4"/>
  <c r="J43" i="4" s="1"/>
  <c r="G36" i="3"/>
  <c r="I35" i="3"/>
  <c r="J35" i="3" s="1"/>
  <c r="G45" i="4" l="1"/>
  <c r="I44" i="4"/>
  <c r="J44" i="4" s="1"/>
  <c r="G37" i="3"/>
  <c r="I36" i="3"/>
  <c r="J36" i="3" s="1"/>
  <c r="G46" i="4" l="1"/>
  <c r="I45" i="4"/>
  <c r="J45" i="4" s="1"/>
  <c r="G38" i="3"/>
  <c r="I37" i="3"/>
  <c r="J37" i="3" s="1"/>
  <c r="G47" i="4" l="1"/>
  <c r="I46" i="4"/>
  <c r="J46" i="4" s="1"/>
  <c r="G39" i="3"/>
  <c r="I38" i="3"/>
  <c r="J38" i="3" s="1"/>
  <c r="G48" i="4" l="1"/>
  <c r="I47" i="4"/>
  <c r="J47" i="4" s="1"/>
  <c r="G40" i="3"/>
  <c r="I39" i="3"/>
  <c r="J39" i="3" s="1"/>
  <c r="G49" i="4" l="1"/>
  <c r="I48" i="4"/>
  <c r="J48" i="4" s="1"/>
  <c r="G41" i="3"/>
  <c r="I40" i="3"/>
  <c r="J40" i="3" s="1"/>
  <c r="G50" i="4" l="1"/>
  <c r="I49" i="4"/>
  <c r="J49" i="4" s="1"/>
  <c r="I41" i="3"/>
  <c r="J41" i="3" s="1"/>
  <c r="G42" i="3"/>
  <c r="G51" i="4" l="1"/>
  <c r="I50" i="4"/>
  <c r="J50" i="4" s="1"/>
  <c r="G43" i="3"/>
  <c r="I42" i="3"/>
  <c r="J42" i="3" s="1"/>
  <c r="I51" i="4" l="1"/>
  <c r="J51" i="4" s="1"/>
  <c r="G52" i="4"/>
  <c r="G44" i="3"/>
  <c r="I43" i="3"/>
  <c r="J43" i="3" s="1"/>
  <c r="G53" i="4" l="1"/>
  <c r="I52" i="4"/>
  <c r="J52" i="4" s="1"/>
  <c r="G45" i="3"/>
  <c r="I44" i="3"/>
  <c r="J44" i="3" s="1"/>
  <c r="I53" i="4" l="1"/>
  <c r="J53" i="4" s="1"/>
  <c r="G54" i="4"/>
  <c r="G46" i="3"/>
  <c r="I45" i="3"/>
  <c r="J45" i="3" s="1"/>
  <c r="G55" i="4" l="1"/>
  <c r="I54" i="4"/>
  <c r="J54" i="4" s="1"/>
  <c r="G47" i="3"/>
  <c r="I46" i="3"/>
  <c r="J46" i="3" s="1"/>
  <c r="G56" i="4" l="1"/>
  <c r="I55" i="4"/>
  <c r="J55" i="4" s="1"/>
  <c r="G48" i="3"/>
  <c r="I47" i="3"/>
  <c r="J47" i="3" s="1"/>
  <c r="G57" i="4" l="1"/>
  <c r="I56" i="4"/>
  <c r="J56" i="4" s="1"/>
  <c r="G49" i="3"/>
  <c r="I48" i="3"/>
  <c r="J48" i="3" s="1"/>
  <c r="I57" i="4" l="1"/>
  <c r="J57" i="4" s="1"/>
  <c r="G58" i="4"/>
  <c r="G50" i="3"/>
  <c r="I49" i="3"/>
  <c r="J49" i="3" s="1"/>
  <c r="G59" i="4" l="1"/>
  <c r="I58" i="4"/>
  <c r="J58" i="4" s="1"/>
  <c r="G51" i="3"/>
  <c r="I51" i="3" s="1"/>
  <c r="I50" i="3"/>
  <c r="G60" i="4" l="1"/>
  <c r="I59" i="4"/>
  <c r="J59" i="4" s="1"/>
  <c r="K50" i="3"/>
  <c r="J50" i="3"/>
  <c r="L50" i="3" s="1"/>
  <c r="J51" i="3"/>
  <c r="S51" i="3"/>
  <c r="G61" i="4" l="1"/>
  <c r="I61" i="4" s="1"/>
  <c r="I60" i="4"/>
  <c r="M50" i="3"/>
  <c r="L49" i="3"/>
  <c r="K49" i="3"/>
  <c r="O50" i="3"/>
  <c r="N50" i="3"/>
  <c r="P50" i="3" l="1"/>
  <c r="R50" i="3"/>
  <c r="S50" i="3" s="1"/>
  <c r="J60" i="4"/>
  <c r="L60" i="4" s="1"/>
  <c r="K60" i="4"/>
  <c r="J61" i="4"/>
  <c r="S61" i="4"/>
  <c r="M49" i="3"/>
  <c r="L48" i="3"/>
  <c r="K48" i="3"/>
  <c r="O49" i="3"/>
  <c r="N49" i="3"/>
  <c r="C43" i="5" l="1"/>
  <c r="K59" i="4"/>
  <c r="O60" i="4"/>
  <c r="N60" i="4"/>
  <c r="M60" i="4"/>
  <c r="L59" i="4"/>
  <c r="M48" i="3"/>
  <c r="L47" i="3"/>
  <c r="O48" i="3"/>
  <c r="K47" i="3"/>
  <c r="N48" i="3"/>
  <c r="R49" i="3"/>
  <c r="P49" i="3"/>
  <c r="R60" i="4" l="1"/>
  <c r="D53" i="5" s="1"/>
  <c r="M59" i="4"/>
  <c r="L58" i="4"/>
  <c r="P60" i="4"/>
  <c r="K58" i="4"/>
  <c r="O59" i="4"/>
  <c r="N59" i="4"/>
  <c r="C42" i="5"/>
  <c r="S49" i="3"/>
  <c r="M47" i="3"/>
  <c r="L46" i="3"/>
  <c r="N47" i="3"/>
  <c r="K46" i="3"/>
  <c r="O47" i="3"/>
  <c r="P48" i="3"/>
  <c r="R48" i="3"/>
  <c r="S60" i="4" l="1"/>
  <c r="P47" i="3"/>
  <c r="P59" i="4"/>
  <c r="N58" i="4"/>
  <c r="O58" i="4"/>
  <c r="K57" i="4"/>
  <c r="M58" i="4"/>
  <c r="L57" i="4"/>
  <c r="R59" i="4"/>
  <c r="K45" i="3"/>
  <c r="O46" i="3"/>
  <c r="N46" i="3"/>
  <c r="M46" i="3"/>
  <c r="L45" i="3"/>
  <c r="R47" i="3"/>
  <c r="S47" i="3" s="1"/>
  <c r="C41" i="5"/>
  <c r="S48" i="3"/>
  <c r="R46" i="3" l="1"/>
  <c r="S46" i="3" s="1"/>
  <c r="R58" i="4"/>
  <c r="S58" i="4" s="1"/>
  <c r="M57" i="4"/>
  <c r="L56" i="4"/>
  <c r="P58" i="4"/>
  <c r="D52" i="5"/>
  <c r="S59" i="4"/>
  <c r="N57" i="4"/>
  <c r="O57" i="4"/>
  <c r="K56" i="4"/>
  <c r="C40" i="5"/>
  <c r="M45" i="3"/>
  <c r="L44" i="3"/>
  <c r="P46" i="3"/>
  <c r="K44" i="3"/>
  <c r="N45" i="3"/>
  <c r="O45" i="3"/>
  <c r="C39" i="5" l="1"/>
  <c r="D51" i="5"/>
  <c r="P57" i="4"/>
  <c r="K55" i="4"/>
  <c r="N56" i="4"/>
  <c r="O56" i="4"/>
  <c r="M56" i="4"/>
  <c r="L55" i="4"/>
  <c r="R57" i="4"/>
  <c r="R45" i="3"/>
  <c r="S45" i="3" s="1"/>
  <c r="P45" i="3"/>
  <c r="M44" i="3"/>
  <c r="L43" i="3"/>
  <c r="K43" i="3"/>
  <c r="O44" i="3"/>
  <c r="N44" i="3"/>
  <c r="C38" i="5" l="1"/>
  <c r="R56" i="4"/>
  <c r="D49" i="5" s="1"/>
  <c r="P56" i="4"/>
  <c r="M55" i="4"/>
  <c r="L54" i="4"/>
  <c r="D50" i="5"/>
  <c r="S57" i="4"/>
  <c r="K54" i="4"/>
  <c r="O55" i="4"/>
  <c r="N55" i="4"/>
  <c r="P44" i="3"/>
  <c r="K42" i="3"/>
  <c r="O43" i="3"/>
  <c r="N43" i="3"/>
  <c r="M43" i="3"/>
  <c r="L42" i="3"/>
  <c r="R44" i="3"/>
  <c r="R43" i="3" l="1"/>
  <c r="C36" i="5" s="1"/>
  <c r="S56" i="4"/>
  <c r="K53" i="4"/>
  <c r="O54" i="4"/>
  <c r="N54" i="4"/>
  <c r="M54" i="4"/>
  <c r="L53" i="4"/>
  <c r="P55" i="4"/>
  <c r="R55" i="4"/>
  <c r="C37" i="5"/>
  <c r="S44" i="3"/>
  <c r="P43" i="3"/>
  <c r="M42" i="3"/>
  <c r="L41" i="3"/>
  <c r="O42" i="3"/>
  <c r="N42" i="3"/>
  <c r="K41" i="3"/>
  <c r="S43" i="3" l="1"/>
  <c r="R54" i="4"/>
  <c r="M53" i="4"/>
  <c r="L52" i="4"/>
  <c r="D48" i="5"/>
  <c r="S54" i="4"/>
  <c r="S55" i="4"/>
  <c r="D47" i="5"/>
  <c r="P54" i="4"/>
  <c r="O53" i="4"/>
  <c r="K52" i="4"/>
  <c r="N53" i="4"/>
  <c r="R42" i="3"/>
  <c r="S42" i="3" s="1"/>
  <c r="M41" i="3"/>
  <c r="L40" i="3"/>
  <c r="N41" i="3"/>
  <c r="O41" i="3"/>
  <c r="K40" i="3"/>
  <c r="P42" i="3"/>
  <c r="P41" i="3" l="1"/>
  <c r="C35" i="5"/>
  <c r="K51" i="4"/>
  <c r="O52" i="4"/>
  <c r="N52" i="4"/>
  <c r="M52" i="4"/>
  <c r="L51" i="4"/>
  <c r="P53" i="4"/>
  <c r="R53" i="4"/>
  <c r="O40" i="3"/>
  <c r="K39" i="3"/>
  <c r="N40" i="3"/>
  <c r="M40" i="3"/>
  <c r="L39" i="3"/>
  <c r="R41" i="3"/>
  <c r="R52" i="4" l="1"/>
  <c r="S52" i="4" s="1"/>
  <c r="R40" i="3"/>
  <c r="S40" i="3" s="1"/>
  <c r="M51" i="4"/>
  <c r="L50" i="4"/>
  <c r="P52" i="4"/>
  <c r="D46" i="5"/>
  <c r="S53" i="4"/>
  <c r="K50" i="4"/>
  <c r="O51" i="4"/>
  <c r="N51" i="4"/>
  <c r="C34" i="5"/>
  <c r="S41" i="3"/>
  <c r="M39" i="3"/>
  <c r="L38" i="3"/>
  <c r="O39" i="3"/>
  <c r="N39" i="3"/>
  <c r="K38" i="3"/>
  <c r="P40" i="3"/>
  <c r="D45" i="5" l="1"/>
  <c r="C33" i="5"/>
  <c r="P51" i="4"/>
  <c r="L49" i="4"/>
  <c r="M50" i="4"/>
  <c r="K49" i="4"/>
  <c r="N50" i="4"/>
  <c r="O50" i="4"/>
  <c r="R51" i="4"/>
  <c r="K37" i="3"/>
  <c r="O38" i="3"/>
  <c r="N38" i="3"/>
  <c r="P39" i="3"/>
  <c r="R39" i="3"/>
  <c r="M38" i="3"/>
  <c r="L37" i="3"/>
  <c r="R50" i="4" l="1"/>
  <c r="S50" i="4" s="1"/>
  <c r="P50" i="4"/>
  <c r="D44" i="5"/>
  <c r="S51" i="4"/>
  <c r="N49" i="4"/>
  <c r="K48" i="4"/>
  <c r="O49" i="4"/>
  <c r="L48" i="4"/>
  <c r="M49" i="4"/>
  <c r="M37" i="3"/>
  <c r="L36" i="3"/>
  <c r="R38" i="3"/>
  <c r="S38" i="3" s="1"/>
  <c r="P38" i="3"/>
  <c r="C32" i="5"/>
  <c r="S39" i="3"/>
  <c r="N37" i="3"/>
  <c r="O37" i="3"/>
  <c r="K36" i="3"/>
  <c r="O41" i="1"/>
  <c r="M41" i="1"/>
  <c r="D43" i="5" l="1"/>
  <c r="P49" i="4"/>
  <c r="K47" i="4"/>
  <c r="O48" i="4"/>
  <c r="N48" i="4"/>
  <c r="R49" i="4"/>
  <c r="M48" i="4"/>
  <c r="R48" i="4" s="1"/>
  <c r="L47" i="4"/>
  <c r="C31" i="5"/>
  <c r="N36" i="3"/>
  <c r="O36" i="3"/>
  <c r="K35" i="3"/>
  <c r="M36" i="3"/>
  <c r="L35" i="3"/>
  <c r="P37" i="3"/>
  <c r="R37" i="3"/>
  <c r="S37" i="3" s="1"/>
  <c r="G3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12" i="1"/>
  <c r="G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I11" i="1" s="1"/>
  <c r="J11" i="1" s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" i="1"/>
  <c r="M47" i="4" l="1"/>
  <c r="L46" i="4"/>
  <c r="D41" i="5"/>
  <c r="D42" i="5"/>
  <c r="S48" i="4"/>
  <c r="S49" i="4"/>
  <c r="P48" i="4"/>
  <c r="O47" i="4"/>
  <c r="N47" i="4"/>
  <c r="K46" i="4"/>
  <c r="O35" i="3"/>
  <c r="N35" i="3"/>
  <c r="K34" i="3"/>
  <c r="R36" i="3"/>
  <c r="P36" i="3"/>
  <c r="M35" i="3"/>
  <c r="L34" i="3"/>
  <c r="C30" i="5"/>
  <c r="G13" i="1"/>
  <c r="I12" i="1"/>
  <c r="J12" i="1" s="1"/>
  <c r="N41" i="1"/>
  <c r="K45" i="4" l="1"/>
  <c r="O46" i="4"/>
  <c r="N46" i="4"/>
  <c r="M46" i="4"/>
  <c r="L45" i="4"/>
  <c r="P47" i="4"/>
  <c r="R47" i="4"/>
  <c r="M34" i="3"/>
  <c r="L33" i="3"/>
  <c r="N34" i="3"/>
  <c r="K33" i="3"/>
  <c r="O34" i="3"/>
  <c r="C29" i="5"/>
  <c r="S36" i="3"/>
  <c r="P35" i="3"/>
  <c r="R35" i="3"/>
  <c r="S35" i="3" s="1"/>
  <c r="G14" i="1"/>
  <c r="I13" i="1"/>
  <c r="J13" i="1" s="1"/>
  <c r="P41" i="1"/>
  <c r="R41" i="1"/>
  <c r="D40" i="5" l="1"/>
  <c r="S47" i="4"/>
  <c r="L44" i="4"/>
  <c r="M45" i="4"/>
  <c r="R46" i="4"/>
  <c r="P46" i="4"/>
  <c r="O45" i="4"/>
  <c r="N45" i="4"/>
  <c r="K44" i="4"/>
  <c r="K32" i="3"/>
  <c r="N33" i="3"/>
  <c r="O33" i="3"/>
  <c r="P34" i="3"/>
  <c r="R34" i="3"/>
  <c r="M33" i="3"/>
  <c r="L32" i="3"/>
  <c r="C28" i="5"/>
  <c r="G15" i="1"/>
  <c r="I14" i="1"/>
  <c r="J14" i="1" s="1"/>
  <c r="B34" i="5"/>
  <c r="P45" i="4" l="1"/>
  <c r="D39" i="5"/>
  <c r="R45" i="4"/>
  <c r="S45" i="4" s="1"/>
  <c r="L43" i="4"/>
  <c r="M44" i="4"/>
  <c r="N44" i="4"/>
  <c r="K43" i="4"/>
  <c r="O44" i="4"/>
  <c r="S46" i="4"/>
  <c r="M32" i="3"/>
  <c r="L31" i="3"/>
  <c r="P33" i="3"/>
  <c r="R33" i="3"/>
  <c r="S33" i="3" s="1"/>
  <c r="C27" i="5"/>
  <c r="S34" i="3"/>
  <c r="K31" i="3"/>
  <c r="O32" i="3"/>
  <c r="N32" i="3"/>
  <c r="G16" i="1"/>
  <c r="I15" i="1"/>
  <c r="J15" i="1" s="1"/>
  <c r="P44" i="4" l="1"/>
  <c r="R44" i="4"/>
  <c r="D37" i="5" s="1"/>
  <c r="M43" i="4"/>
  <c r="L42" i="4"/>
  <c r="K42" i="4"/>
  <c r="O43" i="4"/>
  <c r="N43" i="4"/>
  <c r="D38" i="5"/>
  <c r="K30" i="3"/>
  <c r="O31" i="3"/>
  <c r="N31" i="3"/>
  <c r="C26" i="5"/>
  <c r="L30" i="3"/>
  <c r="M31" i="3"/>
  <c r="P32" i="3"/>
  <c r="R32" i="3"/>
  <c r="S32" i="3" s="1"/>
  <c r="G17" i="1"/>
  <c r="I16" i="1"/>
  <c r="J16" i="1" s="1"/>
  <c r="S44" i="4" l="1"/>
  <c r="P43" i="4"/>
  <c r="M42" i="4"/>
  <c r="L41" i="4"/>
  <c r="N42" i="4"/>
  <c r="K41" i="4"/>
  <c r="O42" i="4"/>
  <c r="R43" i="4"/>
  <c r="L29" i="3"/>
  <c r="M30" i="3"/>
  <c r="P31" i="3"/>
  <c r="R31" i="3"/>
  <c r="S31" i="3" s="1"/>
  <c r="C25" i="5"/>
  <c r="K29" i="3"/>
  <c r="O30" i="3"/>
  <c r="N30" i="3"/>
  <c r="G18" i="1"/>
  <c r="I17" i="1"/>
  <c r="J17" i="1" s="1"/>
  <c r="P42" i="4" l="1"/>
  <c r="S43" i="4"/>
  <c r="D36" i="5"/>
  <c r="O41" i="4"/>
  <c r="N41" i="4"/>
  <c r="K40" i="4"/>
  <c r="M41" i="4"/>
  <c r="L40" i="4"/>
  <c r="R42" i="4"/>
  <c r="S42" i="4" s="1"/>
  <c r="R30" i="3"/>
  <c r="S30" i="3" s="1"/>
  <c r="K28" i="3"/>
  <c r="O29" i="3"/>
  <c r="N29" i="3"/>
  <c r="P30" i="3"/>
  <c r="C24" i="5"/>
  <c r="L28" i="3"/>
  <c r="M29" i="3"/>
  <c r="G19" i="1"/>
  <c r="I18" i="1"/>
  <c r="J18" i="1" s="1"/>
  <c r="C23" i="5" l="1"/>
  <c r="R41" i="4"/>
  <c r="S41" i="4" s="1"/>
  <c r="P41" i="4"/>
  <c r="M40" i="4"/>
  <c r="L39" i="4"/>
  <c r="K39" i="4"/>
  <c r="N40" i="4"/>
  <c r="O40" i="4"/>
  <c r="D35" i="5"/>
  <c r="R29" i="3"/>
  <c r="S29" i="3" s="1"/>
  <c r="N28" i="3"/>
  <c r="O28" i="3"/>
  <c r="K27" i="3"/>
  <c r="P29" i="3"/>
  <c r="C22" i="5"/>
  <c r="L27" i="3"/>
  <c r="M28" i="3"/>
  <c r="G20" i="1"/>
  <c r="I19" i="1"/>
  <c r="J19" i="1" s="1"/>
  <c r="P40" i="4" l="1"/>
  <c r="D34" i="5"/>
  <c r="L38" i="4"/>
  <c r="M39" i="4"/>
  <c r="O39" i="4"/>
  <c r="N39" i="4"/>
  <c r="K38" i="4"/>
  <c r="R40" i="4"/>
  <c r="L26" i="3"/>
  <c r="M27" i="3"/>
  <c r="P28" i="3"/>
  <c r="R28" i="3"/>
  <c r="O27" i="3"/>
  <c r="N27" i="3"/>
  <c r="K26" i="3"/>
  <c r="G21" i="1"/>
  <c r="I20" i="1"/>
  <c r="J20" i="1" s="1"/>
  <c r="P39" i="4" l="1"/>
  <c r="N38" i="4"/>
  <c r="O38" i="4"/>
  <c r="K37" i="4"/>
  <c r="R39" i="4"/>
  <c r="S39" i="4" s="1"/>
  <c r="D33" i="5"/>
  <c r="S40" i="4"/>
  <c r="M38" i="4"/>
  <c r="R38" i="4" s="1"/>
  <c r="D31" i="5" s="1"/>
  <c r="L37" i="4"/>
  <c r="R27" i="3"/>
  <c r="P27" i="3"/>
  <c r="K25" i="3"/>
  <c r="N26" i="3"/>
  <c r="O26" i="3"/>
  <c r="C21" i="5"/>
  <c r="S27" i="3"/>
  <c r="S28" i="3"/>
  <c r="L25" i="3"/>
  <c r="M26" i="3"/>
  <c r="G22" i="1"/>
  <c r="I21" i="1"/>
  <c r="J21" i="1" s="1"/>
  <c r="R26" i="3" l="1"/>
  <c r="S26" i="3" s="1"/>
  <c r="O37" i="4"/>
  <c r="K36" i="4"/>
  <c r="N37" i="4"/>
  <c r="P38" i="4"/>
  <c r="D32" i="5"/>
  <c r="S38" i="4"/>
  <c r="M37" i="4"/>
  <c r="R37" i="4" s="1"/>
  <c r="L36" i="4"/>
  <c r="N25" i="3"/>
  <c r="O25" i="3"/>
  <c r="K24" i="3"/>
  <c r="P26" i="3"/>
  <c r="M25" i="3"/>
  <c r="L24" i="3"/>
  <c r="C20" i="5"/>
  <c r="G23" i="1"/>
  <c r="I22" i="1"/>
  <c r="J22" i="1" s="1"/>
  <c r="C19" i="5" l="1"/>
  <c r="M36" i="4"/>
  <c r="L35" i="4"/>
  <c r="O36" i="4"/>
  <c r="N36" i="4"/>
  <c r="K35" i="4"/>
  <c r="S37" i="4"/>
  <c r="D30" i="5"/>
  <c r="P37" i="4"/>
  <c r="M24" i="3"/>
  <c r="L23" i="3"/>
  <c r="K23" i="3"/>
  <c r="N24" i="3"/>
  <c r="O24" i="3"/>
  <c r="P25" i="3"/>
  <c r="R25" i="3"/>
  <c r="G24" i="1"/>
  <c r="I23" i="1"/>
  <c r="J23" i="1" s="1"/>
  <c r="P36" i="4" l="1"/>
  <c r="O35" i="4"/>
  <c r="N35" i="4"/>
  <c r="K34" i="4"/>
  <c r="L34" i="4"/>
  <c r="M35" i="4"/>
  <c r="R36" i="4"/>
  <c r="P24" i="3"/>
  <c r="R24" i="3"/>
  <c r="S24" i="3" s="1"/>
  <c r="C18" i="5"/>
  <c r="S25" i="3"/>
  <c r="K22" i="3"/>
  <c r="N23" i="3"/>
  <c r="O23" i="3"/>
  <c r="M23" i="3"/>
  <c r="L22" i="3"/>
  <c r="G25" i="1"/>
  <c r="I24" i="1"/>
  <c r="J24" i="1" s="1"/>
  <c r="R35" i="4" l="1"/>
  <c r="D28" i="5" s="1"/>
  <c r="L33" i="4"/>
  <c r="M34" i="4"/>
  <c r="P35" i="4"/>
  <c r="S36" i="4"/>
  <c r="D29" i="5"/>
  <c r="O34" i="4"/>
  <c r="K33" i="4"/>
  <c r="N34" i="4"/>
  <c r="R23" i="3"/>
  <c r="P23" i="3"/>
  <c r="O22" i="3"/>
  <c r="N22" i="3"/>
  <c r="K21" i="3"/>
  <c r="C17" i="5"/>
  <c r="S23" i="3"/>
  <c r="L21" i="3"/>
  <c r="M22" i="3"/>
  <c r="G26" i="1"/>
  <c r="I25" i="1"/>
  <c r="J25" i="1" s="1"/>
  <c r="S35" i="4" l="1"/>
  <c r="L32" i="4"/>
  <c r="M33" i="4"/>
  <c r="R34" i="4"/>
  <c r="K32" i="4"/>
  <c r="O33" i="4"/>
  <c r="N33" i="4"/>
  <c r="P34" i="4"/>
  <c r="L20" i="3"/>
  <c r="M21" i="3"/>
  <c r="R22" i="3"/>
  <c r="O21" i="3"/>
  <c r="N21" i="3"/>
  <c r="K20" i="3"/>
  <c r="P22" i="3"/>
  <c r="C16" i="5"/>
  <c r="G27" i="1"/>
  <c r="I26" i="1"/>
  <c r="J26" i="1" s="1"/>
  <c r="P33" i="4" l="1"/>
  <c r="D27" i="5"/>
  <c r="S34" i="4"/>
  <c r="O32" i="4"/>
  <c r="K31" i="4"/>
  <c r="N32" i="4"/>
  <c r="R33" i="4"/>
  <c r="M32" i="4"/>
  <c r="L31" i="4"/>
  <c r="R21" i="3"/>
  <c r="S21" i="3" s="1"/>
  <c r="K19" i="3"/>
  <c r="N20" i="3"/>
  <c r="O20" i="3"/>
  <c r="P21" i="3"/>
  <c r="C15" i="5"/>
  <c r="S22" i="3"/>
  <c r="M20" i="3"/>
  <c r="L19" i="3"/>
  <c r="G28" i="1"/>
  <c r="I27" i="1"/>
  <c r="J27" i="1" s="1"/>
  <c r="R20" i="3" l="1"/>
  <c r="C13" i="5" s="1"/>
  <c r="K30" i="4"/>
  <c r="N31" i="4"/>
  <c r="O31" i="4"/>
  <c r="P32" i="4"/>
  <c r="D26" i="5"/>
  <c r="S33" i="4"/>
  <c r="M31" i="4"/>
  <c r="R31" i="4" s="1"/>
  <c r="L30" i="4"/>
  <c r="R32" i="4"/>
  <c r="S32" i="4" s="1"/>
  <c r="O19" i="3"/>
  <c r="N19" i="3"/>
  <c r="K18" i="3"/>
  <c r="L18" i="3"/>
  <c r="M19" i="3"/>
  <c r="P20" i="3"/>
  <c r="C14" i="5"/>
  <c r="G29" i="1"/>
  <c r="I28" i="1"/>
  <c r="J28" i="1" s="1"/>
  <c r="S20" i="3" l="1"/>
  <c r="P31" i="4"/>
  <c r="D25" i="5"/>
  <c r="S31" i="4"/>
  <c r="D24" i="5"/>
  <c r="M30" i="4"/>
  <c r="L29" i="4"/>
  <c r="O30" i="4"/>
  <c r="K29" i="4"/>
  <c r="N30" i="4"/>
  <c r="O18" i="3"/>
  <c r="N18" i="3"/>
  <c r="K17" i="3"/>
  <c r="L17" i="3"/>
  <c r="M18" i="3"/>
  <c r="P19" i="3"/>
  <c r="R19" i="3"/>
  <c r="G30" i="1"/>
  <c r="I29" i="1"/>
  <c r="J29" i="1" s="1"/>
  <c r="P30" i="4" l="1"/>
  <c r="R30" i="4"/>
  <c r="D23" i="5" s="1"/>
  <c r="M29" i="4"/>
  <c r="L28" i="4"/>
  <c r="K28" i="4"/>
  <c r="O29" i="4"/>
  <c r="N29" i="4"/>
  <c r="C12" i="5"/>
  <c r="S19" i="3"/>
  <c r="M17" i="3"/>
  <c r="L16" i="3"/>
  <c r="O17" i="3"/>
  <c r="N17" i="3"/>
  <c r="K16" i="3"/>
  <c r="R18" i="3"/>
  <c r="S18" i="3" s="1"/>
  <c r="P18" i="3"/>
  <c r="G31" i="1"/>
  <c r="I30" i="1"/>
  <c r="J30" i="1" s="1"/>
  <c r="S30" i="4" l="1"/>
  <c r="P29" i="4"/>
  <c r="O28" i="4"/>
  <c r="K27" i="4"/>
  <c r="N28" i="4"/>
  <c r="R29" i="4"/>
  <c r="M28" i="4"/>
  <c r="L27" i="4"/>
  <c r="N16" i="3"/>
  <c r="O16" i="3"/>
  <c r="K15" i="3"/>
  <c r="P17" i="3"/>
  <c r="R17" i="3"/>
  <c r="L15" i="3"/>
  <c r="M16" i="3"/>
  <c r="C11" i="5"/>
  <c r="G32" i="1"/>
  <c r="I31" i="1"/>
  <c r="J31" i="1" s="1"/>
  <c r="R28" i="4" l="1"/>
  <c r="D22" i="5"/>
  <c r="S28" i="4"/>
  <c r="S29" i="4"/>
  <c r="M27" i="4"/>
  <c r="L26" i="4"/>
  <c r="N27" i="4"/>
  <c r="K26" i="4"/>
  <c r="O27" i="4"/>
  <c r="D21" i="5"/>
  <c r="P28" i="4"/>
  <c r="C10" i="5"/>
  <c r="P16" i="3"/>
  <c r="R16" i="3"/>
  <c r="S16" i="3" s="1"/>
  <c r="L14" i="3"/>
  <c r="M15" i="3"/>
  <c r="O15" i="3"/>
  <c r="N15" i="3"/>
  <c r="K14" i="3"/>
  <c r="S17" i="3"/>
  <c r="G33" i="1"/>
  <c r="I32" i="1"/>
  <c r="J32" i="1" s="1"/>
  <c r="P27" i="4" l="1"/>
  <c r="N26" i="4"/>
  <c r="O26" i="4"/>
  <c r="K25" i="4"/>
  <c r="R27" i="4"/>
  <c r="M26" i="4"/>
  <c r="L25" i="4"/>
  <c r="L13" i="3"/>
  <c r="M14" i="3"/>
  <c r="P15" i="3"/>
  <c r="R15" i="3"/>
  <c r="C9" i="5"/>
  <c r="K13" i="3"/>
  <c r="O14" i="3"/>
  <c r="N14" i="3"/>
  <c r="G34" i="1"/>
  <c r="I33" i="1"/>
  <c r="J33" i="1" s="1"/>
  <c r="R26" i="4" l="1"/>
  <c r="D19" i="5" s="1"/>
  <c r="M25" i="4"/>
  <c r="L24" i="4"/>
  <c r="P26" i="4"/>
  <c r="D20" i="5"/>
  <c r="S27" i="4"/>
  <c r="K24" i="4"/>
  <c r="O25" i="4"/>
  <c r="N25" i="4"/>
  <c r="R14" i="3"/>
  <c r="S14" i="3" s="1"/>
  <c r="C8" i="5"/>
  <c r="O13" i="3"/>
  <c r="N13" i="3"/>
  <c r="K12" i="3"/>
  <c r="S15" i="3"/>
  <c r="P14" i="3"/>
  <c r="L12" i="3"/>
  <c r="M13" i="3"/>
  <c r="G35" i="1"/>
  <c r="I34" i="1"/>
  <c r="J34" i="1" s="1"/>
  <c r="S26" i="4" l="1"/>
  <c r="C7" i="5"/>
  <c r="R25" i="4"/>
  <c r="D18" i="5" s="1"/>
  <c r="M24" i="4"/>
  <c r="L23" i="4"/>
  <c r="P25" i="4"/>
  <c r="N24" i="4"/>
  <c r="O24" i="4"/>
  <c r="K23" i="4"/>
  <c r="L11" i="3"/>
  <c r="M11" i="3" s="1"/>
  <c r="M12" i="3"/>
  <c r="O12" i="3"/>
  <c r="K11" i="3"/>
  <c r="N12" i="3"/>
  <c r="P13" i="3"/>
  <c r="R13" i="3"/>
  <c r="G36" i="1"/>
  <c r="I35" i="1"/>
  <c r="J35" i="1" s="1"/>
  <c r="S25" i="4" l="1"/>
  <c r="P24" i="4"/>
  <c r="R24" i="4"/>
  <c r="M23" i="4"/>
  <c r="L22" i="4"/>
  <c r="K22" i="4"/>
  <c r="N23" i="4"/>
  <c r="O23" i="4"/>
  <c r="C6" i="5"/>
  <c r="S13" i="3"/>
  <c r="N11" i="3"/>
  <c r="O11" i="3"/>
  <c r="P12" i="3"/>
  <c r="R12" i="3"/>
  <c r="G37" i="1"/>
  <c r="I36" i="1"/>
  <c r="J36" i="1" s="1"/>
  <c r="P23" i="4" l="1"/>
  <c r="R23" i="4"/>
  <c r="S23" i="4" s="1"/>
  <c r="O22" i="4"/>
  <c r="N22" i="4"/>
  <c r="K21" i="4"/>
  <c r="L21" i="4"/>
  <c r="M22" i="4"/>
  <c r="R22" i="4" s="1"/>
  <c r="D17" i="5"/>
  <c r="S24" i="4"/>
  <c r="C5" i="5"/>
  <c r="P11" i="3"/>
  <c r="P6" i="3" s="1"/>
  <c r="R11" i="3"/>
  <c r="C4" i="5" s="1"/>
  <c r="S12" i="3"/>
  <c r="G38" i="1"/>
  <c r="I37" i="1"/>
  <c r="J37" i="1" s="1"/>
  <c r="D15" i="5" l="1"/>
  <c r="M21" i="4"/>
  <c r="L20" i="4"/>
  <c r="P22" i="4"/>
  <c r="N21" i="4"/>
  <c r="K20" i="4"/>
  <c r="O21" i="4"/>
  <c r="D16" i="5"/>
  <c r="S22" i="4"/>
  <c r="S11" i="3"/>
  <c r="G39" i="1"/>
  <c r="I38" i="1"/>
  <c r="J38" i="1" s="1"/>
  <c r="P21" i="4" l="1"/>
  <c r="N20" i="4"/>
  <c r="O20" i="4"/>
  <c r="K19" i="4"/>
  <c r="L19" i="4"/>
  <c r="M20" i="4"/>
  <c r="R21" i="4"/>
  <c r="G40" i="1"/>
  <c r="I39" i="1"/>
  <c r="J39" i="1" s="1"/>
  <c r="R20" i="4" l="1"/>
  <c r="S20" i="4"/>
  <c r="D13" i="5"/>
  <c r="K18" i="4"/>
  <c r="N19" i="4"/>
  <c r="O19" i="4"/>
  <c r="D14" i="5"/>
  <c r="S21" i="4"/>
  <c r="M19" i="4"/>
  <c r="L18" i="4"/>
  <c r="P20" i="4"/>
  <c r="G41" i="1"/>
  <c r="I41" i="1" s="1"/>
  <c r="I40" i="1"/>
  <c r="N18" i="4" l="1"/>
  <c r="O18" i="4"/>
  <c r="K17" i="4"/>
  <c r="L17" i="4"/>
  <c r="M18" i="4"/>
  <c r="R18" i="4" s="1"/>
  <c r="D11" i="5" s="1"/>
  <c r="P19" i="4"/>
  <c r="R19" i="4"/>
  <c r="J40" i="1"/>
  <c r="L40" i="1" s="1"/>
  <c r="K40" i="1"/>
  <c r="J41" i="1"/>
  <c r="S41" i="1"/>
  <c r="D12" i="5" l="1"/>
  <c r="S18" i="4"/>
  <c r="S19" i="4"/>
  <c r="P18" i="4"/>
  <c r="M17" i="4"/>
  <c r="L16" i="4"/>
  <c r="K16" i="4"/>
  <c r="N17" i="4"/>
  <c r="O17" i="4"/>
  <c r="K39" i="1"/>
  <c r="O40" i="1"/>
  <c r="N40" i="1"/>
  <c r="L39" i="1"/>
  <c r="M40" i="1"/>
  <c r="O16" i="4" l="1"/>
  <c r="N16" i="4"/>
  <c r="K15" i="4"/>
  <c r="L15" i="4"/>
  <c r="M16" i="4"/>
  <c r="R17" i="4"/>
  <c r="P17" i="4"/>
  <c r="M39" i="1"/>
  <c r="L38" i="1"/>
  <c r="R40" i="1"/>
  <c r="P40" i="1"/>
  <c r="N39" i="1"/>
  <c r="K38" i="1"/>
  <c r="O39" i="1"/>
  <c r="R16" i="4" l="1"/>
  <c r="P39" i="1"/>
  <c r="S17" i="4"/>
  <c r="D10" i="5"/>
  <c r="S16" i="4"/>
  <c r="D9" i="5"/>
  <c r="M15" i="4"/>
  <c r="L14" i="4"/>
  <c r="K14" i="4"/>
  <c r="O15" i="4"/>
  <c r="N15" i="4"/>
  <c r="P16" i="4"/>
  <c r="B33" i="5"/>
  <c r="S40" i="1"/>
  <c r="M38" i="1"/>
  <c r="L37" i="1"/>
  <c r="K37" i="1"/>
  <c r="N38" i="1"/>
  <c r="O38" i="1"/>
  <c r="R39" i="1"/>
  <c r="S39" i="1" s="1"/>
  <c r="R15" i="4" l="1"/>
  <c r="S15" i="4" s="1"/>
  <c r="M14" i="4"/>
  <c r="L13" i="4"/>
  <c r="N14" i="4"/>
  <c r="O14" i="4"/>
  <c r="K13" i="4"/>
  <c r="D8" i="5"/>
  <c r="P15" i="4"/>
  <c r="P38" i="1"/>
  <c r="M37" i="1"/>
  <c r="L36" i="1"/>
  <c r="O37" i="1"/>
  <c r="N37" i="1"/>
  <c r="K36" i="1"/>
  <c r="R38" i="1"/>
  <c r="B32" i="5"/>
  <c r="P14" i="4" l="1"/>
  <c r="O13" i="4"/>
  <c r="K12" i="4"/>
  <c r="N13" i="4"/>
  <c r="M13" i="4"/>
  <c r="L12" i="4"/>
  <c r="R14" i="4"/>
  <c r="P37" i="1"/>
  <c r="O36" i="1"/>
  <c r="N36" i="1"/>
  <c r="K35" i="1"/>
  <c r="B31" i="5"/>
  <c r="R37" i="1"/>
  <c r="S37" i="1" s="1"/>
  <c r="M36" i="1"/>
  <c r="L35" i="1"/>
  <c r="S38" i="1"/>
  <c r="R36" i="1" l="1"/>
  <c r="R13" i="4"/>
  <c r="D6" i="5" s="1"/>
  <c r="M12" i="4"/>
  <c r="L11" i="4"/>
  <c r="M11" i="4" s="1"/>
  <c r="D7" i="5"/>
  <c r="S13" i="4"/>
  <c r="S14" i="4"/>
  <c r="K11" i="4"/>
  <c r="N12" i="4"/>
  <c r="O12" i="4"/>
  <c r="P13" i="4"/>
  <c r="B29" i="5"/>
  <c r="M35" i="1"/>
  <c r="L34" i="1"/>
  <c r="B30" i="5"/>
  <c r="S36" i="1"/>
  <c r="O35" i="1"/>
  <c r="N35" i="1"/>
  <c r="K34" i="1"/>
  <c r="P36" i="1"/>
  <c r="P12" i="4" l="1"/>
  <c r="O11" i="4"/>
  <c r="N11" i="4"/>
  <c r="R11" i="4" s="1"/>
  <c r="D4" i="5" s="1"/>
  <c r="R12" i="4"/>
  <c r="P35" i="1"/>
  <c r="M34" i="1"/>
  <c r="L33" i="1"/>
  <c r="R35" i="1"/>
  <c r="N34" i="1"/>
  <c r="K33" i="1"/>
  <c r="O34" i="1"/>
  <c r="P34" i="1" l="1"/>
  <c r="D5" i="5"/>
  <c r="S11" i="4"/>
  <c r="S12" i="4"/>
  <c r="P11" i="4"/>
  <c r="P6" i="4" s="1"/>
  <c r="O33" i="1"/>
  <c r="N33" i="1"/>
  <c r="K32" i="1"/>
  <c r="M33" i="1"/>
  <c r="L32" i="1"/>
  <c r="B28" i="5"/>
  <c r="S35" i="1"/>
  <c r="R34" i="1"/>
  <c r="S34" i="1" s="1"/>
  <c r="R33" i="1" l="1"/>
  <c r="B26" i="5" s="1"/>
  <c r="M32" i="1"/>
  <c r="L31" i="1"/>
  <c r="N32" i="1"/>
  <c r="K31" i="1"/>
  <c r="O32" i="1"/>
  <c r="B27" i="5"/>
  <c r="P33" i="1"/>
  <c r="P32" i="1" l="1"/>
  <c r="S33" i="1"/>
  <c r="N31" i="1"/>
  <c r="K30" i="1"/>
  <c r="O31" i="1"/>
  <c r="M31" i="1"/>
  <c r="L30" i="1"/>
  <c r="R32" i="1"/>
  <c r="R31" i="1" l="1"/>
  <c r="S31" i="1" s="1"/>
  <c r="P31" i="1"/>
  <c r="M30" i="1"/>
  <c r="L29" i="1"/>
  <c r="B25" i="5"/>
  <c r="S32" i="1"/>
  <c r="O30" i="1"/>
  <c r="N30" i="1"/>
  <c r="K29" i="1"/>
  <c r="B24" i="5" l="1"/>
  <c r="P30" i="1"/>
  <c r="N29" i="1"/>
  <c r="K28" i="1"/>
  <c r="O29" i="1"/>
  <c r="M29" i="1"/>
  <c r="L28" i="1"/>
  <c r="R30" i="1"/>
  <c r="R29" i="1" l="1"/>
  <c r="B22" i="5" s="1"/>
  <c r="B23" i="5"/>
  <c r="S30" i="1"/>
  <c r="M28" i="1"/>
  <c r="L27" i="1"/>
  <c r="K27" i="1"/>
  <c r="O28" i="1"/>
  <c r="N28" i="1"/>
  <c r="P29" i="1"/>
  <c r="S29" i="1" l="1"/>
  <c r="N27" i="1"/>
  <c r="K26" i="1"/>
  <c r="O27" i="1"/>
  <c r="P28" i="1"/>
  <c r="R28" i="1"/>
  <c r="M27" i="1"/>
  <c r="L26" i="1"/>
  <c r="R27" i="1" l="1"/>
  <c r="B20" i="5" s="1"/>
  <c r="P27" i="1"/>
  <c r="L25" i="1"/>
  <c r="M26" i="1"/>
  <c r="B21" i="5"/>
  <c r="S28" i="1"/>
  <c r="K25" i="1"/>
  <c r="O26" i="1"/>
  <c r="N26" i="1"/>
  <c r="S27" i="1" l="1"/>
  <c r="R26" i="1"/>
  <c r="S26" i="1" s="1"/>
  <c r="L24" i="1"/>
  <c r="M25" i="1"/>
  <c r="P26" i="1"/>
  <c r="N25" i="1"/>
  <c r="K24" i="1"/>
  <c r="O25" i="1"/>
  <c r="B19" i="5" l="1"/>
  <c r="P25" i="1"/>
  <c r="K23" i="1"/>
  <c r="O24" i="1"/>
  <c r="N24" i="1"/>
  <c r="R25" i="1"/>
  <c r="M24" i="1"/>
  <c r="L23" i="1"/>
  <c r="M23" i="1" l="1"/>
  <c r="L22" i="1"/>
  <c r="R24" i="1"/>
  <c r="S24" i="1" s="1"/>
  <c r="B18" i="5"/>
  <c r="S25" i="1"/>
  <c r="P24" i="1"/>
  <c r="O23" i="1"/>
  <c r="N23" i="1"/>
  <c r="K22" i="1"/>
  <c r="P23" i="1" l="1"/>
  <c r="K21" i="1"/>
  <c r="O22" i="1"/>
  <c r="N22" i="1"/>
  <c r="M22" i="1"/>
  <c r="L21" i="1"/>
  <c r="B17" i="5"/>
  <c r="R23" i="1"/>
  <c r="R22" i="1" l="1"/>
  <c r="S22" i="1" s="1"/>
  <c r="P22" i="1"/>
  <c r="B16" i="5"/>
  <c r="S23" i="1"/>
  <c r="L20" i="1"/>
  <c r="M21" i="1"/>
  <c r="O21" i="1"/>
  <c r="N21" i="1"/>
  <c r="K20" i="1"/>
  <c r="B15" i="5" l="1"/>
  <c r="P21" i="1"/>
  <c r="R21" i="1"/>
  <c r="M20" i="1"/>
  <c r="L19" i="1"/>
  <c r="K19" i="1"/>
  <c r="O20" i="1"/>
  <c r="N20" i="1"/>
  <c r="P20" i="1" l="1"/>
  <c r="R20" i="1"/>
  <c r="S20" i="1" s="1"/>
  <c r="O19" i="1"/>
  <c r="N19" i="1"/>
  <c r="K18" i="1"/>
  <c r="L18" i="1"/>
  <c r="M19" i="1"/>
  <c r="B14" i="5"/>
  <c r="S21" i="1"/>
  <c r="R19" i="1" l="1"/>
  <c r="S19" i="1" s="1"/>
  <c r="K17" i="1"/>
  <c r="O18" i="1"/>
  <c r="N18" i="1"/>
  <c r="P19" i="1"/>
  <c r="L17" i="1"/>
  <c r="M18" i="1"/>
  <c r="B13" i="5"/>
  <c r="B12" i="5" l="1"/>
  <c r="R18" i="1"/>
  <c r="B11" i="5" s="1"/>
  <c r="M17" i="1"/>
  <c r="L16" i="1"/>
  <c r="P18" i="1"/>
  <c r="K16" i="1"/>
  <c r="O17" i="1"/>
  <c r="N17" i="1"/>
  <c r="S18" i="1" l="1"/>
  <c r="P17" i="1"/>
  <c r="O16" i="1"/>
  <c r="N16" i="1"/>
  <c r="K15" i="1"/>
  <c r="L15" i="1"/>
  <c r="M16" i="1"/>
  <c r="R16" i="1" s="1"/>
  <c r="R17" i="1"/>
  <c r="B10" i="5" l="1"/>
  <c r="S16" i="1"/>
  <c r="S17" i="1"/>
  <c r="M15" i="1"/>
  <c r="L14" i="1"/>
  <c r="B9" i="5"/>
  <c r="K14" i="1"/>
  <c r="O15" i="1"/>
  <c r="N15" i="1"/>
  <c r="P16" i="1"/>
  <c r="R15" i="1" l="1"/>
  <c r="S15" i="1" s="1"/>
  <c r="K13" i="1"/>
  <c r="O14" i="1"/>
  <c r="N14" i="1"/>
  <c r="M14" i="1"/>
  <c r="L13" i="1"/>
  <c r="P15" i="1"/>
  <c r="R14" i="1" l="1"/>
  <c r="S14" i="1" s="1"/>
  <c r="B8" i="5"/>
  <c r="P14" i="1"/>
  <c r="L12" i="1"/>
  <c r="M13" i="1"/>
  <c r="O13" i="1"/>
  <c r="N13" i="1"/>
  <c r="K12" i="1"/>
  <c r="B7" i="5" l="1"/>
  <c r="P13" i="1"/>
  <c r="M12" i="1"/>
  <c r="L11" i="1"/>
  <c r="M11" i="1" s="1"/>
  <c r="R13" i="1"/>
  <c r="O12" i="1"/>
  <c r="N12" i="1"/>
  <c r="K11" i="1"/>
  <c r="O11" i="1" l="1"/>
  <c r="N11" i="1"/>
  <c r="P12" i="1"/>
  <c r="B6" i="5"/>
  <c r="S13" i="1"/>
  <c r="R12" i="1"/>
  <c r="B5" i="5" s="1"/>
  <c r="R11" i="1" l="1"/>
  <c r="S11" i="1" s="1"/>
  <c r="S12" i="1"/>
  <c r="P11" i="1"/>
  <c r="P6" i="1" s="1"/>
  <c r="B4" i="5" l="1"/>
</calcChain>
</file>

<file path=xl/sharedStrings.xml><?xml version="1.0" encoding="utf-8"?>
<sst xmlns="http://schemas.openxmlformats.org/spreadsheetml/2006/main" count="128" uniqueCount="41">
  <si>
    <t>qx</t>
  </si>
  <si>
    <t>px</t>
  </si>
  <si>
    <t>Age x</t>
  </si>
  <si>
    <t>Policy
Duration</t>
  </si>
  <si>
    <t>Current 
Age</t>
  </si>
  <si>
    <t>Interest</t>
  </si>
  <si>
    <t>v</t>
  </si>
  <si>
    <t>Initial expense</t>
  </si>
  <si>
    <t>IALM 2012 -14</t>
  </si>
  <si>
    <t>Annuity 
Factor</t>
  </si>
  <si>
    <t>Term 
Assurance 
Factor</t>
  </si>
  <si>
    <t>EPV of Benefits</t>
  </si>
  <si>
    <t>EPV of Expenses</t>
  </si>
  <si>
    <t>EPV of Premiums</t>
  </si>
  <si>
    <t>Monthly premium</t>
  </si>
  <si>
    <t>Total NET EPV</t>
  </si>
  <si>
    <t>Duration</t>
  </si>
  <si>
    <t>Cost of Reserve</t>
  </si>
  <si>
    <t>Reserves</t>
  </si>
  <si>
    <t>TA 30 Years</t>
  </si>
  <si>
    <t>TA 40 Years</t>
  </si>
  <si>
    <t>TA 50 Years</t>
  </si>
  <si>
    <t>SA</t>
  </si>
  <si>
    <t>Int</t>
  </si>
  <si>
    <t>Name Manager</t>
  </si>
  <si>
    <t>Input Value</t>
  </si>
  <si>
    <t>Input Name</t>
  </si>
  <si>
    <t>Discounting factor</t>
  </si>
  <si>
    <t>Annuity_mon</t>
  </si>
  <si>
    <t>Monthly Annuity</t>
  </si>
  <si>
    <t>Sum Assured</t>
  </si>
  <si>
    <t>Assumed Values</t>
  </si>
  <si>
    <t>&lt;- Goal Seeked later</t>
  </si>
  <si>
    <t>Renewal expense 
per month</t>
  </si>
  <si>
    <t>Renewal_exp</t>
  </si>
  <si>
    <t>Initial_exp</t>
  </si>
  <si>
    <t>Premium</t>
  </si>
  <si>
    <t>Assumed Input</t>
  </si>
  <si>
    <t>TERM ASSURANCE</t>
  </si>
  <si>
    <t>Term left for expiration</t>
  </si>
  <si>
    <t>Net EPV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</si>
</sst>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0000"/>
    <numFmt numFmtId="165" formatCode="#,##0.0000"/>
    <numFmt numFmtId="166" formatCode="_ * #,##0_ ;_ * \-#,##0_ ;_ * &quot;-&quot;??_ ;_ @_ "/>
    <numFmt numFmtId="167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Border="1" applyAlignment="1">
      <alignment vertical="center" wrapText="1"/>
    </xf>
    <xf numFmtId="0" fontId="0" fillId="0" borderId="0" xfId="0" applyFont="1"/>
    <xf numFmtId="0" fontId="3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 indent="4"/>
    </xf>
    <xf numFmtId="0" fontId="3" fillId="0" borderId="0" xfId="0" applyFont="1" applyBorder="1" applyAlignment="1">
      <alignment horizontal="left" vertical="center" wrapText="1" indent="3"/>
    </xf>
    <xf numFmtId="0" fontId="3" fillId="0" borderId="0" xfId="0" applyFont="1" applyBorder="1" applyAlignment="1">
      <alignment horizontal="right" vertical="center" wrapText="1"/>
    </xf>
    <xf numFmtId="2" fontId="3" fillId="0" borderId="0" xfId="0" applyNumberFormat="1" applyFont="1" applyBorder="1" applyAlignment="1">
      <alignment vertical="center" wrapText="1"/>
    </xf>
    <xf numFmtId="2" fontId="0" fillId="0" borderId="0" xfId="0" applyNumberFormat="1" applyFont="1"/>
    <xf numFmtId="165" fontId="0" fillId="0" borderId="0" xfId="0" applyNumberFormat="1"/>
    <xf numFmtId="0" fontId="0" fillId="0" borderId="0" xfId="0" applyFont="1" applyFill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164" fontId="3" fillId="0" borderId="10" xfId="0" applyNumberFormat="1" applyFont="1" applyBorder="1" applyAlignment="1">
      <alignment horizontal="right" wrapText="1"/>
    </xf>
    <xf numFmtId="164" fontId="3" fillId="0" borderId="11" xfId="0" applyNumberFormat="1" applyFont="1" applyBorder="1" applyAlignment="1">
      <alignment horizontal="right" wrapText="1"/>
    </xf>
    <xf numFmtId="164" fontId="3" fillId="0" borderId="12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horizontal="left" vertical="center" wrapText="1" indent="4"/>
    </xf>
    <xf numFmtId="164" fontId="3" fillId="0" borderId="8" xfId="0" applyNumberFormat="1" applyFont="1" applyBorder="1" applyAlignment="1">
      <alignment horizontal="left" vertical="center" wrapText="1" indent="4"/>
    </xf>
    <xf numFmtId="164" fontId="3" fillId="0" borderId="9" xfId="0" applyNumberFormat="1" applyFont="1" applyBorder="1" applyAlignment="1">
      <alignment horizontal="left" vertical="center" wrapText="1" indent="4"/>
    </xf>
    <xf numFmtId="0" fontId="0" fillId="0" borderId="10" xfId="0" applyFont="1" applyBorder="1"/>
    <xf numFmtId="0" fontId="0" fillId="0" borderId="14" xfId="0" applyFont="1" applyBorder="1"/>
    <xf numFmtId="0" fontId="0" fillId="0" borderId="1" xfId="0" applyFont="1" applyBorder="1"/>
    <xf numFmtId="0" fontId="0" fillId="0" borderId="7" xfId="0" applyFont="1" applyBorder="1"/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0" fontId="6" fillId="3" borderId="4" xfId="0" applyNumberFormat="1" applyFont="1" applyFill="1" applyBorder="1" applyAlignment="1">
      <alignment horizontal="center"/>
    </xf>
    <xf numFmtId="166" fontId="6" fillId="3" borderId="4" xfId="1" applyNumberFormat="1" applyFont="1" applyFill="1" applyBorder="1" applyAlignment="1">
      <alignment horizontal="center"/>
    </xf>
    <xf numFmtId="43" fontId="6" fillId="4" borderId="4" xfId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top" wrapText="1"/>
    </xf>
    <xf numFmtId="0" fontId="5" fillId="4" borderId="9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vertical="center" wrapText="1"/>
    </xf>
    <xf numFmtId="2" fontId="0" fillId="0" borderId="11" xfId="0" applyNumberFormat="1" applyFont="1" applyBorder="1"/>
    <xf numFmtId="2" fontId="3" fillId="0" borderId="11" xfId="0" applyNumberFormat="1" applyFont="1" applyBorder="1" applyAlignment="1">
      <alignment vertical="center" wrapText="1"/>
    </xf>
    <xf numFmtId="2" fontId="3" fillId="0" borderId="12" xfId="0" applyNumberFormat="1" applyFont="1" applyBorder="1" applyAlignment="1">
      <alignment vertical="center" wrapText="1"/>
    </xf>
    <xf numFmtId="0" fontId="0" fillId="0" borderId="11" xfId="0" applyFont="1" applyBorder="1"/>
    <xf numFmtId="0" fontId="0" fillId="0" borderId="12" xfId="0" applyFont="1" applyBorder="1"/>
    <xf numFmtId="2" fontId="0" fillId="0" borderId="12" xfId="0" applyNumberFormat="1" applyFont="1" applyBorder="1"/>
    <xf numFmtId="0" fontId="2" fillId="6" borderId="2" xfId="0" applyFont="1" applyFill="1" applyBorder="1"/>
    <xf numFmtId="2" fontId="2" fillId="0" borderId="4" xfId="1" applyNumberFormat="1" applyFont="1" applyFill="1" applyBorder="1"/>
    <xf numFmtId="0" fontId="0" fillId="0" borderId="7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/>
    <xf numFmtId="43" fontId="0" fillId="7" borderId="1" xfId="1" applyFont="1" applyFill="1" applyBorder="1" applyAlignment="1">
      <alignment horizontal="center"/>
    </xf>
    <xf numFmtId="43" fontId="0" fillId="3" borderId="1" xfId="1" applyFont="1" applyFill="1" applyBorder="1" applyAlignment="1">
      <alignment horizontal="center"/>
    </xf>
    <xf numFmtId="167" fontId="0" fillId="0" borderId="10" xfId="0" applyNumberFormat="1" applyFont="1" applyBorder="1"/>
    <xf numFmtId="167" fontId="0" fillId="0" borderId="11" xfId="0" applyNumberFormat="1" applyFont="1" applyBorder="1"/>
    <xf numFmtId="167" fontId="0" fillId="0" borderId="12" xfId="0" applyNumberFormat="1" applyFont="1" applyBorder="1"/>
    <xf numFmtId="43" fontId="0" fillId="0" borderId="10" xfId="1" applyNumberFormat="1" applyFont="1" applyBorder="1"/>
    <xf numFmtId="43" fontId="0" fillId="0" borderId="11" xfId="1" applyNumberFormat="1" applyFont="1" applyBorder="1"/>
    <xf numFmtId="43" fontId="0" fillId="0" borderId="12" xfId="1" applyNumberFormat="1" applyFont="1" applyBorder="1"/>
    <xf numFmtId="166" fontId="0" fillId="0" borderId="10" xfId="1" applyNumberFormat="1" applyFont="1" applyBorder="1"/>
    <xf numFmtId="166" fontId="0" fillId="0" borderId="7" xfId="1" applyNumberFormat="1" applyFont="1" applyBorder="1"/>
    <xf numFmtId="166" fontId="0" fillId="0" borderId="11" xfId="1" applyNumberFormat="1" applyFont="1" applyBorder="1"/>
    <xf numFmtId="166" fontId="0" fillId="0" borderId="8" xfId="1" applyNumberFormat="1" applyFont="1" applyBorder="1"/>
    <xf numFmtId="166" fontId="0" fillId="0" borderId="12" xfId="1" applyNumberFormat="1" applyFont="1" applyBorder="1"/>
    <xf numFmtId="166" fontId="0" fillId="0" borderId="9" xfId="1" applyNumberFormat="1" applyFont="1" applyBorder="1"/>
    <xf numFmtId="0" fontId="5" fillId="4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vertical="center"/>
    </xf>
    <xf numFmtId="0" fontId="0" fillId="8" borderId="7" xfId="0" applyFill="1" applyBorder="1"/>
    <xf numFmtId="0" fontId="0" fillId="8" borderId="10" xfId="0" applyFill="1" applyBorder="1"/>
    <xf numFmtId="0" fontId="0" fillId="8" borderId="11" xfId="0" applyFill="1" applyBorder="1"/>
    <xf numFmtId="0" fontId="0" fillId="8" borderId="12" xfId="0" applyFill="1" applyBorder="1"/>
    <xf numFmtId="0" fontId="0" fillId="9" borderId="7" xfId="0" applyFill="1" applyBorder="1"/>
    <xf numFmtId="0" fontId="0" fillId="9" borderId="10" xfId="0" applyFill="1" applyBorder="1"/>
    <xf numFmtId="0" fontId="0" fillId="9" borderId="11" xfId="0" applyFill="1" applyBorder="1"/>
    <xf numFmtId="0" fontId="0" fillId="9" borderId="12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3" fontId="0" fillId="3" borderId="7" xfId="1" applyFont="1" applyFill="1" applyBorder="1" applyAlignment="1">
      <alignment horizontal="center" vertical="center"/>
    </xf>
    <xf numFmtId="43" fontId="0" fillId="3" borderId="9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5" borderId="18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 vertical="center" wrapText="1"/>
    </xf>
    <xf numFmtId="0" fontId="0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Reserves</a:t>
            </a:r>
            <a:r>
              <a:rPr lang="en-IN" baseline="0"/>
              <a:t> Comparision of each Product</a:t>
            </a:r>
            <a:endParaRPr lang="en-I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'Reserves Graph'!$B$3</c:f>
              <c:strCache>
                <c:ptCount val="1"/>
                <c:pt idx="0">
                  <c:v>TA 30 Years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'Reserves Graph'!$A$4:$A$54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cat>
          <c:val>
            <c:numRef>
              <c:f>'Reserves Graph'!$B$4:$B$54</c:f>
              <c:numCache>
                <c:formatCode>General</c:formatCode>
                <c:ptCount val="51"/>
                <c:pt idx="0">
                  <c:v>-127750.9492350514</c:v>
                </c:pt>
                <c:pt idx="1">
                  <c:v>-151121.42254485376</c:v>
                </c:pt>
                <c:pt idx="2">
                  <c:v>-141473.39662770752</c:v>
                </c:pt>
                <c:pt idx="3">
                  <c:v>-131219.09592928411</c:v>
                </c:pt>
                <c:pt idx="4">
                  <c:v>-120369.09473710752</c:v>
                </c:pt>
                <c:pt idx="5">
                  <c:v>-108944.60682432074</c:v>
                </c:pt>
                <c:pt idx="6">
                  <c:v>-96978.123780012247</c:v>
                </c:pt>
                <c:pt idx="7">
                  <c:v>-84503.998229111312</c:v>
                </c:pt>
                <c:pt idx="8">
                  <c:v>-71578.713018145994</c:v>
                </c:pt>
                <c:pt idx="9">
                  <c:v>-58241.950007211301</c:v>
                </c:pt>
                <c:pt idx="10">
                  <c:v>-44565.851713811746</c:v>
                </c:pt>
                <c:pt idx="11">
                  <c:v>-30606.791323558311</c:v>
                </c:pt>
                <c:pt idx="12">
                  <c:v>-16454.582237119786</c:v>
                </c:pt>
                <c:pt idx="13">
                  <c:v>-2194.4800716473255</c:v>
                </c:pt>
                <c:pt idx="14">
                  <c:v>12063.036430451088</c:v>
                </c:pt>
                <c:pt idx="15">
                  <c:v>26200.636906827218</c:v>
                </c:pt>
                <c:pt idx="16">
                  <c:v>40083.648950830684</c:v>
                </c:pt>
                <c:pt idx="17">
                  <c:v>53548.907514595892</c:v>
                </c:pt>
                <c:pt idx="18">
                  <c:v>66382.924596397323</c:v>
                </c:pt>
                <c:pt idx="19">
                  <c:v>78338.402344611997</c:v>
                </c:pt>
                <c:pt idx="20">
                  <c:v>89101.972737904172</c:v>
                </c:pt>
                <c:pt idx="21">
                  <c:v>98269.668555895973</c:v>
                </c:pt>
                <c:pt idx="22">
                  <c:v>105360.20908294653</c:v>
                </c:pt>
                <c:pt idx="23">
                  <c:v>109789.06454463839</c:v>
                </c:pt>
                <c:pt idx="24">
                  <c:v>110870.02024645382</c:v>
                </c:pt>
                <c:pt idx="25">
                  <c:v>107836.01663112146</c:v>
                </c:pt>
                <c:pt idx="26">
                  <c:v>99840.881979427504</c:v>
                </c:pt>
                <c:pt idx="27">
                  <c:v>85980.406060627865</c:v>
                </c:pt>
                <c:pt idx="28">
                  <c:v>65344.424123274672</c:v>
                </c:pt>
                <c:pt idx="29">
                  <c:v>36992.83557293706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4-4693-8056-DB1D48EA2CF8}"/>
            </c:ext>
          </c:extLst>
        </c:ser>
        <c:ser>
          <c:idx val="1"/>
          <c:order val="1"/>
          <c:tx>
            <c:strRef>
              <c:f>'Reserves Graph'!$C$3</c:f>
              <c:strCache>
                <c:ptCount val="1"/>
                <c:pt idx="0">
                  <c:v>TA 40 Years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'Reserves Graph'!$A$4:$A$54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cat>
          <c:val>
            <c:numRef>
              <c:f>'Reserves Graph'!$C$4:$C$54</c:f>
              <c:numCache>
                <c:formatCode>General</c:formatCode>
                <c:ptCount val="51"/>
                <c:pt idx="0">
                  <c:v>-327215.26622086577</c:v>
                </c:pt>
                <c:pt idx="1">
                  <c:v>-351121.21154009551</c:v>
                </c:pt>
                <c:pt idx="2">
                  <c:v>-334438.51431258954</c:v>
                </c:pt>
                <c:pt idx="3">
                  <c:v>-316685.86410554522</c:v>
                </c:pt>
                <c:pt idx="4">
                  <c:v>-297844.07615770877</c:v>
                </c:pt>
                <c:pt idx="5">
                  <c:v>-277902.67783353105</c:v>
                </c:pt>
                <c:pt idx="6">
                  <c:v>-256860.366236086</c:v>
                </c:pt>
                <c:pt idx="7">
                  <c:v>-234715.2406238215</c:v>
                </c:pt>
                <c:pt idx="8">
                  <c:v>-211485.16056724382</c:v>
                </c:pt>
                <c:pt idx="9">
                  <c:v>-187168.02224183257</c:v>
                </c:pt>
                <c:pt idx="10">
                  <c:v>-161791.44770349655</c:v>
                </c:pt>
                <c:pt idx="11">
                  <c:v>-135363.66068993649</c:v>
                </c:pt>
                <c:pt idx="12">
                  <c:v>-107922.96217712108</c:v>
                </c:pt>
                <c:pt idx="13">
                  <c:v>-79498.976093731704</c:v>
                </c:pt>
                <c:pt idx="14">
                  <c:v>-50142.328108128393</c:v>
                </c:pt>
                <c:pt idx="15">
                  <c:v>-19905.69408348971</c:v>
                </c:pt>
                <c:pt idx="16">
                  <c:v>11146.099482651451</c:v>
                </c:pt>
                <c:pt idx="17">
                  <c:v>42925.443864074186</c:v>
                </c:pt>
                <c:pt idx="18">
                  <c:v>75300.803231238388</c:v>
                </c:pt>
                <c:pt idx="19">
                  <c:v>108114.09028527746</c:v>
                </c:pt>
                <c:pt idx="20">
                  <c:v>141149.43982464611</c:v>
                </c:pt>
                <c:pt idx="21">
                  <c:v>174110.12165142444</c:v>
                </c:pt>
                <c:pt idx="22">
                  <c:v>206633.32941536675</c:v>
                </c:pt>
                <c:pt idx="23">
                  <c:v>238266.26157848409</c:v>
                </c:pt>
                <c:pt idx="24">
                  <c:v>268469.81608520017</c:v>
                </c:pt>
                <c:pt idx="25">
                  <c:v>296641.39902250608</c:v>
                </c:pt>
                <c:pt idx="26">
                  <c:v>322118.94784605142</c:v>
                </c:pt>
                <c:pt idx="27">
                  <c:v>344203.96720351628</c:v>
                </c:pt>
                <c:pt idx="28">
                  <c:v>362214.4535232354</c:v>
                </c:pt>
                <c:pt idx="29">
                  <c:v>375463.44253086846</c:v>
                </c:pt>
                <c:pt idx="30">
                  <c:v>383303.85315068404</c:v>
                </c:pt>
                <c:pt idx="31">
                  <c:v>385108.8647407128</c:v>
                </c:pt>
                <c:pt idx="32">
                  <c:v>380270.66185847815</c:v>
                </c:pt>
                <c:pt idx="33">
                  <c:v>368150.940255497</c:v>
                </c:pt>
                <c:pt idx="34">
                  <c:v>348056.7856447997</c:v>
                </c:pt>
                <c:pt idx="35">
                  <c:v>319194.80657083978</c:v>
                </c:pt>
                <c:pt idx="36">
                  <c:v>280581.25520295691</c:v>
                </c:pt>
                <c:pt idx="37">
                  <c:v>231021.06616653342</c:v>
                </c:pt>
                <c:pt idx="38">
                  <c:v>169023.10921614734</c:v>
                </c:pt>
                <c:pt idx="39">
                  <c:v>92763.438277524037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4-4693-8056-DB1D48EA2CF8}"/>
            </c:ext>
          </c:extLst>
        </c:ser>
        <c:ser>
          <c:idx val="2"/>
          <c:order val="2"/>
          <c:tx>
            <c:strRef>
              <c:f>'Reserves Graph'!$D$3</c:f>
              <c:strCache>
                <c:ptCount val="1"/>
                <c:pt idx="0">
                  <c:v>TA 50 Years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'Reserves Graph'!$A$4:$A$54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cat>
          <c:val>
            <c:numRef>
              <c:f>'Reserves Graph'!$D$4:$D$54</c:f>
              <c:numCache>
                <c:formatCode>General</c:formatCode>
                <c:ptCount val="51"/>
                <c:pt idx="0">
                  <c:v>-517177.73538542225</c:v>
                </c:pt>
                <c:pt idx="1">
                  <c:v>-541593.64452482993</c:v>
                </c:pt>
                <c:pt idx="2">
                  <c:v>-518211.38543046662</c:v>
                </c:pt>
                <c:pt idx="3">
                  <c:v>-493317.58331795246</c:v>
                </c:pt>
                <c:pt idx="4">
                  <c:v>-466864.71200401383</c:v>
                </c:pt>
                <c:pt idx="5">
                  <c:v>-438812.12188448245</c:v>
                </c:pt>
                <c:pt idx="6">
                  <c:v>-409126.32543861447</c:v>
                </c:pt>
                <c:pt idx="7">
                  <c:v>-377770.89555384312</c:v>
                </c:pt>
                <c:pt idx="8">
                  <c:v>-344726.90841509774</c:v>
                </c:pt>
                <c:pt idx="9">
                  <c:v>-309952.46505081141</c:v>
                </c:pt>
                <c:pt idx="10">
                  <c:v>-273432.78786897147</c:v>
                </c:pt>
                <c:pt idx="11">
                  <c:v>-235130.24484644691</c:v>
                </c:pt>
                <c:pt idx="12">
                  <c:v>-195034.0784231422</c:v>
                </c:pt>
                <c:pt idx="13">
                  <c:v>-153120.93095657206</c:v>
                </c:pt>
                <c:pt idx="14">
                  <c:v>-109384.42625178001</c:v>
                </c:pt>
                <c:pt idx="15">
                  <c:v>-63815.665608181152</c:v>
                </c:pt>
                <c:pt idx="16">
                  <c:v>-16412.9568519108</c:v>
                </c:pt>
                <c:pt idx="17">
                  <c:v>32808.04834878142</c:v>
                </c:pt>
                <c:pt idx="18">
                  <c:v>83793.862394821132</c:v>
                </c:pt>
                <c:pt idx="19">
                  <c:v>136471.35883213347</c:v>
                </c:pt>
                <c:pt idx="20">
                  <c:v>190717.53055368341</c:v>
                </c:pt>
                <c:pt idx="21">
                  <c:v>246337.77595216711</c:v>
                </c:pt>
                <c:pt idx="22">
                  <c:v>303082.1192994942</c:v>
                </c:pt>
                <c:pt idx="23">
                  <c:v>360623.21217845636</c:v>
                </c:pt>
                <c:pt idx="24">
                  <c:v>418562.05719260289</c:v>
                </c:pt>
                <c:pt idx="25">
                  <c:v>476452.69145119935</c:v>
                </c:pt>
                <c:pt idx="26">
                  <c:v>533808.39120723587</c:v>
                </c:pt>
                <c:pt idx="27">
                  <c:v>590126.57638206217</c:v>
                </c:pt>
                <c:pt idx="28">
                  <c:v>644942.53570839041</c:v>
                </c:pt>
                <c:pt idx="29">
                  <c:v>697810.38262004522</c:v>
                </c:pt>
                <c:pt idx="30">
                  <c:v>748348.3256914597</c:v>
                </c:pt>
                <c:pt idx="31">
                  <c:v>796221.27811217459</c:v>
                </c:pt>
                <c:pt idx="32">
                  <c:v>841141.41528005921</c:v>
                </c:pt>
                <c:pt idx="33">
                  <c:v>882823.10426716134</c:v>
                </c:pt>
                <c:pt idx="34">
                  <c:v>920963.12192251452</c:v>
                </c:pt>
                <c:pt idx="35">
                  <c:v>955201.43414081703</c:v>
                </c:pt>
                <c:pt idx="36">
                  <c:v>985042.87673843792</c:v>
                </c:pt>
                <c:pt idx="37">
                  <c:v>1009845.8090027029</c:v>
                </c:pt>
                <c:pt idx="38">
                  <c:v>1028754.0303394778</c:v>
                </c:pt>
                <c:pt idx="39">
                  <c:v>1040676.2517045706</c:v>
                </c:pt>
                <c:pt idx="40">
                  <c:v>1044224.6803250487</c:v>
                </c:pt>
                <c:pt idx="41">
                  <c:v>1037690.0634249765</c:v>
                </c:pt>
                <c:pt idx="42">
                  <c:v>1018990.9770876837</c:v>
                </c:pt>
                <c:pt idx="43">
                  <c:v>985620.73376032058</c:v>
                </c:pt>
                <c:pt idx="44">
                  <c:v>934580.28725713899</c:v>
                </c:pt>
                <c:pt idx="45">
                  <c:v>862311.65560673922</c:v>
                </c:pt>
                <c:pt idx="46">
                  <c:v>764553.85054592439</c:v>
                </c:pt>
                <c:pt idx="47">
                  <c:v>636229.90534907905</c:v>
                </c:pt>
                <c:pt idx="48">
                  <c:v>471229.64305360441</c:v>
                </c:pt>
                <c:pt idx="49">
                  <c:v>262151.83024571545</c:v>
                </c:pt>
                <c:pt idx="5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74-4693-8056-DB1D48EA2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233103"/>
        <c:axId val="1773230607"/>
      </c:lineChart>
      <c:catAx>
        <c:axId val="17732331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Duration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230607"/>
        <c:crosses val="autoZero"/>
        <c:auto val="1"/>
        <c:lblAlgn val="ctr"/>
        <c:lblOffset val="100"/>
        <c:noMultiLvlLbl val="0"/>
      </c:catAx>
      <c:valAx>
        <c:axId val="177323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Amount of Reserves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233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438149</xdr:colOff>
      <xdr:row>2</xdr:row>
      <xdr:rowOff>162876</xdr:rowOff>
    </xdr:from>
    <xdr:to>
      <xdr:col>17</xdr:col>
      <xdr:colOff>314324</xdr:colOff>
      <xdr:row>22</xdr:row>
      <xdr:rowOff>41909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A4B6C1-612E-4C70-9907-B68B6CBB4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274AE-A445-4D3D-8644-970E88830DCD}">
  <dimension ref="A1:S370"/>
  <sheetViews>
    <sheetView showGridLines="0" tabSelected="1" workbookViewId="0">
      <selection activeCell="H8" sqref="H8:H10"/>
    </sheetView>
  </sheetViews>
  <sheetFormatPr defaultColWidth="9.109375" defaultRowHeight="14.4" x14ac:dyDescent="0.3"/>
  <cols>
    <col min="1" max="1" width="6.109375" style="2" bestFit="1" customWidth="1"/>
    <col min="2" max="2" width="7.77734375" style="2" bestFit="1" customWidth="1"/>
    <col min="3" max="3" width="13" style="2" bestFit="1" customWidth="1"/>
    <col min="4" max="4" width="9.109375" style="2"/>
    <col min="5" max="5" width="17.88671875" style="2" customWidth="1"/>
    <col min="6" max="6" width="13.5546875" style="2" customWidth="1"/>
    <col min="7" max="7" width="11.21875" style="2" bestFit="1" customWidth="1"/>
    <col min="8" max="8" width="12.33203125" style="2" bestFit="1" customWidth="1"/>
    <col min="9" max="9" width="7.77734375" style="2" bestFit="1" customWidth="1"/>
    <col min="10" max="10" width="17" style="2" customWidth="1"/>
    <col min="11" max="11" width="13.5546875" style="2" customWidth="1"/>
    <col min="12" max="12" width="14.6640625" style="2" customWidth="1"/>
    <col min="13" max="13" width="17.5546875" style="2" bestFit="1" customWidth="1"/>
    <col min="14" max="14" width="15.77734375" style="2" bestFit="1" customWidth="1"/>
    <col min="15" max="15" width="16.5546875" style="2" bestFit="1" customWidth="1"/>
    <col min="16" max="16" width="12.88671875" style="2" bestFit="1" customWidth="1"/>
    <col min="17" max="17" width="10.88671875" style="2" bestFit="1" customWidth="1"/>
    <col min="18" max="19" width="9.33203125" style="2" bestFit="1" customWidth="1"/>
    <col min="20" max="16384" width="9.109375" style="2"/>
  </cols>
  <sheetData>
    <row r="1" spans="1:19" ht="15" thickBot="1" x14ac:dyDescent="0.35">
      <c r="A1" s="79" t="s">
        <v>38</v>
      </c>
      <c r="B1" s="79"/>
      <c r="C1" s="79"/>
      <c r="D1" s="80"/>
      <c r="E1" s="23" t="s">
        <v>26</v>
      </c>
      <c r="F1" s="24" t="s">
        <v>24</v>
      </c>
      <c r="G1" s="22" t="s">
        <v>25</v>
      </c>
      <c r="J1" s="46" t="s">
        <v>37</v>
      </c>
      <c r="K1" s="23" t="s">
        <v>24</v>
      </c>
      <c r="L1" s="23" t="s">
        <v>31</v>
      </c>
    </row>
    <row r="2" spans="1:19" ht="15" thickBot="1" x14ac:dyDescent="0.35">
      <c r="A2" s="79"/>
      <c r="B2" s="79"/>
      <c r="C2" s="79"/>
      <c r="D2" s="80"/>
      <c r="E2" s="25" t="s">
        <v>5</v>
      </c>
      <c r="F2" s="27" t="s">
        <v>23</v>
      </c>
      <c r="G2" s="29">
        <v>6.5000000000000002E-2</v>
      </c>
      <c r="H2" s="10"/>
      <c r="I2"/>
      <c r="J2" s="43" t="s">
        <v>14</v>
      </c>
      <c r="K2" s="28" t="s">
        <v>36</v>
      </c>
      <c r="L2" s="47">
        <v>9460.4297379041673</v>
      </c>
      <c r="M2" s="2" t="s">
        <v>32</v>
      </c>
      <c r="N2"/>
    </row>
    <row r="3" spans="1:19" ht="15.6" customHeight="1" thickBot="1" x14ac:dyDescent="0.35">
      <c r="C3" s="5"/>
      <c r="D3" s="1"/>
      <c r="E3" s="32" t="s">
        <v>27</v>
      </c>
      <c r="F3" s="61" t="s">
        <v>6</v>
      </c>
      <c r="G3" s="31">
        <f>1/(1+G2)</f>
        <v>0.93896713615023475</v>
      </c>
      <c r="H3"/>
      <c r="I3"/>
      <c r="J3" s="44" t="s">
        <v>7</v>
      </c>
      <c r="K3" s="28" t="s">
        <v>35</v>
      </c>
      <c r="L3" s="48">
        <f>15000+(0.2*L2*12)</f>
        <v>37705.031370969999</v>
      </c>
      <c r="M3"/>
      <c r="N3"/>
    </row>
    <row r="4" spans="1:19" ht="15" thickBot="1" x14ac:dyDescent="0.35">
      <c r="C4" s="5"/>
      <c r="D4" s="1"/>
      <c r="E4" s="26" t="s">
        <v>30</v>
      </c>
      <c r="F4" s="28" t="s">
        <v>22</v>
      </c>
      <c r="G4" s="30">
        <v>10000000</v>
      </c>
      <c r="H4"/>
      <c r="I4"/>
      <c r="J4" s="74" t="s">
        <v>33</v>
      </c>
      <c r="K4" s="76" t="s">
        <v>34</v>
      </c>
      <c r="L4" s="77">
        <f>5000+0.03*L2</f>
        <v>5283.8128921371253</v>
      </c>
      <c r="M4"/>
      <c r="N4"/>
    </row>
    <row r="5" spans="1:19" ht="15" thickBot="1" x14ac:dyDescent="0.35">
      <c r="C5" s="5"/>
      <c r="D5" s="1"/>
      <c r="E5" s="45" t="s">
        <v>29</v>
      </c>
      <c r="F5" s="45" t="s">
        <v>28</v>
      </c>
      <c r="G5" s="30">
        <v>12</v>
      </c>
      <c r="J5" s="75"/>
      <c r="K5" s="75"/>
      <c r="L5" s="78"/>
    </row>
    <row r="6" spans="1:19" ht="15" thickBot="1" x14ac:dyDescent="0.35">
      <c r="C6" s="5"/>
      <c r="D6" s="1"/>
      <c r="E6" s="6"/>
      <c r="F6" s="1"/>
      <c r="O6" s="41" t="s">
        <v>15</v>
      </c>
      <c r="P6" s="42">
        <f>SUM(P11:P41)</f>
        <v>1.3315002433955669E-9</v>
      </c>
    </row>
    <row r="7" spans="1:19" ht="15" thickBot="1" x14ac:dyDescent="0.35">
      <c r="C7" s="5"/>
      <c r="D7" s="1"/>
      <c r="E7" s="6"/>
      <c r="F7" s="1"/>
    </row>
    <row r="8" spans="1:19" ht="14.4" customHeight="1" x14ac:dyDescent="0.3">
      <c r="C8" s="5"/>
      <c r="D8" s="1"/>
      <c r="E8" s="6"/>
      <c r="F8" s="93" t="s">
        <v>3</v>
      </c>
      <c r="G8" s="90" t="s">
        <v>4</v>
      </c>
      <c r="H8" s="87" t="s">
        <v>39</v>
      </c>
      <c r="I8" s="84" t="s">
        <v>1</v>
      </c>
      <c r="J8" s="84" t="s">
        <v>0</v>
      </c>
      <c r="K8" s="81" t="s">
        <v>9</v>
      </c>
      <c r="L8" s="81" t="s">
        <v>10</v>
      </c>
      <c r="M8" s="81" t="s">
        <v>11</v>
      </c>
      <c r="N8" s="81" t="s">
        <v>12</v>
      </c>
      <c r="O8" s="81" t="s">
        <v>13</v>
      </c>
      <c r="P8" s="81" t="s">
        <v>40</v>
      </c>
      <c r="Q8" s="81" t="s">
        <v>16</v>
      </c>
      <c r="R8" s="81" t="s">
        <v>18</v>
      </c>
      <c r="S8" s="81" t="s">
        <v>17</v>
      </c>
    </row>
    <row r="9" spans="1:19" ht="15" thickBot="1" x14ac:dyDescent="0.35">
      <c r="C9" s="5"/>
      <c r="D9" s="1"/>
      <c r="E9" s="6"/>
      <c r="F9" s="94"/>
      <c r="G9" s="91"/>
      <c r="H9" s="88"/>
      <c r="I9" s="85"/>
      <c r="J9" s="85"/>
      <c r="K9" s="82"/>
      <c r="L9" s="82"/>
      <c r="M9" s="82"/>
      <c r="N9" s="82"/>
      <c r="O9" s="82"/>
      <c r="P9" s="82"/>
      <c r="Q9" s="82"/>
      <c r="R9" s="82"/>
      <c r="S9" s="82"/>
    </row>
    <row r="10" spans="1:19" ht="15" thickBot="1" x14ac:dyDescent="0.35">
      <c r="A10" s="96" t="s">
        <v>8</v>
      </c>
      <c r="B10" s="97"/>
      <c r="C10" s="98"/>
      <c r="D10" s="1"/>
      <c r="E10" s="6"/>
      <c r="F10" s="95"/>
      <c r="G10" s="92"/>
      <c r="H10" s="89"/>
      <c r="I10" s="86"/>
      <c r="J10" s="86"/>
      <c r="K10" s="83"/>
      <c r="L10" s="83"/>
      <c r="M10" s="83"/>
      <c r="N10" s="83"/>
      <c r="O10" s="83"/>
      <c r="P10" s="83"/>
      <c r="Q10" s="83"/>
      <c r="R10" s="83"/>
      <c r="S10" s="83"/>
    </row>
    <row r="11" spans="1:19" ht="15" thickBot="1" x14ac:dyDescent="0.35">
      <c r="A11" s="34" t="s">
        <v>2</v>
      </c>
      <c r="B11" s="34" t="s">
        <v>0</v>
      </c>
      <c r="C11" s="34" t="s">
        <v>1</v>
      </c>
      <c r="D11" s="1"/>
      <c r="E11" s="6"/>
      <c r="F11" s="35">
        <v>0</v>
      </c>
      <c r="G11" s="38">
        <v>25</v>
      </c>
      <c r="H11" s="21">
        <v>30</v>
      </c>
      <c r="I11" s="49">
        <f>VLOOKUP(G11,$A$12:$C$125,3,FALSE)</f>
        <v>0.99906899999999998</v>
      </c>
      <c r="J11" s="49">
        <f>1-I11</f>
        <v>9.3100000000001515E-4</v>
      </c>
      <c r="K11" s="49">
        <f t="shared" ref="K11:K40" si="0">(K12*I11*v+1)-((annuity_mon-1)/(2*annuity_mon))</f>
        <v>7.436462719916717</v>
      </c>
      <c r="L11" s="49">
        <f t="shared" ref="L11:L40" si="1">(J11*v)+(L12*I11*v)</f>
        <v>2.1253889791318877E-2</v>
      </c>
      <c r="M11" s="52">
        <f t="shared" ref="M11:M41" si="2">L11*SA</f>
        <v>212538.89791318876</v>
      </c>
      <c r="N11" s="52">
        <f>Initial_exp+((12*Renewal_exp)*(K11-1/12))</f>
        <v>503935.74957554968</v>
      </c>
      <c r="O11" s="52">
        <f t="shared" ref="O11:O41" si="3">K11*Premium*12</f>
        <v>844225.59672378981</v>
      </c>
      <c r="P11" s="52">
        <f>O11-(N11+M11)</f>
        <v>127750.9492350514</v>
      </c>
      <c r="Q11" s="21">
        <f>F11</f>
        <v>0</v>
      </c>
      <c r="R11" s="55">
        <f>SUM(M11:N11)-O11</f>
        <v>-127750.9492350514</v>
      </c>
      <c r="S11" s="56">
        <f t="shared" ref="S11:S41" si="4">(R12*I11)-(R11*(1+Int))</f>
        <v>-14925.96756513475</v>
      </c>
    </row>
    <row r="12" spans="1:19" x14ac:dyDescent="0.3">
      <c r="A12" s="12">
        <v>2</v>
      </c>
      <c r="B12" s="15">
        <v>9.1500000000000001E-4</v>
      </c>
      <c r="C12" s="18">
        <f>1-B12</f>
        <v>0.999085</v>
      </c>
      <c r="D12" s="1"/>
      <c r="E12" s="1"/>
      <c r="F12" s="36">
        <v>1</v>
      </c>
      <c r="G12" s="38">
        <f>G11+1</f>
        <v>26</v>
      </c>
      <c r="H12" s="35">
        <f t="shared" ref="H12:H41" si="5">$H$11-F12</f>
        <v>29</v>
      </c>
      <c r="I12" s="50">
        <f t="shared" ref="I12:I41" si="6">VLOOKUP(G12,$A$12:$C$125,3,FALSE)</f>
        <v>0.99906899999999998</v>
      </c>
      <c r="J12" s="50">
        <f t="shared" ref="J12:J41" si="7">1-I12</f>
        <v>9.3100000000001515E-4</v>
      </c>
      <c r="K12" s="50">
        <f t="shared" si="0"/>
        <v>7.3498004609404388</v>
      </c>
      <c r="L12" s="50">
        <f t="shared" si="1"/>
        <v>2.1724618247342863E-2</v>
      </c>
      <c r="M12" s="53">
        <f t="shared" si="2"/>
        <v>217246.18247342863</v>
      </c>
      <c r="N12" s="53">
        <f t="shared" ref="N12:N41" si="8">K12*(12*Renewal_exp)</f>
        <v>466019.64516182977</v>
      </c>
      <c r="O12" s="53">
        <f t="shared" si="3"/>
        <v>834387.2501801122</v>
      </c>
      <c r="P12" s="53">
        <f t="shared" ref="P12:P41" si="9">O12-(N12+M12)</f>
        <v>151121.42254485376</v>
      </c>
      <c r="Q12" s="38">
        <f t="shared" ref="Q12:Q41" si="10">F12</f>
        <v>1</v>
      </c>
      <c r="R12" s="57">
        <f t="shared" ref="R12:R41" si="11">SUM(M12:N12)-O12</f>
        <v>-151121.42254485376</v>
      </c>
      <c r="S12" s="58">
        <f t="shared" si="4"/>
        <v>19602.630114822125</v>
      </c>
    </row>
    <row r="13" spans="1:19" x14ac:dyDescent="0.3">
      <c r="A13" s="13">
        <v>3</v>
      </c>
      <c r="B13" s="16">
        <v>4.6999999999999999E-4</v>
      </c>
      <c r="C13" s="19">
        <f t="shared" ref="C13:C76" si="12">1-B13</f>
        <v>0.99953000000000003</v>
      </c>
      <c r="D13" s="1"/>
      <c r="E13" s="1"/>
      <c r="F13" s="36">
        <v>2</v>
      </c>
      <c r="G13" s="38">
        <f t="shared" ref="G13:G40" si="13">G12+1</f>
        <v>27</v>
      </c>
      <c r="H13" s="35">
        <f t="shared" si="5"/>
        <v>28</v>
      </c>
      <c r="I13" s="50">
        <f t="shared" si="6"/>
        <v>0.99906600000000001</v>
      </c>
      <c r="J13" s="50">
        <f t="shared" si="7"/>
        <v>9.3399999999999039E-4</v>
      </c>
      <c r="K13" s="50">
        <f t="shared" si="0"/>
        <v>7.2574191481284744</v>
      </c>
      <c r="L13" s="50">
        <f t="shared" si="1"/>
        <v>2.2226411222268063E-2</v>
      </c>
      <c r="M13" s="53">
        <f t="shared" si="2"/>
        <v>222264.11222268062</v>
      </c>
      <c r="N13" s="53">
        <f t="shared" si="8"/>
        <v>460162.13830228883</v>
      </c>
      <c r="O13" s="53">
        <f t="shared" si="3"/>
        <v>823899.64715267695</v>
      </c>
      <c r="P13" s="53">
        <f t="shared" si="9"/>
        <v>141473.39662770752</v>
      </c>
      <c r="Q13" s="38">
        <f t="shared" si="10"/>
        <v>2</v>
      </c>
      <c r="R13" s="57">
        <f t="shared" si="11"/>
        <v>-141473.39662770752</v>
      </c>
      <c r="S13" s="58">
        <f t="shared" si="4"/>
        <v>19572.630114822357</v>
      </c>
    </row>
    <row r="14" spans="1:19" x14ac:dyDescent="0.3">
      <c r="A14" s="13">
        <v>4</v>
      </c>
      <c r="B14" s="16">
        <v>2.7099999999999997E-4</v>
      </c>
      <c r="C14" s="19">
        <f t="shared" si="12"/>
        <v>0.99972899999999998</v>
      </c>
      <c r="D14" s="1"/>
      <c r="E14" s="1"/>
      <c r="F14" s="36">
        <v>3</v>
      </c>
      <c r="G14" s="38">
        <f t="shared" si="13"/>
        <v>28</v>
      </c>
      <c r="H14" s="35">
        <f t="shared" si="5"/>
        <v>27</v>
      </c>
      <c r="I14" s="50">
        <f t="shared" si="6"/>
        <v>0.999058</v>
      </c>
      <c r="J14" s="50">
        <f t="shared" si="7"/>
        <v>9.4199999999999839E-4</v>
      </c>
      <c r="K14" s="50">
        <f t="shared" si="0"/>
        <v>7.1589628640718681</v>
      </c>
      <c r="L14" s="50">
        <f t="shared" si="1"/>
        <v>2.2758384282635477E-2</v>
      </c>
      <c r="M14" s="53">
        <f t="shared" si="2"/>
        <v>227583.84282635478</v>
      </c>
      <c r="N14" s="53">
        <f t="shared" si="8"/>
        <v>453919.44330616627</v>
      </c>
      <c r="O14" s="53">
        <f t="shared" si="3"/>
        <v>812722.38206180511</v>
      </c>
      <c r="P14" s="53">
        <f t="shared" si="9"/>
        <v>131219.09592928411</v>
      </c>
      <c r="Q14" s="38">
        <f t="shared" si="10"/>
        <v>3</v>
      </c>
      <c r="R14" s="57">
        <f t="shared" si="11"/>
        <v>-131219.09592928411</v>
      </c>
      <c r="S14" s="58">
        <f t="shared" si="4"/>
        <v>19492.630114822416</v>
      </c>
    </row>
    <row r="15" spans="1:19" x14ac:dyDescent="0.3">
      <c r="A15" s="13">
        <v>5</v>
      </c>
      <c r="B15" s="16">
        <v>1.85E-4</v>
      </c>
      <c r="C15" s="19">
        <f t="shared" si="12"/>
        <v>0.99981500000000001</v>
      </c>
      <c r="D15" s="1"/>
      <c r="E15" s="1"/>
      <c r="F15" s="36">
        <v>4</v>
      </c>
      <c r="G15" s="38">
        <f t="shared" si="13"/>
        <v>29</v>
      </c>
      <c r="H15" s="35">
        <f t="shared" si="5"/>
        <v>26</v>
      </c>
      <c r="I15" s="50">
        <f t="shared" si="6"/>
        <v>0.99904400000000004</v>
      </c>
      <c r="J15" s="50">
        <f t="shared" si="7"/>
        <v>9.5599999999995688E-4</v>
      </c>
      <c r="K15" s="50">
        <f t="shared" si="0"/>
        <v>7.0540653798243342</v>
      </c>
      <c r="L15" s="50">
        <f t="shared" si="1"/>
        <v>2.3317644482108931E-2</v>
      </c>
      <c r="M15" s="53">
        <f t="shared" si="2"/>
        <v>233176.4448210893</v>
      </c>
      <c r="N15" s="53">
        <f t="shared" si="8"/>
        <v>447268.33915072784</v>
      </c>
      <c r="O15" s="53">
        <f t="shared" si="3"/>
        <v>800813.87870892463</v>
      </c>
      <c r="P15" s="53">
        <f t="shared" si="9"/>
        <v>120369.09473710752</v>
      </c>
      <c r="Q15" s="38">
        <f t="shared" si="10"/>
        <v>4</v>
      </c>
      <c r="R15" s="57">
        <f t="shared" si="11"/>
        <v>-120369.09473710752</v>
      </c>
      <c r="S15" s="58">
        <f t="shared" si="4"/>
        <v>19352.630114822794</v>
      </c>
    </row>
    <row r="16" spans="1:19" x14ac:dyDescent="0.3">
      <c r="A16" s="13">
        <v>6</v>
      </c>
      <c r="B16" s="16">
        <v>1.5200000000000001E-4</v>
      </c>
      <c r="C16" s="19">
        <f t="shared" si="12"/>
        <v>0.99984799999999996</v>
      </c>
      <c r="D16" s="1"/>
      <c r="E16" s="1"/>
      <c r="F16" s="36">
        <v>5</v>
      </c>
      <c r="G16" s="38">
        <f t="shared" si="13"/>
        <v>30</v>
      </c>
      <c r="H16" s="35">
        <f t="shared" si="5"/>
        <v>25</v>
      </c>
      <c r="I16" s="50">
        <f t="shared" si="6"/>
        <v>0.99902299999999999</v>
      </c>
      <c r="J16" s="50">
        <f t="shared" si="7"/>
        <v>9.7700000000000564E-4</v>
      </c>
      <c r="K16" s="50">
        <f t="shared" si="0"/>
        <v>6.9423415079945583</v>
      </c>
      <c r="L16" s="50">
        <f t="shared" si="1"/>
        <v>2.3900139907197332E-2</v>
      </c>
      <c r="M16" s="53">
        <f t="shared" si="2"/>
        <v>239001.39907197331</v>
      </c>
      <c r="N16" s="53">
        <f t="shared" si="8"/>
        <v>440184.40273872408</v>
      </c>
      <c r="O16" s="53">
        <f t="shared" si="3"/>
        <v>788130.40863501816</v>
      </c>
      <c r="P16" s="53">
        <f t="shared" si="9"/>
        <v>108944.60682432074</v>
      </c>
      <c r="Q16" s="38">
        <f t="shared" si="10"/>
        <v>5</v>
      </c>
      <c r="R16" s="57">
        <f t="shared" si="11"/>
        <v>-108944.60682432074</v>
      </c>
      <c r="S16" s="58">
        <f t="shared" si="4"/>
        <v>19142.630114822401</v>
      </c>
    </row>
    <row r="17" spans="1:19" x14ac:dyDescent="0.3">
      <c r="A17" s="13">
        <v>7</v>
      </c>
      <c r="B17" s="16">
        <v>1.4899999999999999E-4</v>
      </c>
      <c r="C17" s="19">
        <f t="shared" si="12"/>
        <v>0.99985100000000005</v>
      </c>
      <c r="D17" s="1"/>
      <c r="E17" s="1"/>
      <c r="F17" s="36">
        <v>6</v>
      </c>
      <c r="G17" s="38">
        <f t="shared" si="13"/>
        <v>31</v>
      </c>
      <c r="H17" s="35">
        <f t="shared" si="5"/>
        <v>24</v>
      </c>
      <c r="I17" s="50">
        <f t="shared" si="6"/>
        <v>0.99899499999999997</v>
      </c>
      <c r="J17" s="50">
        <f t="shared" si="7"/>
        <v>1.0050000000000336E-3</v>
      </c>
      <c r="K17" s="50">
        <f t="shared" si="0"/>
        <v>6.8233851533089869</v>
      </c>
      <c r="L17" s="50">
        <f t="shared" si="1"/>
        <v>2.4500586073759215E-2</v>
      </c>
      <c r="M17" s="53">
        <f t="shared" si="2"/>
        <v>245005.86073759216</v>
      </c>
      <c r="N17" s="53">
        <f t="shared" si="8"/>
        <v>432641.885292853</v>
      </c>
      <c r="O17" s="53">
        <f t="shared" si="3"/>
        <v>774625.86981045746</v>
      </c>
      <c r="P17" s="53">
        <f t="shared" si="9"/>
        <v>96978.123780012247</v>
      </c>
      <c r="Q17" s="38">
        <f t="shared" si="10"/>
        <v>6</v>
      </c>
      <c r="R17" s="57">
        <f t="shared" si="11"/>
        <v>-96978.123780012247</v>
      </c>
      <c r="S17" s="58">
        <f t="shared" si="4"/>
        <v>18862.630114821994</v>
      </c>
    </row>
    <row r="18" spans="1:19" x14ac:dyDescent="0.3">
      <c r="A18" s="13">
        <v>8</v>
      </c>
      <c r="B18" s="16">
        <v>1.6699999999999999E-4</v>
      </c>
      <c r="C18" s="19">
        <f t="shared" si="12"/>
        <v>0.99983299999999997</v>
      </c>
      <c r="D18" s="1"/>
      <c r="E18" s="1"/>
      <c r="F18" s="36">
        <v>7</v>
      </c>
      <c r="G18" s="38">
        <f t="shared" si="13"/>
        <v>32</v>
      </c>
      <c r="H18" s="35">
        <f t="shared" si="5"/>
        <v>23</v>
      </c>
      <c r="I18" s="50">
        <f t="shared" si="6"/>
        <v>0.99895800000000001</v>
      </c>
      <c r="J18" s="50">
        <f t="shared" si="7"/>
        <v>1.0419999999999874E-3</v>
      </c>
      <c r="K18" s="50">
        <f t="shared" si="0"/>
        <v>6.696760432508742</v>
      </c>
      <c r="L18" s="50">
        <f t="shared" si="1"/>
        <v>2.5113363098467494E-2</v>
      </c>
      <c r="M18" s="53">
        <f t="shared" si="2"/>
        <v>251133.63098467494</v>
      </c>
      <c r="N18" s="53">
        <f t="shared" si="8"/>
        <v>424613.14930612181</v>
      </c>
      <c r="O18" s="53">
        <f t="shared" si="3"/>
        <v>760250.77851990808</v>
      </c>
      <c r="P18" s="53">
        <f t="shared" si="9"/>
        <v>84503.998229111312</v>
      </c>
      <c r="Q18" s="38">
        <f t="shared" si="10"/>
        <v>7</v>
      </c>
      <c r="R18" s="57">
        <f t="shared" si="11"/>
        <v>-84503.998229111312</v>
      </c>
      <c r="S18" s="58">
        <f t="shared" si="4"/>
        <v>18492.630114822459</v>
      </c>
    </row>
    <row r="19" spans="1:19" x14ac:dyDescent="0.3">
      <c r="A19" s="13">
        <v>9</v>
      </c>
      <c r="B19" s="16">
        <v>2.0599999999999999E-4</v>
      </c>
      <c r="C19" s="19">
        <f t="shared" si="12"/>
        <v>0.99979399999999996</v>
      </c>
      <c r="D19" s="1"/>
      <c r="E19" s="1"/>
      <c r="F19" s="36">
        <v>8</v>
      </c>
      <c r="G19" s="38">
        <f t="shared" si="13"/>
        <v>33</v>
      </c>
      <c r="H19" s="35">
        <f t="shared" si="5"/>
        <v>22</v>
      </c>
      <c r="I19" s="50">
        <f t="shared" si="6"/>
        <v>0.99891399999999997</v>
      </c>
      <c r="J19" s="50">
        <f t="shared" si="7"/>
        <v>1.0860000000000314E-3</v>
      </c>
      <c r="K19" s="50">
        <f t="shared" si="0"/>
        <v>6.5620124776234929</v>
      </c>
      <c r="L19" s="50">
        <f t="shared" si="1"/>
        <v>2.5730542925596366E-2</v>
      </c>
      <c r="M19" s="53">
        <f t="shared" si="2"/>
        <v>257305.42925596365</v>
      </c>
      <c r="N19" s="53">
        <f t="shared" si="8"/>
        <v>416069.3535315803</v>
      </c>
      <c r="O19" s="53">
        <f t="shared" si="3"/>
        <v>744953.49580568995</v>
      </c>
      <c r="P19" s="53">
        <f t="shared" si="9"/>
        <v>71578.713018145994</v>
      </c>
      <c r="Q19" s="38">
        <f t="shared" si="10"/>
        <v>8</v>
      </c>
      <c r="R19" s="57">
        <f t="shared" si="11"/>
        <v>-71578.713018145994</v>
      </c>
      <c r="S19" s="58">
        <f t="shared" si="4"/>
        <v>18052.630114822008</v>
      </c>
    </row>
    <row r="20" spans="1:19" x14ac:dyDescent="0.3">
      <c r="A20" s="13">
        <v>10</v>
      </c>
      <c r="B20" s="16">
        <v>2.6499999999999999E-4</v>
      </c>
      <c r="C20" s="19">
        <f t="shared" si="12"/>
        <v>0.99973500000000004</v>
      </c>
      <c r="D20" s="1"/>
      <c r="E20" s="1"/>
      <c r="F20" s="36">
        <v>9</v>
      </c>
      <c r="G20" s="38">
        <f t="shared" si="13"/>
        <v>34</v>
      </c>
      <c r="H20" s="35">
        <f t="shared" si="5"/>
        <v>21</v>
      </c>
      <c r="I20" s="50">
        <f t="shared" si="6"/>
        <v>0.99885999999999997</v>
      </c>
      <c r="J20" s="50">
        <f t="shared" si="7"/>
        <v>1.1400000000000299E-3</v>
      </c>
      <c r="K20" s="50">
        <f t="shared" si="0"/>
        <v>6.418638930547595</v>
      </c>
      <c r="L20" s="50">
        <f t="shared" si="1"/>
        <v>2.6345639580344353E-2</v>
      </c>
      <c r="M20" s="53">
        <f t="shared" si="2"/>
        <v>263456.39580344351</v>
      </c>
      <c r="N20" s="53">
        <f t="shared" si="8"/>
        <v>406978.64557440765</v>
      </c>
      <c r="O20" s="53">
        <f t="shared" si="3"/>
        <v>728676.99138506246</v>
      </c>
      <c r="P20" s="53">
        <f t="shared" si="9"/>
        <v>58241.950007211301</v>
      </c>
      <c r="Q20" s="38">
        <f t="shared" si="10"/>
        <v>9</v>
      </c>
      <c r="R20" s="57">
        <f t="shared" si="11"/>
        <v>-58241.950007211301</v>
      </c>
      <c r="S20" s="58">
        <f t="shared" si="4"/>
        <v>17512.630114822037</v>
      </c>
    </row>
    <row r="21" spans="1:19" x14ac:dyDescent="0.3">
      <c r="A21" s="13">
        <v>11</v>
      </c>
      <c r="B21" s="16">
        <v>3.4099999999999999E-4</v>
      </c>
      <c r="C21" s="19">
        <f t="shared" si="12"/>
        <v>0.99965899999999996</v>
      </c>
      <c r="D21" s="1"/>
      <c r="E21" s="1"/>
      <c r="F21" s="36">
        <v>10</v>
      </c>
      <c r="G21" s="38">
        <f t="shared" si="13"/>
        <v>35</v>
      </c>
      <c r="H21" s="35">
        <f t="shared" si="5"/>
        <v>20</v>
      </c>
      <c r="I21" s="50">
        <f t="shared" si="6"/>
        <v>0.99879799999999996</v>
      </c>
      <c r="J21" s="50">
        <f t="shared" si="7"/>
        <v>1.2020000000000364E-3</v>
      </c>
      <c r="K21" s="50">
        <f t="shared" si="0"/>
        <v>6.2661188365068057</v>
      </c>
      <c r="L21" s="50">
        <f t="shared" si="1"/>
        <v>2.6948827816777834E-2</v>
      </c>
      <c r="M21" s="53">
        <f t="shared" si="2"/>
        <v>269488.27816777834</v>
      </c>
      <c r="N21" s="53">
        <f t="shared" si="8"/>
        <v>397307.99390397535</v>
      </c>
      <c r="O21" s="53">
        <f t="shared" si="3"/>
        <v>711362.12378556537</v>
      </c>
      <c r="P21" s="53">
        <f t="shared" si="9"/>
        <v>44565.851713811746</v>
      </c>
      <c r="Q21" s="38">
        <f t="shared" si="10"/>
        <v>10</v>
      </c>
      <c r="R21" s="57">
        <f t="shared" si="11"/>
        <v>-44565.851713811746</v>
      </c>
      <c r="S21" s="58">
        <f t="shared" si="4"/>
        <v>16892.630114822114</v>
      </c>
    </row>
    <row r="22" spans="1:19" x14ac:dyDescent="0.3">
      <c r="A22" s="13">
        <v>12</v>
      </c>
      <c r="B22" s="16">
        <v>4.2900000000000002E-4</v>
      </c>
      <c r="C22" s="19">
        <f t="shared" si="12"/>
        <v>0.99957099999999999</v>
      </c>
      <c r="D22" s="1"/>
      <c r="E22" s="1"/>
      <c r="F22" s="36">
        <v>11</v>
      </c>
      <c r="G22" s="38">
        <f t="shared" si="13"/>
        <v>36</v>
      </c>
      <c r="H22" s="35">
        <f t="shared" si="5"/>
        <v>19</v>
      </c>
      <c r="I22" s="50">
        <f t="shared" si="6"/>
        <v>0.99872499999999997</v>
      </c>
      <c r="J22" s="50">
        <f t="shared" si="7"/>
        <v>1.2750000000000261E-3</v>
      </c>
      <c r="K22" s="50">
        <f t="shared" si="0"/>
        <v>6.103878422743886</v>
      </c>
      <c r="L22" s="50">
        <f t="shared" si="1"/>
        <v>2.7531594601579459E-2</v>
      </c>
      <c r="M22" s="53">
        <f t="shared" si="2"/>
        <v>275315.94601579459</v>
      </c>
      <c r="N22" s="53">
        <f t="shared" si="8"/>
        <v>387021.01802558126</v>
      </c>
      <c r="O22" s="53">
        <f t="shared" si="3"/>
        <v>692943.7553649341</v>
      </c>
      <c r="P22" s="53">
        <f t="shared" si="9"/>
        <v>30606.791323558311</v>
      </c>
      <c r="Q22" s="38">
        <f t="shared" si="10"/>
        <v>11</v>
      </c>
      <c r="R22" s="57">
        <f t="shared" si="11"/>
        <v>-30606.791323558311</v>
      </c>
      <c r="S22" s="58">
        <f t="shared" si="4"/>
        <v>16162.630114822139</v>
      </c>
    </row>
    <row r="23" spans="1:19" x14ac:dyDescent="0.3">
      <c r="A23" s="13">
        <v>13</v>
      </c>
      <c r="B23" s="16">
        <v>5.22E-4</v>
      </c>
      <c r="C23" s="19">
        <f t="shared" si="12"/>
        <v>0.99947799999999998</v>
      </c>
      <c r="D23" s="4"/>
      <c r="E23" s="1"/>
      <c r="F23" s="36">
        <v>12</v>
      </c>
      <c r="G23" s="38">
        <f t="shared" si="13"/>
        <v>37</v>
      </c>
      <c r="H23" s="35">
        <f t="shared" si="5"/>
        <v>18</v>
      </c>
      <c r="I23" s="50">
        <f t="shared" si="6"/>
        <v>0.99864200000000003</v>
      </c>
      <c r="J23" s="50">
        <f t="shared" si="7"/>
        <v>1.3579999999999703E-3</v>
      </c>
      <c r="K23" s="50">
        <f t="shared" si="0"/>
        <v>5.931317950609265</v>
      </c>
      <c r="L23" s="50">
        <f t="shared" si="1"/>
        <v>2.8081952740426141E-2</v>
      </c>
      <c r="M23" s="53">
        <f t="shared" si="2"/>
        <v>280819.5274042614</v>
      </c>
      <c r="N23" s="53">
        <f t="shared" si="8"/>
        <v>376079.69105752307</v>
      </c>
      <c r="O23" s="53">
        <f t="shared" si="3"/>
        <v>673353.80069890432</v>
      </c>
      <c r="P23" s="53">
        <f t="shared" si="9"/>
        <v>16454.582237119786</v>
      </c>
      <c r="Q23" s="38">
        <f t="shared" si="10"/>
        <v>12</v>
      </c>
      <c r="R23" s="57">
        <f t="shared" si="11"/>
        <v>-16454.582237119786</v>
      </c>
      <c r="S23" s="58">
        <f t="shared" si="4"/>
        <v>15332.630114822543</v>
      </c>
    </row>
    <row r="24" spans="1:19" x14ac:dyDescent="0.3">
      <c r="A24" s="13">
        <v>14</v>
      </c>
      <c r="B24" s="16">
        <v>6.1399999999999996E-4</v>
      </c>
      <c r="C24" s="19">
        <f t="shared" si="12"/>
        <v>0.999386</v>
      </c>
      <c r="D24" s="1"/>
      <c r="E24" s="1"/>
      <c r="F24" s="36">
        <v>13</v>
      </c>
      <c r="G24" s="38">
        <f t="shared" si="13"/>
        <v>38</v>
      </c>
      <c r="H24" s="35">
        <f t="shared" si="5"/>
        <v>17</v>
      </c>
      <c r="I24" s="50">
        <f t="shared" si="6"/>
        <v>0.99854699999999996</v>
      </c>
      <c r="J24" s="50">
        <f t="shared" si="7"/>
        <v>1.4530000000000376E-3</v>
      </c>
      <c r="K24" s="50">
        <f t="shared" si="0"/>
        <v>5.7477841082178269</v>
      </c>
      <c r="L24" s="50">
        <f t="shared" si="1"/>
        <v>2.8588102311492874E-2</v>
      </c>
      <c r="M24" s="53">
        <f t="shared" si="2"/>
        <v>285881.02311492874</v>
      </c>
      <c r="N24" s="53">
        <f t="shared" si="8"/>
        <v>364442.58926666697</v>
      </c>
      <c r="O24" s="53">
        <f t="shared" si="3"/>
        <v>652518.09245324298</v>
      </c>
      <c r="P24" s="53">
        <f t="shared" si="9"/>
        <v>2194.4800716473255</v>
      </c>
      <c r="Q24" s="38">
        <f t="shared" si="10"/>
        <v>13</v>
      </c>
      <c r="R24" s="57">
        <f t="shared" si="11"/>
        <v>-2194.4800716473255</v>
      </c>
      <c r="S24" s="58">
        <f t="shared" si="4"/>
        <v>14382.630114822045</v>
      </c>
    </row>
    <row r="25" spans="1:19" x14ac:dyDescent="0.3">
      <c r="A25" s="13">
        <v>15</v>
      </c>
      <c r="B25" s="16">
        <v>6.9800000000000005E-4</v>
      </c>
      <c r="C25" s="19">
        <f t="shared" si="12"/>
        <v>0.99930200000000002</v>
      </c>
      <c r="D25" s="1"/>
      <c r="E25" s="1"/>
      <c r="F25" s="36">
        <v>14</v>
      </c>
      <c r="G25" s="38">
        <f t="shared" si="13"/>
        <v>39</v>
      </c>
      <c r="H25" s="35">
        <f t="shared" si="5"/>
        <v>16</v>
      </c>
      <c r="I25" s="50">
        <f t="shared" si="6"/>
        <v>0.99843999999999999</v>
      </c>
      <c r="J25" s="50">
        <f t="shared" si="7"/>
        <v>1.5600000000000058E-3</v>
      </c>
      <c r="K25" s="50">
        <f t="shared" si="0"/>
        <v>5.5525829783194842</v>
      </c>
      <c r="L25" s="50">
        <f t="shared" si="1"/>
        <v>2.903551756876729E-2</v>
      </c>
      <c r="M25" s="53">
        <f t="shared" si="2"/>
        <v>290355.17568767292</v>
      </c>
      <c r="N25" s="53">
        <f t="shared" si="8"/>
        <v>352065.71430606779</v>
      </c>
      <c r="O25" s="53">
        <f t="shared" si="3"/>
        <v>630357.85356328962</v>
      </c>
      <c r="P25" s="53">
        <f t="shared" si="9"/>
        <v>-12063.036430451088</v>
      </c>
      <c r="Q25" s="38">
        <f t="shared" si="10"/>
        <v>14</v>
      </c>
      <c r="R25" s="57">
        <f t="shared" si="11"/>
        <v>12063.036430451088</v>
      </c>
      <c r="S25" s="58">
        <f t="shared" si="4"/>
        <v>13312.630114822157</v>
      </c>
    </row>
    <row r="26" spans="1:19" x14ac:dyDescent="0.3">
      <c r="A26" s="13">
        <v>16</v>
      </c>
      <c r="B26" s="16">
        <v>7.6999999999999996E-4</v>
      </c>
      <c r="C26" s="19">
        <f t="shared" si="12"/>
        <v>0.99922999999999995</v>
      </c>
      <c r="D26" s="1"/>
      <c r="E26" s="1"/>
      <c r="F26" s="36">
        <v>15</v>
      </c>
      <c r="G26" s="38">
        <f t="shared" si="13"/>
        <v>40</v>
      </c>
      <c r="H26" s="35">
        <f t="shared" si="5"/>
        <v>15</v>
      </c>
      <c r="I26" s="50">
        <f t="shared" si="6"/>
        <v>0.99831999999999999</v>
      </c>
      <c r="J26" s="50">
        <f t="shared" si="7"/>
        <v>1.6800000000000148E-3</v>
      </c>
      <c r="K26" s="50">
        <f t="shared" si="0"/>
        <v>5.3449640157748588</v>
      </c>
      <c r="L26" s="50">
        <f t="shared" si="1"/>
        <v>2.9408703788647447E-2</v>
      </c>
      <c r="M26" s="53">
        <f t="shared" si="2"/>
        <v>294087.03788647446</v>
      </c>
      <c r="N26" s="53">
        <f t="shared" si="8"/>
        <v>338901.47729472269</v>
      </c>
      <c r="O26" s="53">
        <f t="shared" si="3"/>
        <v>606787.87827436987</v>
      </c>
      <c r="P26" s="53">
        <f t="shared" si="9"/>
        <v>-26200.636906827218</v>
      </c>
      <c r="Q26" s="38">
        <f t="shared" si="10"/>
        <v>15</v>
      </c>
      <c r="R26" s="57">
        <f t="shared" si="11"/>
        <v>26200.636906827218</v>
      </c>
      <c r="S26" s="58">
        <f t="shared" si="4"/>
        <v>12112.630114822303</v>
      </c>
    </row>
    <row r="27" spans="1:19" x14ac:dyDescent="0.3">
      <c r="A27" s="13">
        <v>17</v>
      </c>
      <c r="B27" s="16">
        <v>8.2899999999999998E-4</v>
      </c>
      <c r="C27" s="19">
        <f t="shared" si="12"/>
        <v>0.99917100000000003</v>
      </c>
      <c r="D27" s="3"/>
      <c r="E27" s="1"/>
      <c r="F27" s="36">
        <v>16</v>
      </c>
      <c r="G27" s="38">
        <f t="shared" si="13"/>
        <v>41</v>
      </c>
      <c r="H27" s="35">
        <f t="shared" si="5"/>
        <v>14</v>
      </c>
      <c r="I27" s="50">
        <f t="shared" si="6"/>
        <v>0.99818499999999999</v>
      </c>
      <c r="J27" s="50">
        <f t="shared" si="7"/>
        <v>1.815000000000011E-3</v>
      </c>
      <c r="K27" s="50">
        <f t="shared" si="0"/>
        <v>5.1241201987340981</v>
      </c>
      <c r="L27" s="50">
        <f t="shared" si="1"/>
        <v>2.9690148985204657E-2</v>
      </c>
      <c r="M27" s="53">
        <f t="shared" si="2"/>
        <v>296901.48985204659</v>
      </c>
      <c r="N27" s="53">
        <f t="shared" si="8"/>
        <v>324898.70840317773</v>
      </c>
      <c r="O27" s="53">
        <f t="shared" si="3"/>
        <v>581716.5493043937</v>
      </c>
      <c r="P27" s="53">
        <f t="shared" si="9"/>
        <v>-40083.648950830684</v>
      </c>
      <c r="Q27" s="38">
        <f t="shared" si="10"/>
        <v>16</v>
      </c>
      <c r="R27" s="57">
        <f t="shared" si="11"/>
        <v>40083.648950830684</v>
      </c>
      <c r="S27" s="58">
        <f t="shared" si="4"/>
        <v>10762.630114822219</v>
      </c>
    </row>
    <row r="28" spans="1:19" x14ac:dyDescent="0.3">
      <c r="A28" s="13">
        <v>18</v>
      </c>
      <c r="B28" s="16">
        <v>8.7399999999999999E-4</v>
      </c>
      <c r="C28" s="19">
        <f t="shared" si="12"/>
        <v>0.99912599999999996</v>
      </c>
      <c r="D28" s="3"/>
      <c r="E28" s="1"/>
      <c r="F28" s="36">
        <v>17</v>
      </c>
      <c r="G28" s="38">
        <f t="shared" si="13"/>
        <v>42</v>
      </c>
      <c r="H28" s="35">
        <f t="shared" si="5"/>
        <v>13</v>
      </c>
      <c r="I28" s="50">
        <f t="shared" si="6"/>
        <v>0.998031</v>
      </c>
      <c r="J28" s="50">
        <f t="shared" si="7"/>
        <v>1.9689999999999985E-3</v>
      </c>
      <c r="K28" s="50">
        <f t="shared" si="0"/>
        <v>4.8891868858496306</v>
      </c>
      <c r="L28" s="50">
        <f t="shared" si="1"/>
        <v>2.9859203122911033E-2</v>
      </c>
      <c r="M28" s="53">
        <f t="shared" si="2"/>
        <v>298592.03122911032</v>
      </c>
      <c r="N28" s="53">
        <f t="shared" si="8"/>
        <v>310002.58439424052</v>
      </c>
      <c r="O28" s="53">
        <f t="shared" si="3"/>
        <v>555045.70810875494</v>
      </c>
      <c r="P28" s="53">
        <f t="shared" si="9"/>
        <v>-53548.907514595892</v>
      </c>
      <c r="Q28" s="38">
        <f t="shared" si="10"/>
        <v>17</v>
      </c>
      <c r="R28" s="57">
        <f t="shared" si="11"/>
        <v>53548.907514595892</v>
      </c>
      <c r="S28" s="58">
        <f t="shared" si="4"/>
        <v>9222.6301148223938</v>
      </c>
    </row>
    <row r="29" spans="1:19" x14ac:dyDescent="0.3">
      <c r="A29" s="13">
        <v>19</v>
      </c>
      <c r="B29" s="16">
        <v>9.0499999999999999E-4</v>
      </c>
      <c r="C29" s="19">
        <f t="shared" si="12"/>
        <v>0.99909499999999996</v>
      </c>
      <c r="D29" s="3"/>
      <c r="E29" s="1"/>
      <c r="F29" s="36">
        <v>18</v>
      </c>
      <c r="G29" s="38">
        <f t="shared" si="13"/>
        <v>43</v>
      </c>
      <c r="H29" s="35">
        <f t="shared" si="5"/>
        <v>12</v>
      </c>
      <c r="I29" s="50">
        <f t="shared" si="6"/>
        <v>0.99785599999999997</v>
      </c>
      <c r="J29" s="50">
        <f t="shared" si="7"/>
        <v>2.1440000000000348E-3</v>
      </c>
      <c r="K29" s="50">
        <f t="shared" si="0"/>
        <v>4.639243704283591</v>
      </c>
      <c r="L29" s="50">
        <f t="shared" si="1"/>
        <v>2.9889904547955176E-2</v>
      </c>
      <c r="M29" s="53">
        <f t="shared" si="2"/>
        <v>298899.04547955177</v>
      </c>
      <c r="N29" s="53">
        <f t="shared" si="8"/>
        <v>294154.7483335156</v>
      </c>
      <c r="O29" s="53">
        <f t="shared" si="3"/>
        <v>526670.86921667005</v>
      </c>
      <c r="P29" s="53">
        <f t="shared" si="9"/>
        <v>-66382.924596397323</v>
      </c>
      <c r="Q29" s="38">
        <f t="shared" si="10"/>
        <v>18</v>
      </c>
      <c r="R29" s="57">
        <f t="shared" si="11"/>
        <v>66382.924596397323</v>
      </c>
      <c r="S29" s="58">
        <f t="shared" si="4"/>
        <v>7472.6301148219936</v>
      </c>
    </row>
    <row r="30" spans="1:19" x14ac:dyDescent="0.3">
      <c r="A30" s="13">
        <v>20</v>
      </c>
      <c r="B30" s="16">
        <v>9.2400000000000002E-4</v>
      </c>
      <c r="C30" s="19">
        <f t="shared" si="12"/>
        <v>0.99907599999999996</v>
      </c>
      <c r="D30" s="4"/>
      <c r="E30" s="1"/>
      <c r="F30" s="36">
        <v>19</v>
      </c>
      <c r="G30" s="38">
        <f t="shared" si="13"/>
        <v>44</v>
      </c>
      <c r="H30" s="35">
        <f t="shared" si="5"/>
        <v>11</v>
      </c>
      <c r="I30" s="50">
        <f t="shared" si="6"/>
        <v>0.99765499999999996</v>
      </c>
      <c r="J30" s="50">
        <f t="shared" si="7"/>
        <v>2.3450000000000415E-3</v>
      </c>
      <c r="K30" s="50">
        <f t="shared" si="0"/>
        <v>4.3732958914533002</v>
      </c>
      <c r="L30" s="50">
        <f t="shared" si="1"/>
        <v>2.9752537784582377E-2</v>
      </c>
      <c r="M30" s="53">
        <f t="shared" si="2"/>
        <v>297525.37784582376</v>
      </c>
      <c r="N30" s="53">
        <f t="shared" si="8"/>
        <v>277292.12654869526</v>
      </c>
      <c r="O30" s="53">
        <f t="shared" si="3"/>
        <v>496479.10204990703</v>
      </c>
      <c r="P30" s="53">
        <f t="shared" si="9"/>
        <v>-78338.402344611997</v>
      </c>
      <c r="Q30" s="38">
        <f t="shared" si="10"/>
        <v>19</v>
      </c>
      <c r="R30" s="57">
        <f t="shared" si="11"/>
        <v>78338.402344611997</v>
      </c>
      <c r="S30" s="58">
        <f t="shared" si="4"/>
        <v>5462.6301148220082</v>
      </c>
    </row>
    <row r="31" spans="1:19" x14ac:dyDescent="0.3">
      <c r="A31" s="13">
        <v>21</v>
      </c>
      <c r="B31" s="16">
        <v>9.3400000000000004E-4</v>
      </c>
      <c r="C31" s="19">
        <f t="shared" si="12"/>
        <v>0.99906600000000001</v>
      </c>
      <c r="D31" s="3"/>
      <c r="E31" s="1"/>
      <c r="F31" s="36">
        <v>20</v>
      </c>
      <c r="G31" s="38">
        <f t="shared" si="13"/>
        <v>45</v>
      </c>
      <c r="H31" s="35">
        <f t="shared" si="5"/>
        <v>10</v>
      </c>
      <c r="I31" s="50">
        <f t="shared" si="6"/>
        <v>0.997421</v>
      </c>
      <c r="J31" s="50">
        <f t="shared" si="7"/>
        <v>2.578999999999998E-3</v>
      </c>
      <c r="K31" s="50">
        <f t="shared" si="0"/>
        <v>4.0902768235489866</v>
      </c>
      <c r="L31" s="50">
        <f t="shared" si="1"/>
        <v>2.9410420175892661E-2</v>
      </c>
      <c r="M31" s="53">
        <f t="shared" si="2"/>
        <v>294104.20175892662</v>
      </c>
      <c r="N31" s="53">
        <f t="shared" si="8"/>
        <v>259347.08895213393</v>
      </c>
      <c r="O31" s="53">
        <f t="shared" si="3"/>
        <v>464349.31797315634</v>
      </c>
      <c r="P31" s="53">
        <f t="shared" si="9"/>
        <v>-89101.972737904172</v>
      </c>
      <c r="Q31" s="38">
        <f t="shared" si="10"/>
        <v>20</v>
      </c>
      <c r="R31" s="57">
        <f t="shared" si="11"/>
        <v>89101.972737904172</v>
      </c>
      <c r="S31" s="58">
        <f t="shared" si="4"/>
        <v>3122.630114822372</v>
      </c>
    </row>
    <row r="32" spans="1:19" x14ac:dyDescent="0.3">
      <c r="A32" s="13">
        <v>22</v>
      </c>
      <c r="B32" s="16">
        <v>9.3700000000000001E-4</v>
      </c>
      <c r="C32" s="19">
        <f t="shared" si="12"/>
        <v>0.99906300000000003</v>
      </c>
      <c r="D32" s="3"/>
      <c r="E32" s="1"/>
      <c r="F32" s="36">
        <v>21</v>
      </c>
      <c r="G32" s="38">
        <f t="shared" si="13"/>
        <v>46</v>
      </c>
      <c r="H32" s="35">
        <f t="shared" si="5"/>
        <v>9</v>
      </c>
      <c r="I32" s="50">
        <f t="shared" si="6"/>
        <v>0.99714899999999995</v>
      </c>
      <c r="J32" s="50">
        <f t="shared" si="7"/>
        <v>2.8510000000000479E-3</v>
      </c>
      <c r="K32" s="50">
        <f t="shared" si="0"/>
        <v>3.7890417557677956</v>
      </c>
      <c r="L32" s="50">
        <f t="shared" si="1"/>
        <v>2.8817417607335003E-2</v>
      </c>
      <c r="M32" s="53">
        <f t="shared" si="2"/>
        <v>288174.17607335001</v>
      </c>
      <c r="N32" s="53">
        <f t="shared" si="8"/>
        <v>240247.05213566122</v>
      </c>
      <c r="O32" s="53">
        <f t="shared" si="3"/>
        <v>430151.55965311528</v>
      </c>
      <c r="P32" s="53">
        <f t="shared" si="9"/>
        <v>-98269.668555895973</v>
      </c>
      <c r="Q32" s="38">
        <f t="shared" si="10"/>
        <v>21</v>
      </c>
      <c r="R32" s="57">
        <f t="shared" si="11"/>
        <v>98269.668555895973</v>
      </c>
      <c r="S32" s="58">
        <f t="shared" si="4"/>
        <v>402.63011482183356</v>
      </c>
    </row>
    <row r="33" spans="1:19" x14ac:dyDescent="0.3">
      <c r="A33" s="13">
        <v>23</v>
      </c>
      <c r="B33" s="16">
        <v>9.3599999999999998E-4</v>
      </c>
      <c r="C33" s="19">
        <f t="shared" si="12"/>
        <v>0.99906399999999995</v>
      </c>
      <c r="D33" s="4"/>
      <c r="E33" s="1"/>
      <c r="F33" s="36">
        <v>22</v>
      </c>
      <c r="G33" s="38">
        <f t="shared" si="13"/>
        <v>47</v>
      </c>
      <c r="H33" s="35">
        <f t="shared" si="5"/>
        <v>8</v>
      </c>
      <c r="I33" s="50">
        <f t="shared" si="6"/>
        <v>0.99683200000000005</v>
      </c>
      <c r="J33" s="50">
        <f t="shared" si="7"/>
        <v>3.1679999999999486E-3</v>
      </c>
      <c r="K33" s="50">
        <f t="shared" si="0"/>
        <v>3.4683427149730908</v>
      </c>
      <c r="L33" s="50">
        <f t="shared" si="1"/>
        <v>2.7919147240594668E-2</v>
      </c>
      <c r="M33" s="53">
        <f t="shared" si="2"/>
        <v>279191.4724059467</v>
      </c>
      <c r="N33" s="53">
        <f t="shared" si="8"/>
        <v>219912.88742069635</v>
      </c>
      <c r="O33" s="53">
        <f t="shared" si="3"/>
        <v>393744.15074369649</v>
      </c>
      <c r="P33" s="53">
        <f t="shared" si="9"/>
        <v>-105360.20908294653</v>
      </c>
      <c r="Q33" s="38">
        <f t="shared" si="10"/>
        <v>22</v>
      </c>
      <c r="R33" s="57">
        <f t="shared" si="11"/>
        <v>105360.20908294653</v>
      </c>
      <c r="S33" s="58">
        <f t="shared" si="4"/>
        <v>-2767.369885177075</v>
      </c>
    </row>
    <row r="34" spans="1:19" x14ac:dyDescent="0.3">
      <c r="A34" s="13">
        <v>24</v>
      </c>
      <c r="B34" s="16">
        <v>9.3300000000000002E-4</v>
      </c>
      <c r="C34" s="19">
        <f t="shared" si="12"/>
        <v>0.99906700000000004</v>
      </c>
      <c r="D34" s="3"/>
      <c r="E34" s="1"/>
      <c r="F34" s="36">
        <v>23</v>
      </c>
      <c r="G34" s="38">
        <f t="shared" si="13"/>
        <v>48</v>
      </c>
      <c r="H34" s="35">
        <f t="shared" si="5"/>
        <v>7</v>
      </c>
      <c r="I34" s="50">
        <f t="shared" si="6"/>
        <v>0.99646400000000002</v>
      </c>
      <c r="J34" s="50">
        <f t="shared" si="7"/>
        <v>3.5359999999999836E-3</v>
      </c>
      <c r="K34" s="50">
        <f t="shared" si="0"/>
        <v>3.1268157437224544</v>
      </c>
      <c r="L34" s="50">
        <f t="shared" si="1"/>
        <v>2.6650320025072803E-2</v>
      </c>
      <c r="M34" s="53">
        <f t="shared" si="2"/>
        <v>266503.20025072806</v>
      </c>
      <c r="N34" s="53">
        <f t="shared" si="8"/>
        <v>198258.11205621646</v>
      </c>
      <c r="O34" s="53">
        <f t="shared" si="3"/>
        <v>354972.24776230613</v>
      </c>
      <c r="P34" s="53">
        <f t="shared" si="9"/>
        <v>-109789.06454463839</v>
      </c>
      <c r="Q34" s="38">
        <f t="shared" si="10"/>
        <v>23</v>
      </c>
      <c r="R34" s="57">
        <f t="shared" si="11"/>
        <v>109789.06454463839</v>
      </c>
      <c r="S34" s="58">
        <f t="shared" si="4"/>
        <v>-6447.3698851775262</v>
      </c>
    </row>
    <row r="35" spans="1:19" x14ac:dyDescent="0.3">
      <c r="A35" s="13">
        <v>25</v>
      </c>
      <c r="B35" s="16">
        <v>9.3099999999999997E-4</v>
      </c>
      <c r="C35" s="19">
        <f t="shared" si="12"/>
        <v>0.99906899999999998</v>
      </c>
      <c r="D35" s="7"/>
      <c r="E35" s="1"/>
      <c r="F35" s="36">
        <v>24</v>
      </c>
      <c r="G35" s="38">
        <f t="shared" si="13"/>
        <v>49</v>
      </c>
      <c r="H35" s="35">
        <f t="shared" si="5"/>
        <v>6</v>
      </c>
      <c r="I35" s="50">
        <f t="shared" si="6"/>
        <v>0.99604199999999998</v>
      </c>
      <c r="J35" s="50">
        <f t="shared" si="7"/>
        <v>3.9580000000000171E-3</v>
      </c>
      <c r="K35" s="50">
        <f t="shared" si="0"/>
        <v>2.7629535708910851</v>
      </c>
      <c r="L35" s="50">
        <f t="shared" si="1"/>
        <v>2.4934760138552472E-2</v>
      </c>
      <c r="M35" s="53">
        <f t="shared" si="2"/>
        <v>249347.60138552473</v>
      </c>
      <c r="N35" s="53">
        <f t="shared" si="8"/>
        <v>175187.15637900747</v>
      </c>
      <c r="O35" s="53">
        <f t="shared" si="3"/>
        <v>313664.73751807841</v>
      </c>
      <c r="P35" s="53">
        <f t="shared" si="9"/>
        <v>-110870.02024645382</v>
      </c>
      <c r="Q35" s="38">
        <f t="shared" si="10"/>
        <v>24</v>
      </c>
      <c r="R35" s="57">
        <f t="shared" si="11"/>
        <v>110870.02024645382</v>
      </c>
      <c r="S35" s="58">
        <f t="shared" si="4"/>
        <v>-10667.369885177832</v>
      </c>
    </row>
    <row r="36" spans="1:19" x14ac:dyDescent="0.3">
      <c r="A36" s="13">
        <v>26</v>
      </c>
      <c r="B36" s="16">
        <v>9.3099999999999997E-4</v>
      </c>
      <c r="C36" s="19">
        <f t="shared" si="12"/>
        <v>0.99906899999999998</v>
      </c>
      <c r="D36" s="3"/>
      <c r="E36" s="1"/>
      <c r="F36" s="36">
        <v>25</v>
      </c>
      <c r="G36" s="38">
        <f t="shared" si="13"/>
        <v>50</v>
      </c>
      <c r="H36" s="35">
        <f t="shared" si="5"/>
        <v>5</v>
      </c>
      <c r="I36" s="50">
        <f t="shared" si="6"/>
        <v>0.995564</v>
      </c>
      <c r="J36" s="50">
        <f t="shared" si="7"/>
        <v>4.4359999999999955E-3</v>
      </c>
      <c r="K36" s="50">
        <f t="shared" si="0"/>
        <v>2.3750710843508664</v>
      </c>
      <c r="L36" s="50">
        <f t="shared" si="1"/>
        <v>2.2687315944064975E-2</v>
      </c>
      <c r="M36" s="53">
        <f t="shared" si="2"/>
        <v>226873.15944064976</v>
      </c>
      <c r="N36" s="53">
        <f t="shared" si="8"/>
        <v>150593.17458282254</v>
      </c>
      <c r="O36" s="53">
        <f t="shared" si="3"/>
        <v>269630.31739235081</v>
      </c>
      <c r="P36" s="53">
        <f t="shared" si="9"/>
        <v>-107836.01663112146</v>
      </c>
      <c r="Q36" s="38">
        <f t="shared" si="10"/>
        <v>25</v>
      </c>
      <c r="R36" s="57">
        <f t="shared" si="11"/>
        <v>107836.01663112146</v>
      </c>
      <c r="S36" s="58">
        <f t="shared" si="4"/>
        <v>-15447.369885177584</v>
      </c>
    </row>
    <row r="37" spans="1:19" x14ac:dyDescent="0.3">
      <c r="A37" s="13">
        <v>27</v>
      </c>
      <c r="B37" s="16">
        <v>9.3400000000000004E-4</v>
      </c>
      <c r="C37" s="19">
        <f t="shared" si="12"/>
        <v>0.99906600000000001</v>
      </c>
      <c r="F37" s="36">
        <v>26</v>
      </c>
      <c r="G37" s="38">
        <f t="shared" si="13"/>
        <v>51</v>
      </c>
      <c r="H37" s="35">
        <f t="shared" si="5"/>
        <v>4</v>
      </c>
      <c r="I37" s="50">
        <f t="shared" si="6"/>
        <v>0.995031</v>
      </c>
      <c r="J37" s="50">
        <f t="shared" si="7"/>
        <v>4.9690000000000012E-3</v>
      </c>
      <c r="K37" s="50">
        <f t="shared" si="0"/>
        <v>1.9612759248362466</v>
      </c>
      <c r="L37" s="50">
        <f t="shared" si="1"/>
        <v>1.981388587818483E-2</v>
      </c>
      <c r="M37" s="53">
        <f t="shared" si="2"/>
        <v>198138.85878184831</v>
      </c>
      <c r="N37" s="53">
        <f t="shared" si="8"/>
        <v>124356.18020025508</v>
      </c>
      <c r="O37" s="53">
        <f t="shared" si="3"/>
        <v>222654.1570026759</v>
      </c>
      <c r="P37" s="53">
        <f t="shared" si="9"/>
        <v>-99840.881979427504</v>
      </c>
      <c r="Q37" s="38">
        <f t="shared" si="10"/>
        <v>26</v>
      </c>
      <c r="R37" s="57">
        <f t="shared" si="11"/>
        <v>99840.881979427504</v>
      </c>
      <c r="S37" s="58">
        <f t="shared" si="4"/>
        <v>-20777.369885177686</v>
      </c>
    </row>
    <row r="38" spans="1:19" x14ac:dyDescent="0.3">
      <c r="A38" s="13">
        <v>28</v>
      </c>
      <c r="B38" s="16">
        <v>9.4200000000000002E-4</v>
      </c>
      <c r="C38" s="19">
        <f t="shared" si="12"/>
        <v>0.999058</v>
      </c>
      <c r="F38" s="36">
        <v>27</v>
      </c>
      <c r="G38" s="38">
        <f t="shared" si="13"/>
        <v>52</v>
      </c>
      <c r="H38" s="35">
        <f t="shared" si="5"/>
        <v>3</v>
      </c>
      <c r="I38" s="50">
        <f t="shared" si="6"/>
        <v>0.99444999999999995</v>
      </c>
      <c r="J38" s="50">
        <f t="shared" si="7"/>
        <v>5.5500000000000549E-3</v>
      </c>
      <c r="K38" s="50">
        <f t="shared" si="0"/>
        <v>1.5194339271345341</v>
      </c>
      <c r="L38" s="50">
        <f t="shared" si="1"/>
        <v>1.6213352609382867E-2</v>
      </c>
      <c r="M38" s="53">
        <f t="shared" si="2"/>
        <v>162133.52609382867</v>
      </c>
      <c r="N38" s="53">
        <f t="shared" si="8"/>
        <v>96340.854875327917</v>
      </c>
      <c r="O38" s="53">
        <f t="shared" si="3"/>
        <v>172493.9749085287</v>
      </c>
      <c r="P38" s="53">
        <f t="shared" si="9"/>
        <v>-85980.406060627865</v>
      </c>
      <c r="Q38" s="38">
        <f t="shared" si="10"/>
        <v>27</v>
      </c>
      <c r="R38" s="57">
        <f t="shared" si="11"/>
        <v>85980.406060627865</v>
      </c>
      <c r="S38" s="58">
        <f t="shared" si="4"/>
        <v>-26587.369885178174</v>
      </c>
    </row>
    <row r="39" spans="1:19" x14ac:dyDescent="0.3">
      <c r="A39" s="13">
        <v>29</v>
      </c>
      <c r="B39" s="16">
        <v>9.5600000000000004E-4</v>
      </c>
      <c r="C39" s="19">
        <f t="shared" si="12"/>
        <v>0.99904400000000004</v>
      </c>
      <c r="F39" s="36">
        <v>28</v>
      </c>
      <c r="G39" s="38">
        <f t="shared" si="13"/>
        <v>53</v>
      </c>
      <c r="H39" s="35">
        <f t="shared" si="5"/>
        <v>2</v>
      </c>
      <c r="I39" s="50">
        <f t="shared" si="6"/>
        <v>0.99382599999999999</v>
      </c>
      <c r="J39" s="50">
        <f t="shared" si="7"/>
        <v>6.1740000000000128E-3</v>
      </c>
      <c r="K39" s="50">
        <f t="shared" si="0"/>
        <v>1.0471337245696402</v>
      </c>
      <c r="L39" s="50">
        <f t="shared" si="1"/>
        <v>1.178261403689748E-2</v>
      </c>
      <c r="M39" s="53">
        <f t="shared" si="2"/>
        <v>117826.1403689748</v>
      </c>
      <c r="N39" s="53">
        <f t="shared" si="8"/>
        <v>66394.304084071569</v>
      </c>
      <c r="O39" s="53">
        <f t="shared" si="3"/>
        <v>118876.02032977169</v>
      </c>
      <c r="P39" s="53">
        <f t="shared" si="9"/>
        <v>-65344.424123274672</v>
      </c>
      <c r="Q39" s="38">
        <f t="shared" si="10"/>
        <v>28</v>
      </c>
      <c r="R39" s="57">
        <f t="shared" si="11"/>
        <v>65344.424123274672</v>
      </c>
      <c r="S39" s="58">
        <f t="shared" si="4"/>
        <v>-32827.369885177781</v>
      </c>
    </row>
    <row r="40" spans="1:19" x14ac:dyDescent="0.3">
      <c r="A40" s="13">
        <v>30</v>
      </c>
      <c r="B40" s="16">
        <v>9.77E-4</v>
      </c>
      <c r="C40" s="19">
        <f t="shared" si="12"/>
        <v>0.99902299999999999</v>
      </c>
      <c r="F40" s="36">
        <v>29</v>
      </c>
      <c r="G40" s="38">
        <f t="shared" si="13"/>
        <v>54</v>
      </c>
      <c r="H40" s="35">
        <f t="shared" si="5"/>
        <v>1</v>
      </c>
      <c r="I40" s="50">
        <f t="shared" si="6"/>
        <v>0.99316899999999997</v>
      </c>
      <c r="J40" s="50">
        <f t="shared" si="7"/>
        <v>6.8310000000000315E-3</v>
      </c>
      <c r="K40" s="50">
        <f t="shared" si="0"/>
        <v>0.54166666666666674</v>
      </c>
      <c r="L40" s="50">
        <f t="shared" si="1"/>
        <v>6.4140845070422827E-3</v>
      </c>
      <c r="M40" s="53">
        <f t="shared" si="2"/>
        <v>64140.845070422831</v>
      </c>
      <c r="N40" s="53">
        <f t="shared" si="8"/>
        <v>34344.783798891323</v>
      </c>
      <c r="O40" s="53">
        <f t="shared" si="3"/>
        <v>61492.793296377095</v>
      </c>
      <c r="P40" s="53">
        <f t="shared" si="9"/>
        <v>-36992.83557293706</v>
      </c>
      <c r="Q40" s="38">
        <f t="shared" si="10"/>
        <v>29</v>
      </c>
      <c r="R40" s="57">
        <f t="shared" si="11"/>
        <v>36992.83557293706</v>
      </c>
      <c r="S40" s="58">
        <f t="shared" si="4"/>
        <v>-39397.36988517797</v>
      </c>
    </row>
    <row r="41" spans="1:19" ht="15" thickBot="1" x14ac:dyDescent="0.35">
      <c r="A41" s="13">
        <v>31</v>
      </c>
      <c r="B41" s="16">
        <v>1.005E-3</v>
      </c>
      <c r="C41" s="19">
        <f t="shared" si="12"/>
        <v>0.99899499999999997</v>
      </c>
      <c r="F41" s="37">
        <v>30</v>
      </c>
      <c r="G41" s="39">
        <f t="shared" ref="G41" si="14">G40+1</f>
        <v>55</v>
      </c>
      <c r="H41" s="40">
        <f t="shared" si="5"/>
        <v>0</v>
      </c>
      <c r="I41" s="51">
        <f t="shared" si="6"/>
        <v>0.99248700000000001</v>
      </c>
      <c r="J41" s="51">
        <f t="shared" si="7"/>
        <v>7.5129999999999919E-3</v>
      </c>
      <c r="K41" s="51">
        <v>0</v>
      </c>
      <c r="L41" s="51">
        <v>0</v>
      </c>
      <c r="M41" s="54">
        <f t="shared" si="2"/>
        <v>0</v>
      </c>
      <c r="N41" s="54">
        <f t="shared" si="8"/>
        <v>0</v>
      </c>
      <c r="O41" s="54">
        <f t="shared" si="3"/>
        <v>0</v>
      </c>
      <c r="P41" s="54">
        <f t="shared" si="9"/>
        <v>0</v>
      </c>
      <c r="Q41" s="39">
        <f t="shared" si="10"/>
        <v>30</v>
      </c>
      <c r="R41" s="59">
        <f t="shared" si="11"/>
        <v>0</v>
      </c>
      <c r="S41" s="60">
        <f t="shared" si="4"/>
        <v>0</v>
      </c>
    </row>
    <row r="42" spans="1:19" x14ac:dyDescent="0.3">
      <c r="A42" s="13">
        <v>32</v>
      </c>
      <c r="B42" s="16">
        <v>1.042E-3</v>
      </c>
      <c r="C42" s="19">
        <f t="shared" si="12"/>
        <v>0.99895800000000001</v>
      </c>
    </row>
    <row r="43" spans="1:19" x14ac:dyDescent="0.3">
      <c r="A43" s="13">
        <v>33</v>
      </c>
      <c r="B43" s="16">
        <v>1.0859999999999999E-3</v>
      </c>
      <c r="C43" s="19">
        <f t="shared" si="12"/>
        <v>0.99891399999999997</v>
      </c>
    </row>
    <row r="44" spans="1:19" x14ac:dyDescent="0.3">
      <c r="A44" s="13">
        <v>34</v>
      </c>
      <c r="B44" s="16">
        <v>1.14E-3</v>
      </c>
      <c r="C44" s="19">
        <f t="shared" si="12"/>
        <v>0.99885999999999997</v>
      </c>
    </row>
    <row r="45" spans="1:19" x14ac:dyDescent="0.3">
      <c r="A45" s="13">
        <v>35</v>
      </c>
      <c r="B45" s="16">
        <v>1.2019999999999999E-3</v>
      </c>
      <c r="C45" s="19">
        <f t="shared" si="12"/>
        <v>0.99879799999999996</v>
      </c>
    </row>
    <row r="46" spans="1:19" x14ac:dyDescent="0.3">
      <c r="A46" s="13">
        <v>36</v>
      </c>
      <c r="B46" s="16">
        <v>1.2750000000000001E-3</v>
      </c>
      <c r="C46" s="19">
        <f t="shared" si="12"/>
        <v>0.99872499999999997</v>
      </c>
    </row>
    <row r="47" spans="1:19" x14ac:dyDescent="0.3">
      <c r="A47" s="13">
        <v>37</v>
      </c>
      <c r="B47" s="16">
        <v>1.358E-3</v>
      </c>
      <c r="C47" s="19">
        <f t="shared" si="12"/>
        <v>0.99864200000000003</v>
      </c>
    </row>
    <row r="48" spans="1:19" x14ac:dyDescent="0.3">
      <c r="A48" s="13">
        <v>38</v>
      </c>
      <c r="B48" s="16">
        <v>1.4530000000000001E-3</v>
      </c>
      <c r="C48" s="19">
        <f t="shared" si="12"/>
        <v>0.99854699999999996</v>
      </c>
    </row>
    <row r="49" spans="1:8" x14ac:dyDescent="0.3">
      <c r="A49" s="13">
        <v>39</v>
      </c>
      <c r="B49" s="16">
        <v>1.56E-3</v>
      </c>
      <c r="C49" s="19">
        <f t="shared" si="12"/>
        <v>0.99843999999999999</v>
      </c>
    </row>
    <row r="50" spans="1:8" x14ac:dyDescent="0.3">
      <c r="A50" s="13">
        <v>40</v>
      </c>
      <c r="B50" s="16">
        <v>1.6800000000000001E-3</v>
      </c>
      <c r="C50" s="19">
        <f t="shared" si="12"/>
        <v>0.99831999999999999</v>
      </c>
    </row>
    <row r="51" spans="1:8" x14ac:dyDescent="0.3">
      <c r="A51" s="13">
        <v>41</v>
      </c>
      <c r="B51" s="16">
        <v>1.815E-3</v>
      </c>
      <c r="C51" s="19">
        <f t="shared" si="12"/>
        <v>0.99818499999999999</v>
      </c>
    </row>
    <row r="52" spans="1:8" x14ac:dyDescent="0.3">
      <c r="A52" s="13">
        <v>42</v>
      </c>
      <c r="B52" s="16">
        <v>1.9689999999999998E-3</v>
      </c>
      <c r="C52" s="19">
        <f t="shared" si="12"/>
        <v>0.998031</v>
      </c>
      <c r="F52" s="8"/>
      <c r="H52" s="9"/>
    </row>
    <row r="53" spans="1:8" x14ac:dyDescent="0.3">
      <c r="A53" s="13">
        <v>43</v>
      </c>
      <c r="B53" s="16">
        <v>2.1440000000000001E-3</v>
      </c>
      <c r="C53" s="19">
        <f t="shared" si="12"/>
        <v>0.99785599999999997</v>
      </c>
      <c r="F53" s="8"/>
      <c r="H53" s="9"/>
    </row>
    <row r="54" spans="1:8" x14ac:dyDescent="0.3">
      <c r="A54" s="13">
        <v>44</v>
      </c>
      <c r="B54" s="16">
        <v>2.3449999999999999E-3</v>
      </c>
      <c r="C54" s="19">
        <f t="shared" si="12"/>
        <v>0.99765499999999996</v>
      </c>
      <c r="F54" s="8"/>
      <c r="H54" s="9"/>
    </row>
    <row r="55" spans="1:8" x14ac:dyDescent="0.3">
      <c r="A55" s="13">
        <v>45</v>
      </c>
      <c r="B55" s="16">
        <v>2.5790000000000001E-3</v>
      </c>
      <c r="C55" s="19">
        <f t="shared" si="12"/>
        <v>0.997421</v>
      </c>
      <c r="F55" s="8"/>
      <c r="H55" s="9"/>
    </row>
    <row r="56" spans="1:8" x14ac:dyDescent="0.3">
      <c r="A56" s="13">
        <v>46</v>
      </c>
      <c r="B56" s="16">
        <v>2.8509999999999998E-3</v>
      </c>
      <c r="C56" s="19">
        <f t="shared" si="12"/>
        <v>0.99714899999999995</v>
      </c>
      <c r="F56" s="8"/>
      <c r="H56" s="9"/>
    </row>
    <row r="57" spans="1:8" x14ac:dyDescent="0.3">
      <c r="A57" s="13">
        <v>47</v>
      </c>
      <c r="B57" s="16">
        <v>3.1679999999999998E-3</v>
      </c>
      <c r="C57" s="19">
        <f t="shared" si="12"/>
        <v>0.99683200000000005</v>
      </c>
      <c r="F57" s="8"/>
      <c r="H57" s="9"/>
    </row>
    <row r="58" spans="1:8" x14ac:dyDescent="0.3">
      <c r="A58" s="13">
        <v>48</v>
      </c>
      <c r="B58" s="16">
        <v>3.5360000000000001E-3</v>
      </c>
      <c r="C58" s="19">
        <f t="shared" si="12"/>
        <v>0.99646400000000002</v>
      </c>
      <c r="F58" s="8"/>
      <c r="H58" s="9"/>
    </row>
    <row r="59" spans="1:8" x14ac:dyDescent="0.3">
      <c r="A59" s="13">
        <v>49</v>
      </c>
      <c r="B59" s="16">
        <v>3.9579999999999997E-3</v>
      </c>
      <c r="C59" s="19">
        <f t="shared" si="12"/>
        <v>0.99604199999999998</v>
      </c>
      <c r="F59" s="8"/>
      <c r="H59" s="9"/>
    </row>
    <row r="60" spans="1:8" x14ac:dyDescent="0.3">
      <c r="A60" s="13">
        <v>50</v>
      </c>
      <c r="B60" s="16">
        <v>4.4359999999999998E-3</v>
      </c>
      <c r="C60" s="19">
        <f t="shared" si="12"/>
        <v>0.995564</v>
      </c>
      <c r="F60" s="8"/>
      <c r="H60" s="9"/>
    </row>
    <row r="61" spans="1:8" x14ac:dyDescent="0.3">
      <c r="A61" s="13">
        <v>51</v>
      </c>
      <c r="B61" s="16">
        <v>4.9690000000000003E-3</v>
      </c>
      <c r="C61" s="19">
        <f t="shared" si="12"/>
        <v>0.995031</v>
      </c>
      <c r="F61" s="8"/>
      <c r="H61" s="9"/>
    </row>
    <row r="62" spans="1:8" x14ac:dyDescent="0.3">
      <c r="A62" s="13">
        <v>52</v>
      </c>
      <c r="B62" s="16">
        <v>5.5500000000000002E-3</v>
      </c>
      <c r="C62" s="19">
        <f t="shared" si="12"/>
        <v>0.99444999999999995</v>
      </c>
      <c r="F62" s="8"/>
      <c r="H62" s="9"/>
    </row>
    <row r="63" spans="1:8" x14ac:dyDescent="0.3">
      <c r="A63" s="13">
        <v>53</v>
      </c>
      <c r="B63" s="16">
        <v>6.1739999999999998E-3</v>
      </c>
      <c r="C63" s="19">
        <f t="shared" si="12"/>
        <v>0.99382599999999999</v>
      </c>
      <c r="F63" s="8"/>
      <c r="H63" s="9"/>
    </row>
    <row r="64" spans="1:8" x14ac:dyDescent="0.3">
      <c r="A64" s="13">
        <v>54</v>
      </c>
      <c r="B64" s="16">
        <v>6.8310000000000003E-3</v>
      </c>
      <c r="C64" s="19">
        <f t="shared" si="12"/>
        <v>0.99316899999999997</v>
      </c>
      <c r="F64" s="8"/>
      <c r="H64" s="9"/>
    </row>
    <row r="65" spans="1:8" x14ac:dyDescent="0.3">
      <c r="A65" s="13">
        <v>55</v>
      </c>
      <c r="B65" s="16">
        <v>7.5129999999999997E-3</v>
      </c>
      <c r="C65" s="19">
        <f t="shared" si="12"/>
        <v>0.99248700000000001</v>
      </c>
      <c r="F65" s="8"/>
      <c r="H65" s="9"/>
    </row>
    <row r="66" spans="1:8" x14ac:dyDescent="0.3">
      <c r="A66" s="13">
        <v>56</v>
      </c>
      <c r="B66" s="16">
        <v>8.2120000000000005E-3</v>
      </c>
      <c r="C66" s="19">
        <f t="shared" si="12"/>
        <v>0.991788</v>
      </c>
      <c r="F66" s="8"/>
      <c r="H66" s="9"/>
    </row>
    <row r="67" spans="1:8" x14ac:dyDescent="0.3">
      <c r="A67" s="13">
        <v>57</v>
      </c>
      <c r="B67" s="16">
        <v>8.9250000000000006E-3</v>
      </c>
      <c r="C67" s="19">
        <f t="shared" si="12"/>
        <v>0.99107500000000004</v>
      </c>
      <c r="F67" s="8"/>
      <c r="H67" s="9"/>
    </row>
    <row r="68" spans="1:8" x14ac:dyDescent="0.3">
      <c r="A68" s="13">
        <v>58</v>
      </c>
      <c r="B68" s="16">
        <v>9.6509999999999999E-3</v>
      </c>
      <c r="C68" s="19">
        <f t="shared" si="12"/>
        <v>0.99034900000000003</v>
      </c>
      <c r="F68" s="8"/>
      <c r="H68" s="9"/>
    </row>
    <row r="69" spans="1:8" x14ac:dyDescent="0.3">
      <c r="A69" s="13">
        <v>59</v>
      </c>
      <c r="B69" s="16">
        <v>1.0392999999999999E-2</v>
      </c>
      <c r="C69" s="19">
        <f t="shared" si="12"/>
        <v>0.98960700000000001</v>
      </c>
      <c r="F69" s="8"/>
      <c r="H69" s="9"/>
    </row>
    <row r="70" spans="1:8" x14ac:dyDescent="0.3">
      <c r="A70" s="13">
        <v>60</v>
      </c>
      <c r="B70" s="16">
        <v>1.1162E-2</v>
      </c>
      <c r="C70" s="19">
        <f t="shared" si="12"/>
        <v>0.98883799999999999</v>
      </c>
      <c r="E70" s="9"/>
      <c r="F70" s="8"/>
      <c r="H70" s="9"/>
    </row>
    <row r="71" spans="1:8" x14ac:dyDescent="0.3">
      <c r="A71" s="13">
        <v>61</v>
      </c>
      <c r="B71" s="16">
        <v>1.1969E-2</v>
      </c>
      <c r="C71" s="19">
        <f t="shared" si="12"/>
        <v>0.98803099999999999</v>
      </c>
      <c r="F71" s="8"/>
      <c r="H71" s="9"/>
    </row>
    <row r="72" spans="1:8" x14ac:dyDescent="0.3">
      <c r="A72" s="13">
        <v>62</v>
      </c>
      <c r="B72" s="16">
        <v>1.2831E-2</v>
      </c>
      <c r="C72" s="19">
        <f t="shared" si="12"/>
        <v>0.98716899999999996</v>
      </c>
      <c r="F72" s="8"/>
      <c r="H72" s="9"/>
    </row>
    <row r="73" spans="1:8" x14ac:dyDescent="0.3">
      <c r="A73" s="13">
        <v>63</v>
      </c>
      <c r="B73" s="16">
        <v>1.3764999999999999E-2</v>
      </c>
      <c r="C73" s="19">
        <f t="shared" si="12"/>
        <v>0.98623499999999997</v>
      </c>
      <c r="F73" s="8"/>
      <c r="H73" s="9"/>
    </row>
    <row r="74" spans="1:8" x14ac:dyDescent="0.3">
      <c r="A74" s="13">
        <v>64</v>
      </c>
      <c r="B74" s="16">
        <v>1.4792E-2</v>
      </c>
      <c r="C74" s="19">
        <f t="shared" si="12"/>
        <v>0.98520799999999997</v>
      </c>
      <c r="F74" s="8"/>
      <c r="H74" s="9"/>
    </row>
    <row r="75" spans="1:8" x14ac:dyDescent="0.3">
      <c r="A75" s="13">
        <v>65</v>
      </c>
      <c r="B75" s="16">
        <v>1.5932000000000002E-2</v>
      </c>
      <c r="C75" s="19">
        <f t="shared" si="12"/>
        <v>0.98406799999999994</v>
      </c>
      <c r="F75" s="8"/>
      <c r="H75" s="9"/>
    </row>
    <row r="76" spans="1:8" x14ac:dyDescent="0.3">
      <c r="A76" s="13">
        <v>66</v>
      </c>
      <c r="B76" s="16">
        <v>1.7205999999999999E-2</v>
      </c>
      <c r="C76" s="19">
        <f t="shared" si="12"/>
        <v>0.98279399999999995</v>
      </c>
      <c r="F76" s="8"/>
      <c r="H76" s="9"/>
    </row>
    <row r="77" spans="1:8" x14ac:dyDescent="0.3">
      <c r="A77" s="13">
        <v>67</v>
      </c>
      <c r="B77" s="16">
        <v>1.8634999999999999E-2</v>
      </c>
      <c r="C77" s="19">
        <f t="shared" ref="C77:C125" si="15">1-B77</f>
        <v>0.98136500000000004</v>
      </c>
      <c r="F77" s="8"/>
      <c r="H77" s="9"/>
    </row>
    <row r="78" spans="1:8" x14ac:dyDescent="0.3">
      <c r="A78" s="13">
        <v>68</v>
      </c>
      <c r="B78" s="16">
        <v>2.0240000000000001E-2</v>
      </c>
      <c r="C78" s="19">
        <f t="shared" si="15"/>
        <v>0.97975999999999996</v>
      </c>
      <c r="F78" s="8"/>
      <c r="H78" s="9"/>
    </row>
    <row r="79" spans="1:8" x14ac:dyDescent="0.3">
      <c r="A79" s="13">
        <v>69</v>
      </c>
      <c r="B79" s="16">
        <v>2.2040000000000001E-2</v>
      </c>
      <c r="C79" s="19">
        <f t="shared" si="15"/>
        <v>0.97796000000000005</v>
      </c>
      <c r="F79" s="8"/>
      <c r="H79" s="9"/>
    </row>
    <row r="80" spans="1:8" x14ac:dyDescent="0.3">
      <c r="A80" s="13">
        <v>70</v>
      </c>
      <c r="B80" s="16">
        <v>2.4058E-2</v>
      </c>
      <c r="C80" s="19">
        <f t="shared" si="15"/>
        <v>0.97594199999999998</v>
      </c>
      <c r="F80" s="8"/>
      <c r="H80" s="9"/>
    </row>
    <row r="81" spans="1:8" x14ac:dyDescent="0.3">
      <c r="A81" s="13">
        <v>71</v>
      </c>
      <c r="B81" s="16">
        <v>2.6314000000000001E-2</v>
      </c>
      <c r="C81" s="19">
        <f t="shared" si="15"/>
        <v>0.97368600000000005</v>
      </c>
      <c r="F81" s="8"/>
      <c r="H81" s="9"/>
    </row>
    <row r="82" spans="1:8" x14ac:dyDescent="0.3">
      <c r="A82" s="13">
        <v>72</v>
      </c>
      <c r="B82" s="16">
        <v>2.8832E-2</v>
      </c>
      <c r="C82" s="19">
        <f t="shared" si="15"/>
        <v>0.97116800000000003</v>
      </c>
      <c r="F82" s="8"/>
      <c r="H82" s="9"/>
    </row>
    <row r="83" spans="1:8" x14ac:dyDescent="0.3">
      <c r="A83" s="13">
        <v>73</v>
      </c>
      <c r="B83" s="16">
        <v>3.1637999999999999E-2</v>
      </c>
      <c r="C83" s="19">
        <f t="shared" si="15"/>
        <v>0.96836199999999995</v>
      </c>
      <c r="F83" s="8"/>
      <c r="H83" s="9"/>
    </row>
    <row r="84" spans="1:8" x14ac:dyDescent="0.3">
      <c r="A84" s="13">
        <v>74</v>
      </c>
      <c r="B84" s="16">
        <v>3.4757000000000003E-2</v>
      </c>
      <c r="C84" s="19">
        <f t="shared" si="15"/>
        <v>0.96524299999999996</v>
      </c>
      <c r="F84" s="8"/>
      <c r="H84" s="9"/>
    </row>
    <row r="85" spans="1:8" x14ac:dyDescent="0.3">
      <c r="A85" s="13">
        <v>75</v>
      </c>
      <c r="B85" s="16">
        <v>3.8220999999999998E-2</v>
      </c>
      <c r="C85" s="19">
        <f t="shared" si="15"/>
        <v>0.96177900000000005</v>
      </c>
      <c r="F85" s="8"/>
      <c r="H85" s="9"/>
    </row>
    <row r="86" spans="1:8" x14ac:dyDescent="0.3">
      <c r="A86" s="13">
        <v>76</v>
      </c>
      <c r="B86" s="16">
        <v>4.2061000000000001E-2</v>
      </c>
      <c r="C86" s="19">
        <f t="shared" si="15"/>
        <v>0.95793899999999998</v>
      </c>
      <c r="F86" s="8"/>
      <c r="H86" s="9"/>
    </row>
    <row r="87" spans="1:8" x14ac:dyDescent="0.3">
      <c r="A87" s="13">
        <v>77</v>
      </c>
      <c r="B87" s="16">
        <v>4.6316000000000003E-2</v>
      </c>
      <c r="C87" s="19">
        <f t="shared" si="15"/>
        <v>0.95368399999999998</v>
      </c>
      <c r="F87" s="8"/>
      <c r="H87" s="9"/>
    </row>
    <row r="88" spans="1:8" x14ac:dyDescent="0.3">
      <c r="A88" s="13">
        <v>78</v>
      </c>
      <c r="B88" s="16">
        <v>5.1024E-2</v>
      </c>
      <c r="C88" s="19">
        <f t="shared" si="15"/>
        <v>0.94897600000000004</v>
      </c>
      <c r="F88" s="8"/>
      <c r="H88" s="9"/>
    </row>
    <row r="89" spans="1:8" x14ac:dyDescent="0.3">
      <c r="A89" s="13">
        <v>79</v>
      </c>
      <c r="B89" s="16">
        <v>5.6231000000000003E-2</v>
      </c>
      <c r="C89" s="19">
        <f t="shared" si="15"/>
        <v>0.94376899999999997</v>
      </c>
      <c r="F89" s="8"/>
      <c r="H89" s="9"/>
    </row>
    <row r="90" spans="1:8" x14ac:dyDescent="0.3">
      <c r="A90" s="13">
        <v>80</v>
      </c>
      <c r="B90" s="16">
        <v>6.1984999999999998E-2</v>
      </c>
      <c r="C90" s="19">
        <f t="shared" si="15"/>
        <v>0.93801500000000004</v>
      </c>
      <c r="F90" s="8"/>
      <c r="H90" s="9"/>
    </row>
    <row r="91" spans="1:8" x14ac:dyDescent="0.3">
      <c r="A91" s="13">
        <v>81</v>
      </c>
      <c r="B91" s="16">
        <v>6.8337999999999996E-2</v>
      </c>
      <c r="C91" s="19">
        <f t="shared" si="15"/>
        <v>0.93166199999999999</v>
      </c>
      <c r="F91" s="8"/>
      <c r="H91" s="9"/>
    </row>
    <row r="92" spans="1:8" x14ac:dyDescent="0.3">
      <c r="A92" s="13">
        <v>82</v>
      </c>
      <c r="B92" s="16">
        <v>7.535E-2</v>
      </c>
      <c r="C92" s="19">
        <f t="shared" si="15"/>
        <v>0.92464999999999997</v>
      </c>
      <c r="F92" s="8"/>
      <c r="H92" s="9"/>
    </row>
    <row r="93" spans="1:8" x14ac:dyDescent="0.3">
      <c r="A93" s="13">
        <v>83</v>
      </c>
      <c r="B93" s="16">
        <v>8.3082000000000003E-2</v>
      </c>
      <c r="C93" s="19">
        <f t="shared" si="15"/>
        <v>0.91691800000000001</v>
      </c>
      <c r="F93" s="8"/>
      <c r="H93" s="9"/>
    </row>
    <row r="94" spans="1:8" x14ac:dyDescent="0.3">
      <c r="A94" s="13">
        <v>84</v>
      </c>
      <c r="B94" s="16">
        <v>9.1601000000000002E-2</v>
      </c>
      <c r="C94" s="19">
        <f t="shared" si="15"/>
        <v>0.90839899999999996</v>
      </c>
      <c r="E94" s="9"/>
      <c r="F94" s="8"/>
      <c r="H94" s="9"/>
    </row>
    <row r="95" spans="1:8" x14ac:dyDescent="0.3">
      <c r="A95" s="13">
        <v>85</v>
      </c>
      <c r="B95" s="16">
        <v>0.100979</v>
      </c>
      <c r="C95" s="19">
        <f t="shared" si="15"/>
        <v>0.89902099999999996</v>
      </c>
      <c r="F95" s="8"/>
      <c r="H95" s="9"/>
    </row>
    <row r="96" spans="1:8" x14ac:dyDescent="0.3">
      <c r="A96" s="13">
        <v>86</v>
      </c>
      <c r="B96" s="16">
        <v>0.111291</v>
      </c>
      <c r="C96" s="19">
        <f t="shared" si="15"/>
        <v>0.88870899999999997</v>
      </c>
      <c r="F96" s="8"/>
      <c r="H96" s="9"/>
    </row>
    <row r="97" spans="1:8" x14ac:dyDescent="0.3">
      <c r="A97" s="13">
        <v>87</v>
      </c>
      <c r="B97" s="16">
        <v>0.122616</v>
      </c>
      <c r="C97" s="19">
        <f t="shared" si="15"/>
        <v>0.87738399999999994</v>
      </c>
      <c r="E97" s="9"/>
      <c r="F97" s="8"/>
      <c r="H97" s="9"/>
    </row>
    <row r="98" spans="1:8" x14ac:dyDescent="0.3">
      <c r="A98" s="13">
        <v>88</v>
      </c>
      <c r="B98" s="16">
        <v>0.13503699999999999</v>
      </c>
      <c r="C98" s="19">
        <f t="shared" si="15"/>
        <v>0.86496300000000004</v>
      </c>
      <c r="F98" s="8"/>
      <c r="H98" s="9"/>
    </row>
    <row r="99" spans="1:8" x14ac:dyDescent="0.3">
      <c r="A99" s="13">
        <v>89</v>
      </c>
      <c r="B99" s="16">
        <v>0.14863899999999999</v>
      </c>
      <c r="C99" s="19">
        <f t="shared" si="15"/>
        <v>0.85136100000000003</v>
      </c>
      <c r="F99" s="8"/>
      <c r="H99" s="9"/>
    </row>
    <row r="100" spans="1:8" x14ac:dyDescent="0.3">
      <c r="A100" s="13">
        <v>90</v>
      </c>
      <c r="B100" s="16">
        <v>0.16350700000000001</v>
      </c>
      <c r="C100" s="19">
        <f t="shared" si="15"/>
        <v>0.83649299999999993</v>
      </c>
      <c r="F100" s="8"/>
      <c r="H100" s="9"/>
    </row>
    <row r="101" spans="1:8" x14ac:dyDescent="0.3">
      <c r="A101" s="13">
        <v>91</v>
      </c>
      <c r="B101" s="16">
        <v>0.179726</v>
      </c>
      <c r="C101" s="19">
        <f t="shared" si="15"/>
        <v>0.82027399999999995</v>
      </c>
      <c r="F101" s="8"/>
      <c r="H101" s="9"/>
    </row>
    <row r="102" spans="1:8" x14ac:dyDescent="0.3">
      <c r="A102" s="13">
        <v>92</v>
      </c>
      <c r="B102" s="16">
        <v>0.19738</v>
      </c>
      <c r="C102" s="19">
        <f t="shared" si="15"/>
        <v>0.80262</v>
      </c>
      <c r="F102" s="8"/>
      <c r="H102" s="9"/>
    </row>
    <row r="103" spans="1:8" x14ac:dyDescent="0.3">
      <c r="A103" s="13">
        <v>93</v>
      </c>
      <c r="B103" s="16">
        <v>0.21654699999999999</v>
      </c>
      <c r="C103" s="19">
        <f t="shared" si="15"/>
        <v>0.78345299999999995</v>
      </c>
      <c r="F103" s="8"/>
      <c r="H103" s="9"/>
    </row>
    <row r="104" spans="1:8" x14ac:dyDescent="0.3">
      <c r="A104" s="13">
        <v>94</v>
      </c>
      <c r="B104" s="16">
        <v>0.23730200000000001</v>
      </c>
      <c r="C104" s="19">
        <f t="shared" si="15"/>
        <v>0.76269799999999999</v>
      </c>
      <c r="F104" s="8"/>
      <c r="H104" s="9"/>
    </row>
    <row r="105" spans="1:8" x14ac:dyDescent="0.3">
      <c r="A105" s="13">
        <v>95</v>
      </c>
      <c r="B105" s="16">
        <v>0.25970599999999999</v>
      </c>
      <c r="C105" s="19">
        <f t="shared" si="15"/>
        <v>0.74029400000000001</v>
      </c>
      <c r="F105" s="8"/>
      <c r="H105" s="9"/>
    </row>
    <row r="106" spans="1:8" x14ac:dyDescent="0.3">
      <c r="A106" s="13">
        <v>96</v>
      </c>
      <c r="B106" s="16">
        <v>0.28381299999999998</v>
      </c>
      <c r="C106" s="19">
        <f t="shared" si="15"/>
        <v>0.71618700000000002</v>
      </c>
      <c r="F106" s="8"/>
      <c r="H106" s="9"/>
    </row>
    <row r="107" spans="1:8" x14ac:dyDescent="0.3">
      <c r="A107" s="13">
        <v>97</v>
      </c>
      <c r="B107" s="16">
        <v>0.30965900000000002</v>
      </c>
      <c r="C107" s="19">
        <f t="shared" si="15"/>
        <v>0.69034099999999998</v>
      </c>
      <c r="F107" s="8"/>
      <c r="H107" s="9"/>
    </row>
    <row r="108" spans="1:8" x14ac:dyDescent="0.3">
      <c r="A108" s="13">
        <v>98</v>
      </c>
      <c r="B108" s="16">
        <v>0.33726499999999998</v>
      </c>
      <c r="C108" s="19">
        <f t="shared" si="15"/>
        <v>0.66273500000000007</v>
      </c>
      <c r="F108" s="8"/>
      <c r="H108" s="9"/>
    </row>
    <row r="109" spans="1:8" x14ac:dyDescent="0.3">
      <c r="A109" s="13">
        <v>99</v>
      </c>
      <c r="B109" s="16">
        <v>0.36663000000000001</v>
      </c>
      <c r="C109" s="19">
        <f t="shared" si="15"/>
        <v>0.63336999999999999</v>
      </c>
      <c r="F109" s="8"/>
      <c r="H109" s="9"/>
    </row>
    <row r="110" spans="1:8" x14ac:dyDescent="0.3">
      <c r="A110" s="13">
        <v>100</v>
      </c>
      <c r="B110" s="16">
        <v>0.397733</v>
      </c>
      <c r="C110" s="19">
        <f t="shared" si="15"/>
        <v>0.602267</v>
      </c>
      <c r="F110" s="8"/>
      <c r="H110" s="9"/>
    </row>
    <row r="111" spans="1:8" x14ac:dyDescent="0.3">
      <c r="A111" s="13">
        <v>101</v>
      </c>
      <c r="B111" s="16">
        <v>0.430529</v>
      </c>
      <c r="C111" s="19">
        <f t="shared" si="15"/>
        <v>0.56947100000000006</v>
      </c>
      <c r="F111" s="8"/>
      <c r="H111" s="9"/>
    </row>
    <row r="112" spans="1:8" x14ac:dyDescent="0.3">
      <c r="A112" s="13">
        <v>102</v>
      </c>
      <c r="B112" s="16">
        <v>0.46494999999999997</v>
      </c>
      <c r="C112" s="19">
        <f t="shared" si="15"/>
        <v>0.53505000000000003</v>
      </c>
      <c r="F112" s="8"/>
      <c r="H112" s="9"/>
    </row>
    <row r="113" spans="1:8" x14ac:dyDescent="0.3">
      <c r="A113" s="13">
        <v>103</v>
      </c>
      <c r="B113" s="16">
        <v>0.50090400000000002</v>
      </c>
      <c r="C113" s="19">
        <f t="shared" si="15"/>
        <v>0.49909599999999998</v>
      </c>
      <c r="F113" s="8"/>
      <c r="H113" s="9"/>
    </row>
    <row r="114" spans="1:8" x14ac:dyDescent="0.3">
      <c r="A114" s="13">
        <v>104</v>
      </c>
      <c r="B114" s="16">
        <v>0.53827800000000003</v>
      </c>
      <c r="C114" s="19">
        <f t="shared" si="15"/>
        <v>0.46172199999999997</v>
      </c>
      <c r="F114" s="8"/>
      <c r="H114" s="9"/>
    </row>
    <row r="115" spans="1:8" x14ac:dyDescent="0.3">
      <c r="A115" s="13">
        <v>105</v>
      </c>
      <c r="B115" s="16">
        <v>0.57694199999999995</v>
      </c>
      <c r="C115" s="19">
        <f t="shared" si="15"/>
        <v>0.42305800000000005</v>
      </c>
      <c r="F115" s="8"/>
      <c r="H115" s="9"/>
    </row>
    <row r="116" spans="1:8" x14ac:dyDescent="0.3">
      <c r="A116" s="13">
        <v>106</v>
      </c>
      <c r="B116" s="16">
        <v>0.61675199999999997</v>
      </c>
      <c r="C116" s="19">
        <f t="shared" si="15"/>
        <v>0.38324800000000003</v>
      </c>
      <c r="F116" s="8"/>
      <c r="H116" s="9"/>
    </row>
    <row r="117" spans="1:8" x14ac:dyDescent="0.3">
      <c r="A117" s="13">
        <v>107</v>
      </c>
      <c r="B117" s="16">
        <v>0.65755300000000005</v>
      </c>
      <c r="C117" s="19">
        <f t="shared" si="15"/>
        <v>0.34244699999999995</v>
      </c>
      <c r="F117" s="8"/>
      <c r="H117" s="9"/>
    </row>
    <row r="118" spans="1:8" x14ac:dyDescent="0.3">
      <c r="A118" s="13">
        <v>108</v>
      </c>
      <c r="B118" s="16">
        <v>0.69919100000000001</v>
      </c>
      <c r="C118" s="19">
        <f t="shared" si="15"/>
        <v>0.30080899999999999</v>
      </c>
      <c r="F118" s="8"/>
      <c r="H118" s="9"/>
    </row>
    <row r="119" spans="1:8" x14ac:dyDescent="0.3">
      <c r="A119" s="13">
        <v>109</v>
      </c>
      <c r="B119" s="16">
        <v>0.74151500000000004</v>
      </c>
      <c r="C119" s="19">
        <f t="shared" si="15"/>
        <v>0.25848499999999996</v>
      </c>
      <c r="F119" s="8"/>
      <c r="H119" s="9"/>
    </row>
    <row r="120" spans="1:8" x14ac:dyDescent="0.3">
      <c r="A120" s="13">
        <v>110</v>
      </c>
      <c r="B120" s="16">
        <v>0.78438300000000005</v>
      </c>
      <c r="C120" s="19">
        <f t="shared" si="15"/>
        <v>0.21561699999999995</v>
      </c>
      <c r="F120" s="8"/>
      <c r="H120" s="9"/>
    </row>
    <row r="121" spans="1:8" x14ac:dyDescent="0.3">
      <c r="A121" s="13">
        <v>111</v>
      </c>
      <c r="B121" s="16">
        <v>0.82767299999999999</v>
      </c>
      <c r="C121" s="19">
        <f t="shared" si="15"/>
        <v>0.17232700000000001</v>
      </c>
      <c r="F121" s="8"/>
      <c r="H121" s="9"/>
    </row>
    <row r="122" spans="1:8" x14ac:dyDescent="0.3">
      <c r="A122" s="13">
        <v>112</v>
      </c>
      <c r="B122" s="16">
        <v>0.87128499999999998</v>
      </c>
      <c r="C122" s="19">
        <f t="shared" si="15"/>
        <v>0.12871500000000002</v>
      </c>
      <c r="F122" s="8"/>
      <c r="H122" s="9"/>
    </row>
    <row r="123" spans="1:8" x14ac:dyDescent="0.3">
      <c r="A123" s="13">
        <v>113</v>
      </c>
      <c r="B123" s="16">
        <v>0.91514499999999999</v>
      </c>
      <c r="C123" s="19">
        <f t="shared" si="15"/>
        <v>8.4855000000000014E-2</v>
      </c>
      <c r="F123" s="8"/>
      <c r="H123" s="9"/>
    </row>
    <row r="124" spans="1:8" x14ac:dyDescent="0.3">
      <c r="A124" s="13">
        <v>114</v>
      </c>
      <c r="B124" s="16">
        <v>0.95921400000000001</v>
      </c>
      <c r="C124" s="19">
        <f t="shared" si="15"/>
        <v>4.0785999999999989E-2</v>
      </c>
      <c r="F124" s="8"/>
      <c r="H124" s="9"/>
    </row>
    <row r="125" spans="1:8" ht="15" thickBot="1" x14ac:dyDescent="0.35">
      <c r="A125" s="14">
        <v>115</v>
      </c>
      <c r="B125" s="17">
        <v>1</v>
      </c>
      <c r="C125" s="20">
        <f t="shared" si="15"/>
        <v>0</v>
      </c>
      <c r="F125" s="8"/>
      <c r="H125" s="9"/>
    </row>
    <row r="126" spans="1:8" x14ac:dyDescent="0.3">
      <c r="F126" s="8"/>
      <c r="H126" s="9"/>
    </row>
    <row r="127" spans="1:8" x14ac:dyDescent="0.3">
      <c r="F127" s="8"/>
      <c r="H127" s="9"/>
    </row>
    <row r="128" spans="1:8" x14ac:dyDescent="0.3">
      <c r="F128" s="8"/>
      <c r="H128" s="9"/>
    </row>
    <row r="129" spans="6:8" x14ac:dyDescent="0.3">
      <c r="F129" s="8"/>
      <c r="H129" s="9"/>
    </row>
    <row r="130" spans="6:8" x14ac:dyDescent="0.3">
      <c r="F130" s="8"/>
      <c r="H130" s="9"/>
    </row>
    <row r="131" spans="6:8" x14ac:dyDescent="0.3">
      <c r="F131" s="8"/>
      <c r="H131" s="9"/>
    </row>
    <row r="132" spans="6:8" x14ac:dyDescent="0.3">
      <c r="F132" s="8"/>
      <c r="H132" s="9"/>
    </row>
    <row r="133" spans="6:8" x14ac:dyDescent="0.3">
      <c r="F133" s="8"/>
      <c r="H133" s="9"/>
    </row>
    <row r="134" spans="6:8" x14ac:dyDescent="0.3">
      <c r="F134" s="8"/>
      <c r="H134" s="9"/>
    </row>
    <row r="135" spans="6:8" x14ac:dyDescent="0.3">
      <c r="F135" s="8"/>
      <c r="H135" s="9"/>
    </row>
    <row r="136" spans="6:8" x14ac:dyDescent="0.3">
      <c r="F136" s="8"/>
      <c r="H136" s="9"/>
    </row>
    <row r="137" spans="6:8" x14ac:dyDescent="0.3">
      <c r="F137" s="8"/>
      <c r="H137" s="9"/>
    </row>
    <row r="138" spans="6:8" x14ac:dyDescent="0.3">
      <c r="F138" s="8"/>
      <c r="H138" s="9"/>
    </row>
    <row r="139" spans="6:8" x14ac:dyDescent="0.3">
      <c r="F139" s="8"/>
      <c r="H139" s="9"/>
    </row>
    <row r="140" spans="6:8" x14ac:dyDescent="0.3">
      <c r="F140" s="8"/>
      <c r="H140" s="9"/>
    </row>
    <row r="141" spans="6:8" x14ac:dyDescent="0.3">
      <c r="F141" s="8"/>
      <c r="H141" s="9"/>
    </row>
    <row r="142" spans="6:8" x14ac:dyDescent="0.3">
      <c r="F142" s="8"/>
      <c r="H142" s="9"/>
    </row>
    <row r="143" spans="6:8" x14ac:dyDescent="0.3">
      <c r="F143" s="8"/>
      <c r="H143" s="9"/>
    </row>
    <row r="144" spans="6:8" x14ac:dyDescent="0.3">
      <c r="F144" s="8"/>
      <c r="H144" s="9"/>
    </row>
    <row r="145" spans="6:8" x14ac:dyDescent="0.3">
      <c r="F145" s="8"/>
      <c r="H145" s="9"/>
    </row>
    <row r="146" spans="6:8" x14ac:dyDescent="0.3">
      <c r="F146" s="8"/>
      <c r="H146" s="9"/>
    </row>
    <row r="147" spans="6:8" x14ac:dyDescent="0.3">
      <c r="F147" s="8"/>
      <c r="H147" s="9"/>
    </row>
    <row r="148" spans="6:8" x14ac:dyDescent="0.3">
      <c r="F148" s="8"/>
      <c r="H148" s="9"/>
    </row>
    <row r="149" spans="6:8" x14ac:dyDescent="0.3">
      <c r="F149" s="8"/>
      <c r="H149" s="9"/>
    </row>
    <row r="150" spans="6:8" x14ac:dyDescent="0.3">
      <c r="F150" s="8"/>
      <c r="H150" s="9"/>
    </row>
    <row r="151" spans="6:8" x14ac:dyDescent="0.3">
      <c r="F151" s="8"/>
      <c r="H151" s="9"/>
    </row>
    <row r="152" spans="6:8" x14ac:dyDescent="0.3">
      <c r="F152" s="8"/>
      <c r="H152" s="9"/>
    </row>
    <row r="153" spans="6:8" x14ac:dyDescent="0.3">
      <c r="F153" s="8"/>
      <c r="H153" s="9"/>
    </row>
    <row r="154" spans="6:8" x14ac:dyDescent="0.3">
      <c r="F154" s="8"/>
      <c r="H154" s="9"/>
    </row>
    <row r="155" spans="6:8" x14ac:dyDescent="0.3">
      <c r="F155" s="8"/>
      <c r="H155" s="9"/>
    </row>
    <row r="156" spans="6:8" x14ac:dyDescent="0.3">
      <c r="F156" s="8"/>
      <c r="H156" s="9"/>
    </row>
    <row r="157" spans="6:8" x14ac:dyDescent="0.3">
      <c r="F157" s="8"/>
      <c r="H157" s="9"/>
    </row>
    <row r="158" spans="6:8" x14ac:dyDescent="0.3">
      <c r="F158" s="8"/>
      <c r="H158" s="9"/>
    </row>
    <row r="159" spans="6:8" x14ac:dyDescent="0.3">
      <c r="F159" s="8"/>
      <c r="H159" s="9"/>
    </row>
    <row r="160" spans="6:8" x14ac:dyDescent="0.3">
      <c r="F160" s="8"/>
      <c r="H160" s="9"/>
    </row>
    <row r="161" spans="6:8" x14ac:dyDescent="0.3">
      <c r="F161" s="8"/>
      <c r="H161" s="9"/>
    </row>
    <row r="162" spans="6:8" x14ac:dyDescent="0.3">
      <c r="F162" s="8"/>
      <c r="H162" s="9"/>
    </row>
    <row r="163" spans="6:8" x14ac:dyDescent="0.3">
      <c r="F163" s="8"/>
      <c r="H163" s="9"/>
    </row>
    <row r="164" spans="6:8" x14ac:dyDescent="0.3">
      <c r="F164" s="8"/>
      <c r="H164" s="9"/>
    </row>
    <row r="165" spans="6:8" x14ac:dyDescent="0.3">
      <c r="F165" s="8"/>
      <c r="H165" s="9"/>
    </row>
    <row r="166" spans="6:8" x14ac:dyDescent="0.3">
      <c r="F166" s="8"/>
      <c r="H166" s="9"/>
    </row>
    <row r="167" spans="6:8" x14ac:dyDescent="0.3">
      <c r="F167" s="8"/>
      <c r="H167" s="9"/>
    </row>
    <row r="168" spans="6:8" x14ac:dyDescent="0.3">
      <c r="F168" s="8"/>
      <c r="H168" s="9"/>
    </row>
    <row r="169" spans="6:8" x14ac:dyDescent="0.3">
      <c r="F169" s="8"/>
      <c r="H169" s="9"/>
    </row>
    <row r="170" spans="6:8" x14ac:dyDescent="0.3">
      <c r="F170" s="8"/>
      <c r="H170" s="9"/>
    </row>
    <row r="171" spans="6:8" x14ac:dyDescent="0.3">
      <c r="F171" s="8"/>
      <c r="H171" s="9"/>
    </row>
    <row r="172" spans="6:8" x14ac:dyDescent="0.3">
      <c r="F172" s="8"/>
      <c r="H172" s="9"/>
    </row>
    <row r="173" spans="6:8" x14ac:dyDescent="0.3">
      <c r="F173" s="8"/>
      <c r="H173" s="9"/>
    </row>
    <row r="174" spans="6:8" x14ac:dyDescent="0.3">
      <c r="F174" s="8"/>
      <c r="H174" s="9"/>
    </row>
    <row r="175" spans="6:8" x14ac:dyDescent="0.3">
      <c r="F175" s="8"/>
      <c r="H175" s="9"/>
    </row>
    <row r="176" spans="6:8" x14ac:dyDescent="0.3">
      <c r="F176" s="8"/>
      <c r="H176" s="9"/>
    </row>
    <row r="177" spans="6:8" x14ac:dyDescent="0.3">
      <c r="F177" s="8"/>
      <c r="H177" s="9"/>
    </row>
    <row r="178" spans="6:8" x14ac:dyDescent="0.3">
      <c r="F178" s="8"/>
      <c r="H178" s="9"/>
    </row>
    <row r="179" spans="6:8" x14ac:dyDescent="0.3">
      <c r="F179" s="8"/>
      <c r="H179" s="9"/>
    </row>
    <row r="180" spans="6:8" x14ac:dyDescent="0.3">
      <c r="F180" s="8"/>
      <c r="H180" s="9"/>
    </row>
    <row r="181" spans="6:8" x14ac:dyDescent="0.3">
      <c r="F181" s="8"/>
      <c r="H181" s="9"/>
    </row>
    <row r="182" spans="6:8" x14ac:dyDescent="0.3">
      <c r="F182" s="8"/>
      <c r="H182" s="9"/>
    </row>
    <row r="183" spans="6:8" x14ac:dyDescent="0.3">
      <c r="F183" s="8"/>
      <c r="H183" s="9"/>
    </row>
    <row r="184" spans="6:8" x14ac:dyDescent="0.3">
      <c r="F184" s="8"/>
      <c r="H184" s="9"/>
    </row>
    <row r="185" spans="6:8" x14ac:dyDescent="0.3">
      <c r="F185" s="8"/>
      <c r="H185" s="9"/>
    </row>
    <row r="186" spans="6:8" x14ac:dyDescent="0.3">
      <c r="F186" s="8"/>
      <c r="H186" s="9"/>
    </row>
    <row r="187" spans="6:8" x14ac:dyDescent="0.3">
      <c r="F187" s="8"/>
      <c r="H187" s="9"/>
    </row>
    <row r="188" spans="6:8" x14ac:dyDescent="0.3">
      <c r="F188" s="8"/>
      <c r="H188" s="9"/>
    </row>
    <row r="189" spans="6:8" x14ac:dyDescent="0.3">
      <c r="F189" s="8"/>
      <c r="H189" s="9"/>
    </row>
    <row r="190" spans="6:8" x14ac:dyDescent="0.3">
      <c r="F190" s="8"/>
      <c r="H190" s="9"/>
    </row>
    <row r="191" spans="6:8" x14ac:dyDescent="0.3">
      <c r="F191" s="8"/>
      <c r="H191" s="9"/>
    </row>
    <row r="192" spans="6:8" x14ac:dyDescent="0.3">
      <c r="F192" s="8"/>
      <c r="H192" s="9"/>
    </row>
    <row r="193" spans="6:8" x14ac:dyDescent="0.3">
      <c r="F193" s="8"/>
      <c r="H193" s="9"/>
    </row>
    <row r="194" spans="6:8" x14ac:dyDescent="0.3">
      <c r="F194" s="8"/>
      <c r="H194" s="9"/>
    </row>
    <row r="195" spans="6:8" x14ac:dyDescent="0.3">
      <c r="F195" s="8"/>
      <c r="H195" s="9"/>
    </row>
    <row r="196" spans="6:8" x14ac:dyDescent="0.3">
      <c r="F196" s="8"/>
      <c r="H196" s="9"/>
    </row>
    <row r="197" spans="6:8" x14ac:dyDescent="0.3">
      <c r="F197" s="8"/>
      <c r="H197" s="9"/>
    </row>
    <row r="198" spans="6:8" x14ac:dyDescent="0.3">
      <c r="F198" s="8"/>
      <c r="H198" s="9"/>
    </row>
    <row r="199" spans="6:8" x14ac:dyDescent="0.3">
      <c r="F199" s="8"/>
      <c r="H199" s="9"/>
    </row>
    <row r="200" spans="6:8" x14ac:dyDescent="0.3">
      <c r="F200" s="8"/>
      <c r="H200" s="9"/>
    </row>
    <row r="201" spans="6:8" x14ac:dyDescent="0.3">
      <c r="F201" s="8"/>
      <c r="H201" s="9"/>
    </row>
    <row r="202" spans="6:8" x14ac:dyDescent="0.3">
      <c r="F202" s="8"/>
      <c r="H202" s="9"/>
    </row>
    <row r="203" spans="6:8" x14ac:dyDescent="0.3">
      <c r="F203" s="8"/>
      <c r="H203" s="9"/>
    </row>
    <row r="204" spans="6:8" x14ac:dyDescent="0.3">
      <c r="F204" s="8"/>
      <c r="H204" s="9"/>
    </row>
    <row r="205" spans="6:8" x14ac:dyDescent="0.3">
      <c r="F205" s="8"/>
      <c r="H205" s="9"/>
    </row>
    <row r="206" spans="6:8" x14ac:dyDescent="0.3">
      <c r="F206" s="8"/>
      <c r="H206" s="9"/>
    </row>
    <row r="207" spans="6:8" x14ac:dyDescent="0.3">
      <c r="F207" s="8"/>
      <c r="H207" s="9"/>
    </row>
    <row r="208" spans="6:8" x14ac:dyDescent="0.3">
      <c r="F208" s="8"/>
      <c r="H208" s="9"/>
    </row>
    <row r="209" spans="6:8" x14ac:dyDescent="0.3">
      <c r="F209" s="8"/>
      <c r="H209" s="9"/>
    </row>
    <row r="210" spans="6:8" x14ac:dyDescent="0.3">
      <c r="F210" s="8"/>
      <c r="H210" s="9"/>
    </row>
    <row r="211" spans="6:8" x14ac:dyDescent="0.3">
      <c r="F211" s="8"/>
      <c r="H211" s="9"/>
    </row>
    <row r="212" spans="6:8" x14ac:dyDescent="0.3">
      <c r="F212" s="8"/>
      <c r="H212" s="9"/>
    </row>
    <row r="213" spans="6:8" x14ac:dyDescent="0.3">
      <c r="F213" s="8"/>
      <c r="H213" s="9"/>
    </row>
    <row r="214" spans="6:8" x14ac:dyDescent="0.3">
      <c r="F214" s="8"/>
      <c r="H214" s="9"/>
    </row>
    <row r="215" spans="6:8" x14ac:dyDescent="0.3">
      <c r="F215" s="8"/>
      <c r="H215" s="9"/>
    </row>
    <row r="216" spans="6:8" x14ac:dyDescent="0.3">
      <c r="F216" s="8"/>
      <c r="H216" s="9"/>
    </row>
    <row r="217" spans="6:8" x14ac:dyDescent="0.3">
      <c r="F217" s="8"/>
      <c r="H217" s="9"/>
    </row>
    <row r="218" spans="6:8" x14ac:dyDescent="0.3">
      <c r="F218" s="8"/>
      <c r="H218" s="9"/>
    </row>
    <row r="219" spans="6:8" x14ac:dyDescent="0.3">
      <c r="F219" s="8"/>
      <c r="H219" s="9"/>
    </row>
    <row r="220" spans="6:8" x14ac:dyDescent="0.3">
      <c r="F220" s="8"/>
      <c r="H220" s="9"/>
    </row>
    <row r="221" spans="6:8" x14ac:dyDescent="0.3">
      <c r="F221" s="8"/>
      <c r="H221" s="9"/>
    </row>
    <row r="222" spans="6:8" x14ac:dyDescent="0.3">
      <c r="F222" s="8"/>
      <c r="H222" s="9"/>
    </row>
    <row r="223" spans="6:8" x14ac:dyDescent="0.3">
      <c r="F223" s="8"/>
      <c r="H223" s="9"/>
    </row>
    <row r="224" spans="6:8" x14ac:dyDescent="0.3">
      <c r="F224" s="8"/>
      <c r="H224" s="9"/>
    </row>
    <row r="225" spans="6:8" x14ac:dyDescent="0.3">
      <c r="F225" s="8"/>
      <c r="H225" s="9"/>
    </row>
    <row r="226" spans="6:8" x14ac:dyDescent="0.3">
      <c r="F226" s="8"/>
      <c r="H226" s="9"/>
    </row>
    <row r="227" spans="6:8" x14ac:dyDescent="0.3">
      <c r="F227" s="8"/>
      <c r="H227" s="9"/>
    </row>
    <row r="228" spans="6:8" x14ac:dyDescent="0.3">
      <c r="F228" s="8"/>
      <c r="H228" s="9"/>
    </row>
    <row r="229" spans="6:8" x14ac:dyDescent="0.3">
      <c r="F229" s="8"/>
      <c r="H229" s="9"/>
    </row>
    <row r="230" spans="6:8" x14ac:dyDescent="0.3">
      <c r="F230" s="8"/>
      <c r="H230" s="9"/>
    </row>
    <row r="231" spans="6:8" x14ac:dyDescent="0.3">
      <c r="F231" s="8"/>
      <c r="H231" s="9"/>
    </row>
    <row r="232" spans="6:8" x14ac:dyDescent="0.3">
      <c r="F232" s="8"/>
      <c r="H232" s="9"/>
    </row>
    <row r="233" spans="6:8" x14ac:dyDescent="0.3">
      <c r="F233" s="8"/>
      <c r="H233" s="9"/>
    </row>
    <row r="234" spans="6:8" x14ac:dyDescent="0.3">
      <c r="F234" s="8"/>
      <c r="H234" s="9"/>
    </row>
    <row r="235" spans="6:8" x14ac:dyDescent="0.3">
      <c r="F235" s="8"/>
      <c r="H235" s="9"/>
    </row>
    <row r="236" spans="6:8" x14ac:dyDescent="0.3">
      <c r="F236" s="8"/>
      <c r="H236" s="9"/>
    </row>
    <row r="237" spans="6:8" x14ac:dyDescent="0.3">
      <c r="F237" s="8"/>
      <c r="H237" s="9"/>
    </row>
    <row r="238" spans="6:8" x14ac:dyDescent="0.3">
      <c r="F238" s="8"/>
      <c r="H238" s="9"/>
    </row>
    <row r="239" spans="6:8" x14ac:dyDescent="0.3">
      <c r="F239" s="8"/>
      <c r="H239" s="9"/>
    </row>
    <row r="240" spans="6:8" x14ac:dyDescent="0.3">
      <c r="F240" s="8"/>
      <c r="H240" s="9"/>
    </row>
    <row r="241" spans="6:8" x14ac:dyDescent="0.3">
      <c r="F241" s="8"/>
      <c r="H241" s="9"/>
    </row>
    <row r="242" spans="6:8" x14ac:dyDescent="0.3">
      <c r="F242" s="8"/>
      <c r="H242" s="9"/>
    </row>
    <row r="243" spans="6:8" x14ac:dyDescent="0.3">
      <c r="F243" s="8"/>
      <c r="H243" s="9"/>
    </row>
    <row r="244" spans="6:8" x14ac:dyDescent="0.3">
      <c r="F244" s="8"/>
      <c r="H244" s="9"/>
    </row>
    <row r="245" spans="6:8" x14ac:dyDescent="0.3">
      <c r="F245" s="8"/>
      <c r="H245" s="9"/>
    </row>
    <row r="246" spans="6:8" x14ac:dyDescent="0.3">
      <c r="F246" s="8"/>
      <c r="H246" s="9"/>
    </row>
    <row r="247" spans="6:8" x14ac:dyDescent="0.3">
      <c r="F247" s="8"/>
      <c r="H247" s="9"/>
    </row>
    <row r="248" spans="6:8" x14ac:dyDescent="0.3">
      <c r="F248" s="8"/>
      <c r="H248" s="9"/>
    </row>
    <row r="249" spans="6:8" x14ac:dyDescent="0.3">
      <c r="F249" s="8"/>
      <c r="H249" s="9"/>
    </row>
    <row r="250" spans="6:8" x14ac:dyDescent="0.3">
      <c r="F250" s="8"/>
      <c r="H250" s="9"/>
    </row>
    <row r="251" spans="6:8" x14ac:dyDescent="0.3">
      <c r="F251" s="8"/>
      <c r="H251" s="9"/>
    </row>
    <row r="252" spans="6:8" x14ac:dyDescent="0.3">
      <c r="F252" s="8"/>
      <c r="H252" s="9"/>
    </row>
    <row r="253" spans="6:8" x14ac:dyDescent="0.3">
      <c r="F253" s="8"/>
      <c r="H253" s="9"/>
    </row>
    <row r="254" spans="6:8" x14ac:dyDescent="0.3">
      <c r="F254" s="8"/>
      <c r="H254" s="9"/>
    </row>
    <row r="255" spans="6:8" x14ac:dyDescent="0.3">
      <c r="F255" s="8"/>
      <c r="H255" s="9"/>
    </row>
    <row r="256" spans="6:8" x14ac:dyDescent="0.3">
      <c r="F256" s="8"/>
      <c r="H256" s="9"/>
    </row>
    <row r="257" spans="6:8" x14ac:dyDescent="0.3">
      <c r="F257" s="8"/>
      <c r="H257" s="9"/>
    </row>
    <row r="258" spans="6:8" x14ac:dyDescent="0.3">
      <c r="F258" s="8"/>
      <c r="H258" s="9"/>
    </row>
    <row r="259" spans="6:8" x14ac:dyDescent="0.3">
      <c r="F259" s="8"/>
      <c r="H259" s="9"/>
    </row>
    <row r="260" spans="6:8" x14ac:dyDescent="0.3">
      <c r="F260" s="8"/>
      <c r="H260" s="9"/>
    </row>
    <row r="261" spans="6:8" x14ac:dyDescent="0.3">
      <c r="F261" s="8"/>
      <c r="H261" s="9"/>
    </row>
    <row r="262" spans="6:8" x14ac:dyDescent="0.3">
      <c r="F262" s="8"/>
      <c r="H262" s="9"/>
    </row>
    <row r="263" spans="6:8" x14ac:dyDescent="0.3">
      <c r="F263" s="8"/>
      <c r="H263" s="9"/>
    </row>
    <row r="264" spans="6:8" x14ac:dyDescent="0.3">
      <c r="F264" s="8"/>
      <c r="H264" s="9"/>
    </row>
    <row r="265" spans="6:8" x14ac:dyDescent="0.3">
      <c r="F265" s="8"/>
      <c r="H265" s="9"/>
    </row>
    <row r="266" spans="6:8" x14ac:dyDescent="0.3">
      <c r="F266" s="8"/>
      <c r="H266" s="9"/>
    </row>
    <row r="267" spans="6:8" x14ac:dyDescent="0.3">
      <c r="F267" s="8"/>
      <c r="H267" s="9"/>
    </row>
    <row r="268" spans="6:8" x14ac:dyDescent="0.3">
      <c r="F268" s="8"/>
      <c r="H268" s="9"/>
    </row>
    <row r="269" spans="6:8" x14ac:dyDescent="0.3">
      <c r="F269" s="8"/>
      <c r="H269" s="9"/>
    </row>
    <row r="270" spans="6:8" x14ac:dyDescent="0.3">
      <c r="F270" s="8"/>
      <c r="H270" s="9"/>
    </row>
    <row r="271" spans="6:8" x14ac:dyDescent="0.3">
      <c r="F271" s="8"/>
      <c r="H271" s="9"/>
    </row>
    <row r="272" spans="6:8" x14ac:dyDescent="0.3">
      <c r="F272" s="8"/>
      <c r="H272" s="9"/>
    </row>
    <row r="273" spans="6:8" x14ac:dyDescent="0.3">
      <c r="F273" s="8"/>
      <c r="H273" s="9"/>
    </row>
    <row r="274" spans="6:8" x14ac:dyDescent="0.3">
      <c r="F274" s="8"/>
      <c r="H274" s="9"/>
    </row>
    <row r="275" spans="6:8" x14ac:dyDescent="0.3">
      <c r="F275" s="8"/>
      <c r="H275" s="9"/>
    </row>
    <row r="276" spans="6:8" x14ac:dyDescent="0.3">
      <c r="F276" s="8"/>
      <c r="H276" s="9"/>
    </row>
    <row r="277" spans="6:8" x14ac:dyDescent="0.3">
      <c r="F277" s="8"/>
      <c r="H277" s="9"/>
    </row>
    <row r="278" spans="6:8" x14ac:dyDescent="0.3">
      <c r="F278" s="8"/>
      <c r="H278" s="9"/>
    </row>
    <row r="279" spans="6:8" x14ac:dyDescent="0.3">
      <c r="F279" s="8"/>
      <c r="H279" s="9"/>
    </row>
    <row r="280" spans="6:8" x14ac:dyDescent="0.3">
      <c r="F280" s="8"/>
      <c r="H280" s="9"/>
    </row>
    <row r="281" spans="6:8" x14ac:dyDescent="0.3">
      <c r="F281" s="8"/>
      <c r="H281" s="9"/>
    </row>
    <row r="282" spans="6:8" x14ac:dyDescent="0.3">
      <c r="F282" s="8"/>
      <c r="H282" s="9"/>
    </row>
    <row r="283" spans="6:8" x14ac:dyDescent="0.3">
      <c r="F283" s="8"/>
      <c r="H283" s="9"/>
    </row>
    <row r="284" spans="6:8" x14ac:dyDescent="0.3">
      <c r="F284" s="8"/>
      <c r="H284" s="9"/>
    </row>
    <row r="285" spans="6:8" x14ac:dyDescent="0.3">
      <c r="F285" s="8"/>
      <c r="H285" s="9"/>
    </row>
    <row r="286" spans="6:8" x14ac:dyDescent="0.3">
      <c r="F286" s="8"/>
      <c r="H286" s="9"/>
    </row>
    <row r="287" spans="6:8" x14ac:dyDescent="0.3">
      <c r="F287" s="8"/>
      <c r="H287" s="9"/>
    </row>
    <row r="288" spans="6:8" x14ac:dyDescent="0.3">
      <c r="F288" s="8"/>
      <c r="H288" s="9"/>
    </row>
    <row r="289" spans="6:8" x14ac:dyDescent="0.3">
      <c r="F289" s="8"/>
      <c r="H289" s="9"/>
    </row>
    <row r="290" spans="6:8" x14ac:dyDescent="0.3">
      <c r="F290" s="8"/>
      <c r="H290" s="9"/>
    </row>
    <row r="291" spans="6:8" x14ac:dyDescent="0.3">
      <c r="F291" s="8"/>
      <c r="H291" s="9"/>
    </row>
    <row r="292" spans="6:8" x14ac:dyDescent="0.3">
      <c r="F292" s="8"/>
      <c r="H292" s="9"/>
    </row>
    <row r="293" spans="6:8" x14ac:dyDescent="0.3">
      <c r="F293" s="8"/>
      <c r="H293" s="9"/>
    </row>
    <row r="294" spans="6:8" x14ac:dyDescent="0.3">
      <c r="F294" s="8"/>
      <c r="H294" s="9"/>
    </row>
    <row r="295" spans="6:8" x14ac:dyDescent="0.3">
      <c r="F295" s="8"/>
      <c r="H295" s="9"/>
    </row>
    <row r="296" spans="6:8" x14ac:dyDescent="0.3">
      <c r="F296" s="8"/>
      <c r="H296" s="9"/>
    </row>
    <row r="297" spans="6:8" x14ac:dyDescent="0.3">
      <c r="F297" s="8"/>
      <c r="H297" s="9"/>
    </row>
    <row r="298" spans="6:8" x14ac:dyDescent="0.3">
      <c r="F298" s="8"/>
      <c r="H298" s="9"/>
    </row>
    <row r="299" spans="6:8" x14ac:dyDescent="0.3">
      <c r="F299" s="8"/>
      <c r="H299" s="9"/>
    </row>
    <row r="300" spans="6:8" x14ac:dyDescent="0.3">
      <c r="F300" s="8"/>
      <c r="H300" s="9"/>
    </row>
    <row r="301" spans="6:8" x14ac:dyDescent="0.3">
      <c r="F301" s="8"/>
      <c r="H301" s="9"/>
    </row>
    <row r="302" spans="6:8" x14ac:dyDescent="0.3">
      <c r="F302" s="8"/>
      <c r="H302" s="9"/>
    </row>
    <row r="303" spans="6:8" x14ac:dyDescent="0.3">
      <c r="F303" s="8"/>
      <c r="H303" s="9"/>
    </row>
    <row r="304" spans="6:8" x14ac:dyDescent="0.3">
      <c r="F304" s="8"/>
      <c r="H304" s="9"/>
    </row>
    <row r="305" spans="6:8" x14ac:dyDescent="0.3">
      <c r="F305" s="8"/>
      <c r="H305" s="9"/>
    </row>
    <row r="306" spans="6:8" x14ac:dyDescent="0.3">
      <c r="F306" s="8"/>
      <c r="H306" s="9"/>
    </row>
    <row r="307" spans="6:8" x14ac:dyDescent="0.3">
      <c r="F307" s="8"/>
      <c r="H307" s="9"/>
    </row>
    <row r="308" spans="6:8" x14ac:dyDescent="0.3">
      <c r="F308" s="8"/>
      <c r="H308" s="9"/>
    </row>
    <row r="309" spans="6:8" x14ac:dyDescent="0.3">
      <c r="F309" s="8"/>
      <c r="H309" s="9"/>
    </row>
    <row r="310" spans="6:8" x14ac:dyDescent="0.3">
      <c r="F310" s="8"/>
      <c r="H310" s="9"/>
    </row>
    <row r="311" spans="6:8" x14ac:dyDescent="0.3">
      <c r="F311" s="8"/>
      <c r="H311" s="9"/>
    </row>
    <row r="312" spans="6:8" x14ac:dyDescent="0.3">
      <c r="F312" s="8"/>
      <c r="H312" s="9"/>
    </row>
    <row r="313" spans="6:8" x14ac:dyDescent="0.3">
      <c r="F313" s="8"/>
      <c r="H313" s="9"/>
    </row>
    <row r="314" spans="6:8" x14ac:dyDescent="0.3">
      <c r="F314" s="8"/>
      <c r="H314" s="9"/>
    </row>
    <row r="315" spans="6:8" x14ac:dyDescent="0.3">
      <c r="F315" s="8"/>
      <c r="H315" s="9"/>
    </row>
    <row r="316" spans="6:8" x14ac:dyDescent="0.3">
      <c r="F316" s="8"/>
      <c r="H316" s="9"/>
    </row>
    <row r="317" spans="6:8" x14ac:dyDescent="0.3">
      <c r="F317" s="8"/>
      <c r="H317" s="9"/>
    </row>
    <row r="318" spans="6:8" x14ac:dyDescent="0.3">
      <c r="F318" s="8"/>
      <c r="H318" s="9"/>
    </row>
    <row r="319" spans="6:8" x14ac:dyDescent="0.3">
      <c r="F319" s="8"/>
      <c r="H319" s="9"/>
    </row>
    <row r="320" spans="6:8" x14ac:dyDescent="0.3">
      <c r="F320" s="8"/>
      <c r="H320" s="9"/>
    </row>
    <row r="321" spans="6:8" x14ac:dyDescent="0.3">
      <c r="F321" s="8"/>
      <c r="H321" s="9"/>
    </row>
    <row r="322" spans="6:8" x14ac:dyDescent="0.3">
      <c r="F322" s="8"/>
      <c r="H322" s="9"/>
    </row>
    <row r="323" spans="6:8" x14ac:dyDescent="0.3">
      <c r="F323" s="8"/>
      <c r="H323" s="9"/>
    </row>
    <row r="324" spans="6:8" x14ac:dyDescent="0.3">
      <c r="F324" s="8"/>
      <c r="H324" s="9"/>
    </row>
    <row r="325" spans="6:8" x14ac:dyDescent="0.3">
      <c r="F325" s="8"/>
      <c r="H325" s="9"/>
    </row>
    <row r="326" spans="6:8" x14ac:dyDescent="0.3">
      <c r="F326" s="8"/>
      <c r="H326" s="9"/>
    </row>
    <row r="327" spans="6:8" x14ac:dyDescent="0.3">
      <c r="F327" s="8"/>
      <c r="H327" s="9"/>
    </row>
    <row r="328" spans="6:8" x14ac:dyDescent="0.3">
      <c r="F328" s="8"/>
      <c r="H328" s="9"/>
    </row>
    <row r="329" spans="6:8" x14ac:dyDescent="0.3">
      <c r="F329" s="8"/>
      <c r="H329" s="9"/>
    </row>
    <row r="330" spans="6:8" x14ac:dyDescent="0.3">
      <c r="F330" s="8"/>
      <c r="H330" s="9"/>
    </row>
    <row r="331" spans="6:8" x14ac:dyDescent="0.3">
      <c r="F331" s="8"/>
      <c r="H331" s="9"/>
    </row>
    <row r="332" spans="6:8" x14ac:dyDescent="0.3">
      <c r="F332" s="8"/>
      <c r="H332" s="9"/>
    </row>
    <row r="333" spans="6:8" x14ac:dyDescent="0.3">
      <c r="F333" s="8"/>
      <c r="H333" s="9"/>
    </row>
    <row r="334" spans="6:8" x14ac:dyDescent="0.3">
      <c r="F334" s="8"/>
      <c r="H334" s="9"/>
    </row>
    <row r="335" spans="6:8" x14ac:dyDescent="0.3">
      <c r="F335" s="8"/>
      <c r="H335" s="9"/>
    </row>
    <row r="336" spans="6:8" x14ac:dyDescent="0.3">
      <c r="F336" s="8"/>
      <c r="H336" s="9"/>
    </row>
    <row r="337" spans="6:8" x14ac:dyDescent="0.3">
      <c r="F337" s="8"/>
      <c r="H337" s="9"/>
    </row>
    <row r="338" spans="6:8" x14ac:dyDescent="0.3">
      <c r="F338" s="8"/>
      <c r="H338" s="9"/>
    </row>
    <row r="339" spans="6:8" x14ac:dyDescent="0.3">
      <c r="F339" s="8"/>
      <c r="H339" s="9"/>
    </row>
    <row r="340" spans="6:8" x14ac:dyDescent="0.3">
      <c r="F340" s="8"/>
      <c r="H340" s="9"/>
    </row>
    <row r="341" spans="6:8" x14ac:dyDescent="0.3">
      <c r="F341" s="8"/>
      <c r="H341" s="9"/>
    </row>
    <row r="342" spans="6:8" x14ac:dyDescent="0.3">
      <c r="F342" s="8"/>
      <c r="H342" s="9"/>
    </row>
    <row r="343" spans="6:8" x14ac:dyDescent="0.3">
      <c r="F343" s="8"/>
      <c r="H343" s="9"/>
    </row>
    <row r="344" spans="6:8" x14ac:dyDescent="0.3">
      <c r="F344" s="8"/>
      <c r="H344" s="9"/>
    </row>
    <row r="345" spans="6:8" x14ac:dyDescent="0.3">
      <c r="F345" s="8"/>
      <c r="H345" s="9"/>
    </row>
    <row r="346" spans="6:8" x14ac:dyDescent="0.3">
      <c r="F346" s="8"/>
      <c r="H346" s="9"/>
    </row>
    <row r="347" spans="6:8" x14ac:dyDescent="0.3">
      <c r="F347" s="8"/>
      <c r="H347" s="9"/>
    </row>
    <row r="348" spans="6:8" x14ac:dyDescent="0.3">
      <c r="F348" s="8"/>
      <c r="H348" s="9"/>
    </row>
    <row r="349" spans="6:8" x14ac:dyDescent="0.3">
      <c r="F349" s="8"/>
      <c r="H349" s="9"/>
    </row>
    <row r="350" spans="6:8" x14ac:dyDescent="0.3">
      <c r="F350" s="8"/>
      <c r="H350" s="9"/>
    </row>
    <row r="351" spans="6:8" x14ac:dyDescent="0.3">
      <c r="F351" s="8"/>
      <c r="H351" s="9"/>
    </row>
    <row r="352" spans="6:8" x14ac:dyDescent="0.3">
      <c r="F352" s="8"/>
      <c r="H352" s="9"/>
    </row>
    <row r="353" spans="6:8" x14ac:dyDescent="0.3">
      <c r="F353" s="8"/>
      <c r="H353" s="9"/>
    </row>
    <row r="354" spans="6:8" x14ac:dyDescent="0.3">
      <c r="F354" s="8"/>
      <c r="H354" s="9"/>
    </row>
    <row r="355" spans="6:8" x14ac:dyDescent="0.3">
      <c r="F355" s="8"/>
      <c r="H355" s="9"/>
    </row>
    <row r="356" spans="6:8" x14ac:dyDescent="0.3">
      <c r="F356" s="8"/>
      <c r="H356" s="9"/>
    </row>
    <row r="357" spans="6:8" x14ac:dyDescent="0.3">
      <c r="F357" s="8"/>
      <c r="H357" s="9"/>
    </row>
    <row r="358" spans="6:8" x14ac:dyDescent="0.3">
      <c r="F358" s="8"/>
      <c r="H358" s="9"/>
    </row>
    <row r="359" spans="6:8" x14ac:dyDescent="0.3">
      <c r="F359" s="8"/>
      <c r="H359" s="9"/>
    </row>
    <row r="360" spans="6:8" x14ac:dyDescent="0.3">
      <c r="F360" s="8"/>
      <c r="H360" s="9"/>
    </row>
    <row r="361" spans="6:8" x14ac:dyDescent="0.3">
      <c r="F361" s="8"/>
      <c r="H361" s="9"/>
    </row>
    <row r="362" spans="6:8" x14ac:dyDescent="0.3">
      <c r="F362" s="8"/>
      <c r="H362" s="9"/>
    </row>
    <row r="363" spans="6:8" x14ac:dyDescent="0.3">
      <c r="F363" s="8"/>
      <c r="H363" s="9"/>
    </row>
    <row r="364" spans="6:8" x14ac:dyDescent="0.3">
      <c r="F364" s="8"/>
      <c r="H364" s="9"/>
    </row>
    <row r="365" spans="6:8" x14ac:dyDescent="0.3">
      <c r="F365" s="8"/>
      <c r="H365" s="9"/>
    </row>
    <row r="366" spans="6:8" x14ac:dyDescent="0.3">
      <c r="F366" s="8"/>
      <c r="H366" s="9"/>
    </row>
    <row r="367" spans="6:8" x14ac:dyDescent="0.3">
      <c r="F367" s="8"/>
      <c r="H367" s="9"/>
    </row>
    <row r="368" spans="6:8" x14ac:dyDescent="0.3">
      <c r="F368" s="8"/>
      <c r="H368" s="9"/>
    </row>
    <row r="369" spans="6:8" x14ac:dyDescent="0.3">
      <c r="F369" s="8"/>
      <c r="H369" s="9"/>
    </row>
    <row r="370" spans="6:8" x14ac:dyDescent="0.3">
      <c r="F370" s="8"/>
      <c r="H370" s="9"/>
    </row>
  </sheetData>
  <mergeCells count="19">
    <mergeCell ref="S8:S10"/>
    <mergeCell ref="M8:M10"/>
    <mergeCell ref="N8:N10"/>
    <mergeCell ref="O8:O10"/>
    <mergeCell ref="P8:P10"/>
    <mergeCell ref="R8:R10"/>
    <mergeCell ref="Q8:Q10"/>
    <mergeCell ref="J4:J5"/>
    <mergeCell ref="K4:K5"/>
    <mergeCell ref="L4:L5"/>
    <mergeCell ref="A1:D2"/>
    <mergeCell ref="L8:L10"/>
    <mergeCell ref="K8:K10"/>
    <mergeCell ref="I8:I10"/>
    <mergeCell ref="H8:H10"/>
    <mergeCell ref="G8:G10"/>
    <mergeCell ref="F8:F10"/>
    <mergeCell ref="J8:J10"/>
    <mergeCell ref="A10:C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DC51B-695C-4593-9383-17AC3FC2374B}">
  <dimension ref="A1:S370"/>
  <sheetViews>
    <sheetView showGridLines="0" workbookViewId="0">
      <selection activeCell="R11" sqref="R11"/>
    </sheetView>
  </sheetViews>
  <sheetFormatPr defaultColWidth="9.109375" defaultRowHeight="14.4" x14ac:dyDescent="0.3"/>
  <cols>
    <col min="1" max="1" width="5.88671875" style="2" bestFit="1" customWidth="1"/>
    <col min="2" max="2" width="7.5546875" style="2" bestFit="1" customWidth="1"/>
    <col min="3" max="3" width="12.6640625" style="2" bestFit="1" customWidth="1"/>
    <col min="4" max="4" width="9.109375" style="2"/>
    <col min="5" max="5" width="17" style="2" customWidth="1"/>
    <col min="6" max="6" width="13.6640625" style="2" bestFit="1" customWidth="1"/>
    <col min="7" max="7" width="12.6640625" style="2" customWidth="1"/>
    <col min="8" max="8" width="12.109375" style="2" bestFit="1" customWidth="1"/>
    <col min="9" max="9" width="7.5546875" style="2" customWidth="1"/>
    <col min="10" max="10" width="15.6640625" style="2" customWidth="1"/>
    <col min="11" max="11" width="13.109375" style="2" customWidth="1"/>
    <col min="12" max="12" width="14.109375" style="2" customWidth="1"/>
    <col min="13" max="13" width="17.33203125" style="2" bestFit="1" customWidth="1"/>
    <col min="14" max="14" width="15.5546875" style="2" bestFit="1" customWidth="1"/>
    <col min="15" max="15" width="16.33203125" style="2" bestFit="1" customWidth="1"/>
    <col min="16" max="16" width="16" style="2" bestFit="1" customWidth="1"/>
    <col min="17" max="17" width="10.6640625" style="2" bestFit="1" customWidth="1"/>
    <col min="18" max="18" width="11.109375" style="2" customWidth="1"/>
    <col min="19" max="16384" width="9.109375" style="2"/>
  </cols>
  <sheetData>
    <row r="1" spans="1:19" ht="15" thickBot="1" x14ac:dyDescent="0.35">
      <c r="A1" s="79" t="s">
        <v>38</v>
      </c>
      <c r="B1" s="79"/>
      <c r="C1" s="79"/>
      <c r="D1" s="80"/>
      <c r="E1" s="23" t="s">
        <v>26</v>
      </c>
      <c r="F1" s="24" t="s">
        <v>24</v>
      </c>
      <c r="G1" s="22" t="s">
        <v>25</v>
      </c>
      <c r="J1" s="46" t="s">
        <v>37</v>
      </c>
      <c r="K1" s="23" t="s">
        <v>24</v>
      </c>
      <c r="L1" s="23" t="s">
        <v>31</v>
      </c>
    </row>
    <row r="2" spans="1:19" ht="15" thickBot="1" x14ac:dyDescent="0.35">
      <c r="A2" s="79"/>
      <c r="B2" s="79"/>
      <c r="C2" s="79"/>
      <c r="D2" s="80"/>
      <c r="E2" s="25" t="s">
        <v>5</v>
      </c>
      <c r="F2" s="27" t="s">
        <v>23</v>
      </c>
      <c r="G2" s="29">
        <v>6.5000000000000002E-2</v>
      </c>
      <c r="H2" s="10"/>
      <c r="I2"/>
      <c r="J2" s="43" t="s">
        <v>14</v>
      </c>
      <c r="K2" s="28" t="s">
        <v>36</v>
      </c>
      <c r="L2" s="47">
        <v>12470.829579987148</v>
      </c>
      <c r="M2" s="2" t="s">
        <v>32</v>
      </c>
      <c r="N2"/>
    </row>
    <row r="3" spans="1:19" ht="14.4" customHeight="1" thickBot="1" x14ac:dyDescent="0.35">
      <c r="C3" s="5"/>
      <c r="D3" s="1"/>
      <c r="E3" s="32" t="s">
        <v>27</v>
      </c>
      <c r="F3" s="61" t="s">
        <v>6</v>
      </c>
      <c r="G3" s="31">
        <f>1/(1+G2)</f>
        <v>0.93896713615023475</v>
      </c>
      <c r="H3"/>
      <c r="I3"/>
      <c r="J3" s="44" t="s">
        <v>7</v>
      </c>
      <c r="K3" s="28" t="s">
        <v>35</v>
      </c>
      <c r="L3" s="48">
        <f>15000+(0.2*L2*12)</f>
        <v>44929.990991969156</v>
      </c>
      <c r="M3"/>
      <c r="N3"/>
    </row>
    <row r="4" spans="1:19" ht="14.4" customHeight="1" thickBot="1" x14ac:dyDescent="0.35">
      <c r="C4" s="5"/>
      <c r="D4" s="1"/>
      <c r="E4" s="26" t="s">
        <v>30</v>
      </c>
      <c r="F4" s="28" t="s">
        <v>22</v>
      </c>
      <c r="G4" s="30">
        <v>10000000</v>
      </c>
      <c r="H4"/>
      <c r="I4"/>
      <c r="J4" s="74" t="s">
        <v>33</v>
      </c>
      <c r="K4" s="76" t="s">
        <v>34</v>
      </c>
      <c r="L4" s="77">
        <f>5000+0.03*L2</f>
        <v>5374.1248873996146</v>
      </c>
      <c r="M4"/>
      <c r="N4"/>
    </row>
    <row r="5" spans="1:19" ht="15" thickBot="1" x14ac:dyDescent="0.35">
      <c r="C5" s="5"/>
      <c r="D5" s="1"/>
      <c r="E5" s="45" t="s">
        <v>29</v>
      </c>
      <c r="F5" s="45" t="s">
        <v>28</v>
      </c>
      <c r="G5" s="30">
        <v>12</v>
      </c>
      <c r="J5" s="75"/>
      <c r="K5" s="75"/>
      <c r="L5" s="78"/>
    </row>
    <row r="6" spans="1:19" ht="15" thickBot="1" x14ac:dyDescent="0.35">
      <c r="C6" s="5"/>
      <c r="D6" s="1"/>
      <c r="E6" s="6"/>
      <c r="F6" s="1"/>
      <c r="O6" s="41" t="s">
        <v>15</v>
      </c>
      <c r="P6" s="42">
        <f>SUM(P11:P41)</f>
        <v>0</v>
      </c>
    </row>
    <row r="7" spans="1:19" ht="15" thickBot="1" x14ac:dyDescent="0.35">
      <c r="C7" s="5"/>
      <c r="D7" s="1"/>
      <c r="E7" s="6"/>
      <c r="F7" s="1"/>
    </row>
    <row r="8" spans="1:19" ht="14.4" customHeight="1" x14ac:dyDescent="0.3">
      <c r="C8" s="5"/>
      <c r="D8" s="1"/>
      <c r="E8" s="6"/>
      <c r="F8" s="93" t="s">
        <v>3</v>
      </c>
      <c r="G8" s="90" t="s">
        <v>4</v>
      </c>
      <c r="H8" s="87" t="s">
        <v>39</v>
      </c>
      <c r="I8" s="84" t="s">
        <v>1</v>
      </c>
      <c r="J8" s="84" t="s">
        <v>0</v>
      </c>
      <c r="K8" s="81" t="s">
        <v>9</v>
      </c>
      <c r="L8" s="81" t="s">
        <v>10</v>
      </c>
      <c r="M8" s="81" t="s">
        <v>11</v>
      </c>
      <c r="N8" s="81" t="s">
        <v>12</v>
      </c>
      <c r="O8" s="81" t="s">
        <v>13</v>
      </c>
      <c r="P8" s="81" t="s">
        <v>40</v>
      </c>
      <c r="Q8" s="81" t="s">
        <v>16</v>
      </c>
      <c r="R8" s="81" t="s">
        <v>18</v>
      </c>
      <c r="S8" s="81" t="s">
        <v>17</v>
      </c>
    </row>
    <row r="9" spans="1:19" ht="15" thickBot="1" x14ac:dyDescent="0.35">
      <c r="C9" s="5"/>
      <c r="D9" s="1"/>
      <c r="E9" s="6"/>
      <c r="F9" s="94"/>
      <c r="G9" s="91"/>
      <c r="H9" s="88"/>
      <c r="I9" s="85"/>
      <c r="J9" s="85"/>
      <c r="K9" s="82"/>
      <c r="L9" s="82"/>
      <c r="M9" s="82"/>
      <c r="N9" s="82"/>
      <c r="O9" s="82"/>
      <c r="P9" s="82"/>
      <c r="Q9" s="82"/>
      <c r="R9" s="82"/>
      <c r="S9" s="82"/>
    </row>
    <row r="10" spans="1:19" ht="15" thickBot="1" x14ac:dyDescent="0.35">
      <c r="A10" s="96" t="s">
        <v>8</v>
      </c>
      <c r="B10" s="97"/>
      <c r="C10" s="98"/>
      <c r="D10" s="1"/>
      <c r="E10" s="6"/>
      <c r="F10" s="95"/>
      <c r="G10" s="92"/>
      <c r="H10" s="89"/>
      <c r="I10" s="86"/>
      <c r="J10" s="86"/>
      <c r="K10" s="83"/>
      <c r="L10" s="83"/>
      <c r="M10" s="83"/>
      <c r="N10" s="83"/>
      <c r="O10" s="83"/>
      <c r="P10" s="83"/>
      <c r="Q10" s="83"/>
      <c r="R10" s="83"/>
      <c r="S10" s="83"/>
    </row>
    <row r="11" spans="1:19" ht="15" thickBot="1" x14ac:dyDescent="0.35">
      <c r="A11" s="34" t="s">
        <v>2</v>
      </c>
      <c r="B11" s="34" t="s">
        <v>0</v>
      </c>
      <c r="C11" s="34" t="s">
        <v>1</v>
      </c>
      <c r="D11" s="1"/>
      <c r="E11" s="6"/>
      <c r="F11" s="35">
        <v>0</v>
      </c>
      <c r="G11" s="38">
        <v>25</v>
      </c>
      <c r="H11" s="21">
        <v>40</v>
      </c>
      <c r="I11" s="49">
        <f>VLOOKUP(G11,$A$12:$C$125,3,FALSE)</f>
        <v>0.99906899999999998</v>
      </c>
      <c r="J11" s="49">
        <f>1-I11</f>
        <v>9.3100000000001515E-4</v>
      </c>
      <c r="K11" s="49">
        <f t="shared" ref="K11:K50" si="0">(K12*I11*v+1)-((annuity_mon-1)/(2*annuity_mon))</f>
        <v>7.9993267108374821</v>
      </c>
      <c r="L11" s="49">
        <f t="shared" ref="L11:L50" si="1">(J11*v)+(L12*I11*v)</f>
        <v>3.1445518055065853E-2</v>
      </c>
      <c r="M11" s="52">
        <f t="shared" ref="M11:M50" si="2">L11*SA</f>
        <v>314455.18055065855</v>
      </c>
      <c r="N11" s="52">
        <f>Initial_exp+((12*Renewal_exp)*(K11-1/12))</f>
        <v>555428.4352143961</v>
      </c>
      <c r="O11" s="52">
        <f t="shared" ref="O11:O50" si="3">K11*Premium*12</f>
        <v>1197098.8819859205</v>
      </c>
      <c r="P11" s="52">
        <f>O11-(N11+M11)</f>
        <v>327215.26622086577</v>
      </c>
      <c r="Q11" s="21">
        <f>F11</f>
        <v>0</v>
      </c>
      <c r="R11" s="55">
        <f>SUM(M11:N11)-O11</f>
        <v>-327215.26622086577</v>
      </c>
      <c r="S11" s="56">
        <f t="shared" ref="S11:S51" si="4">(R12*I11)-(R11*(1+Int))</f>
        <v>-2310.0591669296846</v>
      </c>
    </row>
    <row r="12" spans="1:19" x14ac:dyDescent="0.3">
      <c r="A12" s="12">
        <v>2</v>
      </c>
      <c r="B12" s="15">
        <v>9.1500000000000001E-4</v>
      </c>
      <c r="C12" s="18">
        <f>1-B12</f>
        <v>0.999085</v>
      </c>
      <c r="D12" s="1"/>
      <c r="E12" s="1"/>
      <c r="F12" s="36">
        <v>1</v>
      </c>
      <c r="G12" s="38">
        <f>G11+1</f>
        <v>26</v>
      </c>
      <c r="H12" s="35">
        <f>$H$11-F12</f>
        <v>39</v>
      </c>
      <c r="I12" s="50">
        <f t="shared" ref="I12:I51" si="5">VLOOKUP(G12,$A$12:$C$125,3,FALSE)</f>
        <v>0.99906899999999998</v>
      </c>
      <c r="J12" s="50">
        <f t="shared" ref="J12:J51" si="6">1-I12</f>
        <v>9.3100000000001515E-4</v>
      </c>
      <c r="K12" s="50">
        <f t="shared" si="0"/>
        <v>7.9498092194252026</v>
      </c>
      <c r="L12" s="50">
        <f t="shared" si="1"/>
        <v>3.2588816917195028E-2</v>
      </c>
      <c r="M12" s="53">
        <f t="shared" si="2"/>
        <v>325888.16917195026</v>
      </c>
      <c r="N12" s="53">
        <f t="shared" ref="N12:N50" si="7">K12*(12*Renewal_exp)</f>
        <v>512679.21091430262</v>
      </c>
      <c r="O12" s="53">
        <f t="shared" si="3"/>
        <v>1189688.5916263484</v>
      </c>
      <c r="P12" s="53">
        <f t="shared" ref="P12:P50" si="8">O12-(N12+M12)</f>
        <v>351121.21154009551</v>
      </c>
      <c r="Q12" s="38">
        <f t="shared" ref="Q12:Q41" si="9">F12</f>
        <v>1</v>
      </c>
      <c r="R12" s="57">
        <f t="shared" ref="R12:R41" si="10">SUM(M12:N12)-O12</f>
        <v>-351121.21154009551</v>
      </c>
      <c r="S12" s="58">
        <f t="shared" si="4"/>
        <v>39816.938234437199</v>
      </c>
    </row>
    <row r="13" spans="1:19" x14ac:dyDescent="0.3">
      <c r="A13" s="13">
        <v>3</v>
      </c>
      <c r="B13" s="16">
        <v>4.6999999999999999E-4</v>
      </c>
      <c r="C13" s="19">
        <f t="shared" ref="C13:C76" si="11">1-B13</f>
        <v>0.99953000000000003</v>
      </c>
      <c r="D13" s="1"/>
      <c r="E13" s="1"/>
      <c r="F13" s="36">
        <v>2</v>
      </c>
      <c r="G13" s="38">
        <f t="shared" ref="G13:G51" si="12">G12+1</f>
        <v>27</v>
      </c>
      <c r="H13" s="35">
        <f t="shared" ref="H13:H51" si="13">$H$11-F13</f>
        <v>38</v>
      </c>
      <c r="I13" s="50">
        <f t="shared" si="5"/>
        <v>0.99906600000000001</v>
      </c>
      <c r="J13" s="50">
        <f t="shared" si="6"/>
        <v>9.3399999999999039E-4</v>
      </c>
      <c r="K13" s="50">
        <f t="shared" si="0"/>
        <v>7.8970239479834126</v>
      </c>
      <c r="L13" s="50">
        <f t="shared" si="1"/>
        <v>3.3807564859697062E-2</v>
      </c>
      <c r="M13" s="53">
        <f t="shared" si="2"/>
        <v>338075.6485969706</v>
      </c>
      <c r="N13" s="53">
        <f t="shared" si="7"/>
        <v>509275.11522298097</v>
      </c>
      <c r="O13" s="53">
        <f t="shared" si="3"/>
        <v>1181789.2781325411</v>
      </c>
      <c r="P13" s="53">
        <f t="shared" si="8"/>
        <v>334438.51431258954</v>
      </c>
      <c r="Q13" s="38">
        <f t="shared" si="9"/>
        <v>2</v>
      </c>
      <c r="R13" s="57">
        <f t="shared" si="10"/>
        <v>-334438.51431258954</v>
      </c>
      <c r="S13" s="58">
        <f t="shared" si="4"/>
        <v>39786.938234437199</v>
      </c>
    </row>
    <row r="14" spans="1:19" x14ac:dyDescent="0.3">
      <c r="A14" s="13">
        <v>4</v>
      </c>
      <c r="B14" s="16">
        <v>2.7099999999999997E-4</v>
      </c>
      <c r="C14" s="19">
        <f t="shared" si="11"/>
        <v>0.99972899999999998</v>
      </c>
      <c r="D14" s="1"/>
      <c r="E14" s="1"/>
      <c r="F14" s="36">
        <v>3</v>
      </c>
      <c r="G14" s="38">
        <f t="shared" si="12"/>
        <v>28</v>
      </c>
      <c r="H14" s="35">
        <f t="shared" si="13"/>
        <v>37</v>
      </c>
      <c r="I14" s="50">
        <f t="shared" si="5"/>
        <v>0.999058</v>
      </c>
      <c r="J14" s="50">
        <f t="shared" si="6"/>
        <v>9.4199999999999839E-4</v>
      </c>
      <c r="K14" s="50">
        <f t="shared" si="0"/>
        <v>7.8407787919940573</v>
      </c>
      <c r="L14" s="50">
        <f t="shared" si="1"/>
        <v>3.510384356546753E-2</v>
      </c>
      <c r="M14" s="53">
        <f t="shared" si="2"/>
        <v>351038.4356546753</v>
      </c>
      <c r="N14" s="53">
        <f t="shared" si="7"/>
        <v>505647.89331180416</v>
      </c>
      <c r="O14" s="53">
        <f t="shared" si="3"/>
        <v>1173372.1930720247</v>
      </c>
      <c r="P14" s="53">
        <f t="shared" si="8"/>
        <v>316685.86410554522</v>
      </c>
      <c r="Q14" s="38">
        <f t="shared" si="9"/>
        <v>3</v>
      </c>
      <c r="R14" s="57">
        <f t="shared" si="10"/>
        <v>-316685.86410554522</v>
      </c>
      <c r="S14" s="58">
        <f t="shared" si="4"/>
        <v>39706.938234437432</v>
      </c>
    </row>
    <row r="15" spans="1:19" x14ac:dyDescent="0.3">
      <c r="A15" s="13">
        <v>5</v>
      </c>
      <c r="B15" s="16">
        <v>1.85E-4</v>
      </c>
      <c r="C15" s="19">
        <f t="shared" si="11"/>
        <v>0.99981500000000001</v>
      </c>
      <c r="D15" s="1"/>
      <c r="E15" s="1"/>
      <c r="F15" s="36">
        <v>4</v>
      </c>
      <c r="G15" s="38">
        <f t="shared" si="12"/>
        <v>29</v>
      </c>
      <c r="H15" s="35">
        <f t="shared" si="13"/>
        <v>36</v>
      </c>
      <c r="I15" s="50">
        <f t="shared" si="5"/>
        <v>0.99904400000000004</v>
      </c>
      <c r="J15" s="50">
        <f t="shared" si="6"/>
        <v>9.5599999999995688E-4</v>
      </c>
      <c r="K15" s="50">
        <f t="shared" si="0"/>
        <v>7.7808840062075175</v>
      </c>
      <c r="L15" s="50">
        <f t="shared" si="1"/>
        <v>3.6477955631427722E-2</v>
      </c>
      <c r="M15" s="53">
        <f t="shared" si="2"/>
        <v>364779.55631427723</v>
      </c>
      <c r="N15" s="53">
        <f t="shared" si="7"/>
        <v>501785.30860475323</v>
      </c>
      <c r="O15" s="53">
        <f t="shared" si="3"/>
        <v>1164408.9410767392</v>
      </c>
      <c r="P15" s="53">
        <f t="shared" si="8"/>
        <v>297844.07615770877</v>
      </c>
      <c r="Q15" s="38">
        <f t="shared" si="9"/>
        <v>4</v>
      </c>
      <c r="R15" s="57">
        <f t="shared" si="10"/>
        <v>-297844.07615770877</v>
      </c>
      <c r="S15" s="58">
        <f t="shared" si="4"/>
        <v>39566.938234437606</v>
      </c>
    </row>
    <row r="16" spans="1:19" x14ac:dyDescent="0.3">
      <c r="A16" s="13">
        <v>6</v>
      </c>
      <c r="B16" s="16">
        <v>1.5200000000000001E-4</v>
      </c>
      <c r="C16" s="19">
        <f t="shared" si="11"/>
        <v>0.99984799999999996</v>
      </c>
      <c r="D16" s="1"/>
      <c r="E16" s="1"/>
      <c r="F16" s="36">
        <v>5</v>
      </c>
      <c r="G16" s="38">
        <f t="shared" si="12"/>
        <v>30</v>
      </c>
      <c r="H16" s="35">
        <f t="shared" si="13"/>
        <v>35</v>
      </c>
      <c r="I16" s="50">
        <f t="shared" si="5"/>
        <v>0.99902299999999999</v>
      </c>
      <c r="J16" s="50">
        <f t="shared" si="6"/>
        <v>9.7700000000000564E-4</v>
      </c>
      <c r="K16" s="50">
        <f t="shared" si="0"/>
        <v>7.7171440563288547</v>
      </c>
      <c r="L16" s="50">
        <f t="shared" si="1"/>
        <v>3.792928314215447E-2</v>
      </c>
      <c r="M16" s="53">
        <f t="shared" si="2"/>
        <v>379292.83142154472</v>
      </c>
      <c r="N16" s="53">
        <f t="shared" si="7"/>
        <v>497674.75119317893</v>
      </c>
      <c r="O16" s="53">
        <f t="shared" si="3"/>
        <v>1154870.2604482546</v>
      </c>
      <c r="P16" s="53">
        <f t="shared" si="8"/>
        <v>277902.67783353105</v>
      </c>
      <c r="Q16" s="38">
        <f t="shared" si="9"/>
        <v>5</v>
      </c>
      <c r="R16" s="57">
        <f t="shared" si="10"/>
        <v>-277902.67783353105</v>
      </c>
      <c r="S16" s="58">
        <f t="shared" si="4"/>
        <v>39356.938234437199</v>
      </c>
    </row>
    <row r="17" spans="1:19" x14ac:dyDescent="0.3">
      <c r="A17" s="13">
        <v>7</v>
      </c>
      <c r="B17" s="16">
        <v>1.4899999999999999E-4</v>
      </c>
      <c r="C17" s="19">
        <f t="shared" si="11"/>
        <v>0.99985100000000005</v>
      </c>
      <c r="D17" s="1"/>
      <c r="E17" s="1"/>
      <c r="F17" s="36">
        <v>6</v>
      </c>
      <c r="G17" s="38">
        <f t="shared" si="12"/>
        <v>31</v>
      </c>
      <c r="H17" s="35">
        <f t="shared" si="13"/>
        <v>34</v>
      </c>
      <c r="I17" s="50">
        <f t="shared" si="5"/>
        <v>0.99899499999999997</v>
      </c>
      <c r="J17" s="50">
        <f t="shared" si="6"/>
        <v>1.0050000000000336E-3</v>
      </c>
      <c r="K17" s="50">
        <f t="shared" si="0"/>
        <v>7.6493568416244981</v>
      </c>
      <c r="L17" s="50">
        <f t="shared" si="1"/>
        <v>3.9456235288271149E-2</v>
      </c>
      <c r="M17" s="53">
        <f t="shared" si="2"/>
        <v>394562.35288271151</v>
      </c>
      <c r="N17" s="53">
        <f t="shared" si="7"/>
        <v>493303.18770209671</v>
      </c>
      <c r="O17" s="53">
        <f t="shared" si="3"/>
        <v>1144725.9068208942</v>
      </c>
      <c r="P17" s="53">
        <f t="shared" si="8"/>
        <v>256860.366236086</v>
      </c>
      <c r="Q17" s="38">
        <f t="shared" si="9"/>
        <v>6</v>
      </c>
      <c r="R17" s="57">
        <f t="shared" si="10"/>
        <v>-256860.366236086</v>
      </c>
      <c r="S17" s="58">
        <f t="shared" si="4"/>
        <v>39076.938234436995</v>
      </c>
    </row>
    <row r="18" spans="1:19" x14ac:dyDescent="0.3">
      <c r="A18" s="13">
        <v>8</v>
      </c>
      <c r="B18" s="16">
        <v>1.6699999999999999E-4</v>
      </c>
      <c r="C18" s="19">
        <f t="shared" si="11"/>
        <v>0.99983299999999997</v>
      </c>
      <c r="D18" s="1"/>
      <c r="E18" s="1"/>
      <c r="F18" s="36">
        <v>7</v>
      </c>
      <c r="G18" s="38">
        <f t="shared" si="12"/>
        <v>32</v>
      </c>
      <c r="H18" s="35">
        <f t="shared" si="13"/>
        <v>33</v>
      </c>
      <c r="I18" s="50">
        <f t="shared" si="5"/>
        <v>0.99895800000000001</v>
      </c>
      <c r="J18" s="50">
        <f t="shared" si="6"/>
        <v>1.0419999999999874E-3</v>
      </c>
      <c r="K18" s="50">
        <f t="shared" si="0"/>
        <v>7.5773052280843141</v>
      </c>
      <c r="L18" s="50">
        <f t="shared" si="1"/>
        <v>4.1057153020794636E-2</v>
      </c>
      <c r="M18" s="53">
        <f t="shared" si="2"/>
        <v>410571.53020794637</v>
      </c>
      <c r="N18" s="53">
        <f t="shared" si="7"/>
        <v>488656.61526805349</v>
      </c>
      <c r="O18" s="53">
        <f t="shared" si="3"/>
        <v>1133943.3860998214</v>
      </c>
      <c r="P18" s="53">
        <f t="shared" si="8"/>
        <v>234715.2406238215</v>
      </c>
      <c r="Q18" s="38">
        <f t="shared" si="9"/>
        <v>7</v>
      </c>
      <c r="R18" s="57">
        <f t="shared" si="10"/>
        <v>-234715.2406238215</v>
      </c>
      <c r="S18" s="58">
        <f t="shared" si="4"/>
        <v>38706.938234437141</v>
      </c>
    </row>
    <row r="19" spans="1:19" x14ac:dyDescent="0.3">
      <c r="A19" s="13">
        <v>9</v>
      </c>
      <c r="B19" s="16">
        <v>2.0599999999999999E-4</v>
      </c>
      <c r="C19" s="19">
        <f t="shared" si="11"/>
        <v>0.99979399999999996</v>
      </c>
      <c r="D19" s="1"/>
      <c r="E19" s="1"/>
      <c r="F19" s="36">
        <v>8</v>
      </c>
      <c r="G19" s="38">
        <f t="shared" si="12"/>
        <v>33</v>
      </c>
      <c r="H19" s="35">
        <f t="shared" si="13"/>
        <v>32</v>
      </c>
      <c r="I19" s="50">
        <f t="shared" si="5"/>
        <v>0.99891399999999997</v>
      </c>
      <c r="J19" s="50">
        <f t="shared" si="6"/>
        <v>1.0860000000000314E-3</v>
      </c>
      <c r="K19" s="50">
        <f t="shared" si="0"/>
        <v>7.5007708711575409</v>
      </c>
      <c r="L19" s="50">
        <f t="shared" si="1"/>
        <v>4.272839095051674E-2</v>
      </c>
      <c r="M19" s="53">
        <f t="shared" si="2"/>
        <v>427283.90950516739</v>
      </c>
      <c r="N19" s="53">
        <f t="shared" si="7"/>
        <v>483720.95296043792</v>
      </c>
      <c r="O19" s="53">
        <f t="shared" si="3"/>
        <v>1122490.0230328492</v>
      </c>
      <c r="P19" s="53">
        <f t="shared" si="8"/>
        <v>211485.16056724382</v>
      </c>
      <c r="Q19" s="38">
        <f t="shared" si="9"/>
        <v>8</v>
      </c>
      <c r="R19" s="57">
        <f t="shared" si="10"/>
        <v>-211485.16056724382</v>
      </c>
      <c r="S19" s="58">
        <f t="shared" si="4"/>
        <v>38266.938234436733</v>
      </c>
    </row>
    <row r="20" spans="1:19" x14ac:dyDescent="0.3">
      <c r="A20" s="13">
        <v>10</v>
      </c>
      <c r="B20" s="16">
        <v>2.6499999999999999E-4</v>
      </c>
      <c r="C20" s="19">
        <f t="shared" si="11"/>
        <v>0.99973500000000004</v>
      </c>
      <c r="D20" s="1"/>
      <c r="E20" s="1"/>
      <c r="F20" s="36">
        <v>9</v>
      </c>
      <c r="G20" s="38">
        <f t="shared" si="12"/>
        <v>34</v>
      </c>
      <c r="H20" s="35">
        <f t="shared" si="13"/>
        <v>31</v>
      </c>
      <c r="I20" s="50">
        <f t="shared" si="5"/>
        <v>0.99885999999999997</v>
      </c>
      <c r="J20" s="50">
        <f t="shared" si="6"/>
        <v>1.1400000000000299E-3</v>
      </c>
      <c r="K20" s="50">
        <f t="shared" si="0"/>
        <v>7.419503558647472</v>
      </c>
      <c r="L20" s="50">
        <f t="shared" si="1"/>
        <v>4.446802864140486E-2</v>
      </c>
      <c r="M20" s="53">
        <f t="shared" si="2"/>
        <v>444680.28641404858</v>
      </c>
      <c r="N20" s="53">
        <f t="shared" si="7"/>
        <v>478480.0647201286</v>
      </c>
      <c r="O20" s="53">
        <f t="shared" si="3"/>
        <v>1110328.3733760098</v>
      </c>
      <c r="P20" s="53">
        <f t="shared" si="8"/>
        <v>187168.02224183257</v>
      </c>
      <c r="Q20" s="38">
        <f t="shared" si="9"/>
        <v>9</v>
      </c>
      <c r="R20" s="57">
        <f t="shared" si="10"/>
        <v>-187168.02224183257</v>
      </c>
      <c r="S20" s="58">
        <f t="shared" si="4"/>
        <v>37726.938234437112</v>
      </c>
    </row>
    <row r="21" spans="1:19" x14ac:dyDescent="0.3">
      <c r="A21" s="13">
        <v>11</v>
      </c>
      <c r="B21" s="16">
        <v>3.4099999999999999E-4</v>
      </c>
      <c r="C21" s="19">
        <f t="shared" si="11"/>
        <v>0.99965899999999996</v>
      </c>
      <c r="D21" s="1"/>
      <c r="E21" s="1"/>
      <c r="F21" s="36">
        <v>10</v>
      </c>
      <c r="G21" s="38">
        <f t="shared" si="12"/>
        <v>35</v>
      </c>
      <c r="H21" s="35">
        <f t="shared" si="13"/>
        <v>30</v>
      </c>
      <c r="I21" s="50">
        <f t="shared" si="5"/>
        <v>0.99879799999999996</v>
      </c>
      <c r="J21" s="50">
        <f t="shared" si="6"/>
        <v>1.2020000000000364E-3</v>
      </c>
      <c r="K21" s="50">
        <f t="shared" si="0"/>
        <v>7.3332562020298715</v>
      </c>
      <c r="L21" s="50">
        <f t="shared" si="1"/>
        <v>4.627119967072077E-2</v>
      </c>
      <c r="M21" s="53">
        <f t="shared" si="2"/>
        <v>462711.9967072077</v>
      </c>
      <c r="N21" s="53">
        <f t="shared" si="7"/>
        <v>472918.01593207568</v>
      </c>
      <c r="O21" s="53">
        <f t="shared" si="3"/>
        <v>1097421.46034278</v>
      </c>
      <c r="P21" s="53">
        <f t="shared" si="8"/>
        <v>161791.44770349655</v>
      </c>
      <c r="Q21" s="38">
        <f t="shared" si="9"/>
        <v>10</v>
      </c>
      <c r="R21" s="57">
        <f t="shared" si="10"/>
        <v>-161791.44770349655</v>
      </c>
      <c r="S21" s="58">
        <f t="shared" si="4"/>
        <v>37106.938234436646</v>
      </c>
    </row>
    <row r="22" spans="1:19" x14ac:dyDescent="0.3">
      <c r="A22" s="13">
        <v>12</v>
      </c>
      <c r="B22" s="16">
        <v>4.2900000000000002E-4</v>
      </c>
      <c r="C22" s="19">
        <f t="shared" si="11"/>
        <v>0.99957099999999999</v>
      </c>
      <c r="D22" s="1"/>
      <c r="E22" s="1"/>
      <c r="F22" s="36">
        <v>11</v>
      </c>
      <c r="G22" s="38">
        <f t="shared" si="12"/>
        <v>36</v>
      </c>
      <c r="H22" s="35">
        <f t="shared" si="13"/>
        <v>29</v>
      </c>
      <c r="I22" s="50">
        <f t="shared" si="5"/>
        <v>0.99872499999999997</v>
      </c>
      <c r="J22" s="50">
        <f t="shared" si="6"/>
        <v>1.2750000000000261E-3</v>
      </c>
      <c r="K22" s="50">
        <f t="shared" si="0"/>
        <v>7.2417474355793789</v>
      </c>
      <c r="L22" s="50">
        <f t="shared" si="1"/>
        <v>4.8134685541338269E-2</v>
      </c>
      <c r="M22" s="53">
        <f t="shared" si="2"/>
        <v>481346.8554133827</v>
      </c>
      <c r="N22" s="53">
        <f t="shared" si="7"/>
        <v>467016.66146171372</v>
      </c>
      <c r="O22" s="53">
        <f t="shared" si="3"/>
        <v>1083727.1775650328</v>
      </c>
      <c r="P22" s="53">
        <f t="shared" si="8"/>
        <v>135363.66068993649</v>
      </c>
      <c r="Q22" s="38">
        <f t="shared" si="9"/>
        <v>11</v>
      </c>
      <c r="R22" s="57">
        <f t="shared" si="10"/>
        <v>-135363.66068993649</v>
      </c>
      <c r="S22" s="58">
        <f t="shared" si="4"/>
        <v>36376.938234437097</v>
      </c>
    </row>
    <row r="23" spans="1:19" x14ac:dyDescent="0.3">
      <c r="A23" s="13">
        <v>13</v>
      </c>
      <c r="B23" s="16">
        <v>5.22E-4</v>
      </c>
      <c r="C23" s="19">
        <f t="shared" si="11"/>
        <v>0.99947799999999998</v>
      </c>
      <c r="D23" s="4"/>
      <c r="E23" s="1"/>
      <c r="F23" s="36">
        <v>12</v>
      </c>
      <c r="G23" s="38">
        <f t="shared" si="12"/>
        <v>37</v>
      </c>
      <c r="H23" s="35">
        <f t="shared" si="13"/>
        <v>28</v>
      </c>
      <c r="I23" s="50">
        <f t="shared" si="5"/>
        <v>0.99864200000000003</v>
      </c>
      <c r="J23" s="50">
        <f t="shared" si="6"/>
        <v>1.3579999999999703E-3</v>
      </c>
      <c r="K23" s="50">
        <f t="shared" si="0"/>
        <v>7.1446955056617574</v>
      </c>
      <c r="L23" s="50">
        <f t="shared" si="1"/>
        <v>5.0052256728854522E-2</v>
      </c>
      <c r="M23" s="53">
        <f t="shared" si="2"/>
        <v>500522.56728854519</v>
      </c>
      <c r="N23" s="53">
        <f t="shared" si="7"/>
        <v>460757.83115842828</v>
      </c>
      <c r="O23" s="53">
        <f t="shared" si="3"/>
        <v>1069203.3606240945</v>
      </c>
      <c r="P23" s="53">
        <f t="shared" si="8"/>
        <v>107922.96217712108</v>
      </c>
      <c r="Q23" s="38">
        <f t="shared" si="9"/>
        <v>12</v>
      </c>
      <c r="R23" s="57">
        <f t="shared" si="10"/>
        <v>-107922.96217712108</v>
      </c>
      <c r="S23" s="58">
        <f t="shared" si="4"/>
        <v>35546.938234437534</v>
      </c>
    </row>
    <row r="24" spans="1:19" x14ac:dyDescent="0.3">
      <c r="A24" s="13">
        <v>14</v>
      </c>
      <c r="B24" s="16">
        <v>6.1399999999999996E-4</v>
      </c>
      <c r="C24" s="19">
        <f t="shared" si="11"/>
        <v>0.999386</v>
      </c>
      <c r="D24" s="1"/>
      <c r="E24" s="1"/>
      <c r="F24" s="36">
        <v>13</v>
      </c>
      <c r="G24" s="38">
        <f t="shared" si="12"/>
        <v>38</v>
      </c>
      <c r="H24" s="35">
        <f t="shared" si="13"/>
        <v>27</v>
      </c>
      <c r="I24" s="50">
        <f t="shared" si="5"/>
        <v>0.99854699999999996</v>
      </c>
      <c r="J24" s="50">
        <f t="shared" si="6"/>
        <v>1.4530000000000376E-3</v>
      </c>
      <c r="K24" s="50">
        <f t="shared" si="0"/>
        <v>7.0417884622615219</v>
      </c>
      <c r="L24" s="50">
        <f t="shared" si="1"/>
        <v>5.2018294259834952E-2</v>
      </c>
      <c r="M24" s="53">
        <f t="shared" si="2"/>
        <v>520182.94259834953</v>
      </c>
      <c r="N24" s="53">
        <f t="shared" si="7"/>
        <v>454121.40752211725</v>
      </c>
      <c r="O24" s="53">
        <f t="shared" si="3"/>
        <v>1053803.3262141985</v>
      </c>
      <c r="P24" s="53">
        <f t="shared" si="8"/>
        <v>79498.976093731704</v>
      </c>
      <c r="Q24" s="38">
        <f t="shared" si="9"/>
        <v>13</v>
      </c>
      <c r="R24" s="57">
        <f t="shared" si="10"/>
        <v>-79498.976093731704</v>
      </c>
      <c r="S24" s="58">
        <f t="shared" si="4"/>
        <v>34596.938234436981</v>
      </c>
    </row>
    <row r="25" spans="1:19" x14ac:dyDescent="0.3">
      <c r="A25" s="13">
        <v>15</v>
      </c>
      <c r="B25" s="16">
        <v>6.9800000000000005E-4</v>
      </c>
      <c r="C25" s="19">
        <f t="shared" si="11"/>
        <v>0.99930200000000002</v>
      </c>
      <c r="D25" s="1"/>
      <c r="E25" s="1"/>
      <c r="F25" s="36">
        <v>14</v>
      </c>
      <c r="G25" s="38">
        <f t="shared" si="12"/>
        <v>39</v>
      </c>
      <c r="H25" s="35">
        <f t="shared" si="13"/>
        <v>26</v>
      </c>
      <c r="I25" s="50">
        <f t="shared" si="5"/>
        <v>0.99843999999999999</v>
      </c>
      <c r="J25" s="50">
        <f t="shared" si="6"/>
        <v>1.5600000000000058E-3</v>
      </c>
      <c r="K25" s="50">
        <f t="shared" si="0"/>
        <v>6.9327029296653242</v>
      </c>
      <c r="L25" s="50">
        <f t="shared" si="1"/>
        <v>5.4024981685112661E-2</v>
      </c>
      <c r="M25" s="53">
        <f t="shared" si="2"/>
        <v>540249.81685112661</v>
      </c>
      <c r="N25" s="53">
        <f t="shared" si="7"/>
        <v>447086.53621515166</v>
      </c>
      <c r="O25" s="53">
        <f t="shared" si="3"/>
        <v>1037478.6811744067</v>
      </c>
      <c r="P25" s="53">
        <f t="shared" si="8"/>
        <v>50142.328108128393</v>
      </c>
      <c r="Q25" s="38">
        <f t="shared" si="9"/>
        <v>14</v>
      </c>
      <c r="R25" s="57">
        <f t="shared" si="10"/>
        <v>-50142.328108128393</v>
      </c>
      <c r="S25" s="58">
        <f t="shared" si="4"/>
        <v>33526.938234437272</v>
      </c>
    </row>
    <row r="26" spans="1:19" x14ac:dyDescent="0.3">
      <c r="A26" s="13">
        <v>16</v>
      </c>
      <c r="B26" s="16">
        <v>7.6999999999999996E-4</v>
      </c>
      <c r="C26" s="19">
        <f t="shared" si="11"/>
        <v>0.99922999999999995</v>
      </c>
      <c r="D26" s="1"/>
      <c r="E26" s="1"/>
      <c r="F26" s="36">
        <v>15</v>
      </c>
      <c r="G26" s="38">
        <f t="shared" si="12"/>
        <v>40</v>
      </c>
      <c r="H26" s="35">
        <f t="shared" si="13"/>
        <v>25</v>
      </c>
      <c r="I26" s="50">
        <f t="shared" si="5"/>
        <v>0.99831999999999999</v>
      </c>
      <c r="J26" s="50">
        <f t="shared" si="6"/>
        <v>1.6800000000000148E-3</v>
      </c>
      <c r="K26" s="50">
        <f t="shared" si="0"/>
        <v>6.8170882778069481</v>
      </c>
      <c r="L26" s="50">
        <f t="shared" si="1"/>
        <v>5.6064065436726276E-2</v>
      </c>
      <c r="M26" s="53">
        <f t="shared" si="2"/>
        <v>560640.65436726273</v>
      </c>
      <c r="N26" s="53">
        <f t="shared" si="7"/>
        <v>439630.60528034996</v>
      </c>
      <c r="O26" s="53">
        <f t="shared" si="3"/>
        <v>1020176.9537311024</v>
      </c>
      <c r="P26" s="53">
        <f t="shared" si="8"/>
        <v>19905.69408348971</v>
      </c>
      <c r="Q26" s="38">
        <f t="shared" si="9"/>
        <v>15</v>
      </c>
      <c r="R26" s="57">
        <f t="shared" si="10"/>
        <v>-19905.69408348971</v>
      </c>
      <c r="S26" s="58">
        <f t="shared" si="4"/>
        <v>32326.938234437137</v>
      </c>
    </row>
    <row r="27" spans="1:19" x14ac:dyDescent="0.3">
      <c r="A27" s="13">
        <v>17</v>
      </c>
      <c r="B27" s="16">
        <v>8.2899999999999998E-4</v>
      </c>
      <c r="C27" s="19">
        <f t="shared" si="11"/>
        <v>0.99917100000000003</v>
      </c>
      <c r="D27" s="3"/>
      <c r="E27" s="1"/>
      <c r="F27" s="36">
        <v>16</v>
      </c>
      <c r="G27" s="38">
        <f t="shared" si="12"/>
        <v>41</v>
      </c>
      <c r="H27" s="35">
        <f t="shared" si="13"/>
        <v>24</v>
      </c>
      <c r="I27" s="50">
        <f t="shared" si="5"/>
        <v>0.99818499999999999</v>
      </c>
      <c r="J27" s="50">
        <f t="shared" si="6"/>
        <v>1.815000000000011E-3</v>
      </c>
      <c r="K27" s="50">
        <f t="shared" si="0"/>
        <v>6.6945708949679457</v>
      </c>
      <c r="L27" s="50">
        <f t="shared" si="1"/>
        <v>5.8125881170479884E-2</v>
      </c>
      <c r="M27" s="53">
        <f t="shared" si="2"/>
        <v>581258.81170479883</v>
      </c>
      <c r="N27" s="53">
        <f t="shared" si="7"/>
        <v>431729.52068530017</v>
      </c>
      <c r="O27" s="53">
        <f t="shared" si="3"/>
        <v>1001842.2329074476</v>
      </c>
      <c r="P27" s="53">
        <f t="shared" si="8"/>
        <v>-11146.099482651451</v>
      </c>
      <c r="Q27" s="38">
        <f t="shared" si="9"/>
        <v>16</v>
      </c>
      <c r="R27" s="57">
        <f t="shared" si="10"/>
        <v>11146.099482651451</v>
      </c>
      <c r="S27" s="58">
        <f t="shared" si="4"/>
        <v>30976.938234437097</v>
      </c>
    </row>
    <row r="28" spans="1:19" x14ac:dyDescent="0.3">
      <c r="A28" s="13">
        <v>18</v>
      </c>
      <c r="B28" s="16">
        <v>8.7399999999999999E-4</v>
      </c>
      <c r="C28" s="19">
        <f t="shared" si="11"/>
        <v>0.99912599999999996</v>
      </c>
      <c r="D28" s="3"/>
      <c r="E28" s="1"/>
      <c r="F28" s="36">
        <v>17</v>
      </c>
      <c r="G28" s="38">
        <f t="shared" si="12"/>
        <v>42</v>
      </c>
      <c r="H28" s="35">
        <f t="shared" si="13"/>
        <v>23</v>
      </c>
      <c r="I28" s="50">
        <f t="shared" si="5"/>
        <v>0.998031</v>
      </c>
      <c r="J28" s="50">
        <f t="shared" si="6"/>
        <v>1.9689999999999985E-3</v>
      </c>
      <c r="K28" s="50">
        <f t="shared" si="0"/>
        <v>6.5647580389816138</v>
      </c>
      <c r="L28" s="50">
        <f t="shared" si="1"/>
        <v>6.0198323403538485E-2</v>
      </c>
      <c r="M28" s="53">
        <f t="shared" si="2"/>
        <v>601983.23403538484</v>
      </c>
      <c r="N28" s="53">
        <f t="shared" si="7"/>
        <v>423357.95468457334</v>
      </c>
      <c r="O28" s="53">
        <f t="shared" si="3"/>
        <v>982415.744855884</v>
      </c>
      <c r="P28" s="53">
        <f t="shared" si="8"/>
        <v>-42925.443864074186</v>
      </c>
      <c r="Q28" s="38">
        <f t="shared" si="9"/>
        <v>17</v>
      </c>
      <c r="R28" s="57">
        <f t="shared" si="10"/>
        <v>42925.443864074186</v>
      </c>
      <c r="S28" s="58">
        <f t="shared" si="4"/>
        <v>29436.938234437075</v>
      </c>
    </row>
    <row r="29" spans="1:19" x14ac:dyDescent="0.3">
      <c r="A29" s="13">
        <v>19</v>
      </c>
      <c r="B29" s="16">
        <v>9.0499999999999999E-4</v>
      </c>
      <c r="C29" s="19">
        <f t="shared" si="11"/>
        <v>0.99909499999999996</v>
      </c>
      <c r="D29" s="3"/>
      <c r="E29" s="1"/>
      <c r="F29" s="36">
        <v>18</v>
      </c>
      <c r="G29" s="38">
        <f t="shared" si="12"/>
        <v>43</v>
      </c>
      <c r="H29" s="35">
        <f t="shared" si="13"/>
        <v>22</v>
      </c>
      <c r="I29" s="50">
        <f t="shared" si="5"/>
        <v>0.99785599999999997</v>
      </c>
      <c r="J29" s="50">
        <f t="shared" si="6"/>
        <v>2.1440000000000348E-3</v>
      </c>
      <c r="K29" s="50">
        <f t="shared" si="0"/>
        <v>6.4272475619649274</v>
      </c>
      <c r="L29" s="50">
        <f t="shared" si="1"/>
        <v>6.2264813843225797E-2</v>
      </c>
      <c r="M29" s="53">
        <f t="shared" si="2"/>
        <v>622648.13843225793</v>
      </c>
      <c r="N29" s="53">
        <f t="shared" si="7"/>
        <v>414489.97296281054</v>
      </c>
      <c r="O29" s="53">
        <f t="shared" si="3"/>
        <v>961837.30816383008</v>
      </c>
      <c r="P29" s="53">
        <f t="shared" si="8"/>
        <v>-75300.803231238388</v>
      </c>
      <c r="Q29" s="38">
        <f t="shared" si="9"/>
        <v>18</v>
      </c>
      <c r="R29" s="57">
        <f t="shared" si="10"/>
        <v>75300.803231238388</v>
      </c>
      <c r="S29" s="58">
        <f t="shared" si="4"/>
        <v>27686.938234436937</v>
      </c>
    </row>
    <row r="30" spans="1:19" x14ac:dyDescent="0.3">
      <c r="A30" s="13">
        <v>20</v>
      </c>
      <c r="B30" s="16">
        <v>9.2400000000000002E-4</v>
      </c>
      <c r="C30" s="19">
        <f t="shared" si="11"/>
        <v>0.99907599999999996</v>
      </c>
      <c r="D30" s="4"/>
      <c r="E30" s="1"/>
      <c r="F30" s="36">
        <v>19</v>
      </c>
      <c r="G30" s="38">
        <f t="shared" si="12"/>
        <v>44</v>
      </c>
      <c r="H30" s="35">
        <f t="shared" si="13"/>
        <v>21</v>
      </c>
      <c r="I30" s="50">
        <f t="shared" si="5"/>
        <v>0.99765499999999996</v>
      </c>
      <c r="J30" s="50">
        <f t="shared" si="6"/>
        <v>2.3450000000000415E-3</v>
      </c>
      <c r="K30" s="50">
        <f t="shared" si="0"/>
        <v>6.2816114283951272</v>
      </c>
      <c r="L30" s="50">
        <f t="shared" si="1"/>
        <v>6.4305898589611568E-2</v>
      </c>
      <c r="M30" s="53">
        <f t="shared" si="2"/>
        <v>643058.98589611566</v>
      </c>
      <c r="N30" s="53">
        <f t="shared" si="7"/>
        <v>405097.97172374511</v>
      </c>
      <c r="O30" s="53">
        <f t="shared" si="3"/>
        <v>940042.86733458331</v>
      </c>
      <c r="P30" s="53">
        <f t="shared" si="8"/>
        <v>-108114.09028527746</v>
      </c>
      <c r="Q30" s="38">
        <f t="shared" si="9"/>
        <v>19</v>
      </c>
      <c r="R30" s="57">
        <f t="shared" si="10"/>
        <v>108114.09028527746</v>
      </c>
      <c r="S30" s="58">
        <f t="shared" si="4"/>
        <v>25676.93823443682</v>
      </c>
    </row>
    <row r="31" spans="1:19" x14ac:dyDescent="0.3">
      <c r="A31" s="13">
        <v>21</v>
      </c>
      <c r="B31" s="16">
        <v>9.3400000000000004E-4</v>
      </c>
      <c r="C31" s="19">
        <f t="shared" si="11"/>
        <v>0.99906600000000001</v>
      </c>
      <c r="D31" s="3"/>
      <c r="E31" s="1"/>
      <c r="F31" s="36">
        <v>20</v>
      </c>
      <c r="G31" s="38">
        <f t="shared" si="12"/>
        <v>45</v>
      </c>
      <c r="H31" s="35">
        <f t="shared" si="13"/>
        <v>20</v>
      </c>
      <c r="I31" s="50">
        <f t="shared" si="5"/>
        <v>0.997421</v>
      </c>
      <c r="J31" s="50">
        <f t="shared" si="6"/>
        <v>2.578999999999998E-3</v>
      </c>
      <c r="K31" s="50">
        <f t="shared" si="0"/>
        <v>6.1274099475678572</v>
      </c>
      <c r="L31" s="50">
        <f t="shared" si="1"/>
        <v>6.6296246696439423E-2</v>
      </c>
      <c r="M31" s="53">
        <f t="shared" si="2"/>
        <v>662962.4669643942</v>
      </c>
      <c r="N31" s="53">
        <f t="shared" si="7"/>
        <v>395153.59553429263</v>
      </c>
      <c r="O31" s="53">
        <f t="shared" si="3"/>
        <v>916966.62267404073</v>
      </c>
      <c r="P31" s="53">
        <f t="shared" si="8"/>
        <v>-141149.43982464611</v>
      </c>
      <c r="Q31" s="38">
        <f t="shared" si="9"/>
        <v>20</v>
      </c>
      <c r="R31" s="57">
        <f t="shared" si="10"/>
        <v>141149.43982464611</v>
      </c>
      <c r="S31" s="58">
        <f t="shared" si="4"/>
        <v>23336.938234437315</v>
      </c>
    </row>
    <row r="32" spans="1:19" x14ac:dyDescent="0.3">
      <c r="A32" s="13">
        <v>22</v>
      </c>
      <c r="B32" s="16">
        <v>9.3700000000000001E-4</v>
      </c>
      <c r="C32" s="19">
        <f t="shared" si="11"/>
        <v>0.99906300000000003</v>
      </c>
      <c r="D32" s="3"/>
      <c r="E32" s="1"/>
      <c r="F32" s="36">
        <v>21</v>
      </c>
      <c r="G32" s="38">
        <f t="shared" si="12"/>
        <v>46</v>
      </c>
      <c r="H32" s="35">
        <f t="shared" si="13"/>
        <v>19</v>
      </c>
      <c r="I32" s="50">
        <f t="shared" si="5"/>
        <v>0.99714899999999995</v>
      </c>
      <c r="J32" s="50">
        <f t="shared" si="6"/>
        <v>2.8510000000000479E-3</v>
      </c>
      <c r="K32" s="50">
        <f t="shared" si="0"/>
        <v>5.9641982614761142</v>
      </c>
      <c r="L32" s="50">
        <f t="shared" si="1"/>
        <v>6.8202396712830377E-2</v>
      </c>
      <c r="M32" s="53">
        <f t="shared" si="2"/>
        <v>682023.96712830372</v>
      </c>
      <c r="N32" s="53">
        <f t="shared" si="7"/>
        <v>384628.1557246116</v>
      </c>
      <c r="O32" s="53">
        <f t="shared" si="3"/>
        <v>892542.00120149099</v>
      </c>
      <c r="P32" s="53">
        <f t="shared" si="8"/>
        <v>-174110.12165142444</v>
      </c>
      <c r="Q32" s="38">
        <f t="shared" si="9"/>
        <v>21</v>
      </c>
      <c r="R32" s="57">
        <f t="shared" si="10"/>
        <v>174110.12165142444</v>
      </c>
      <c r="S32" s="58">
        <f t="shared" si="4"/>
        <v>20616.938234436529</v>
      </c>
    </row>
    <row r="33" spans="1:19" x14ac:dyDescent="0.3">
      <c r="A33" s="13">
        <v>23</v>
      </c>
      <c r="B33" s="16">
        <v>9.3599999999999998E-4</v>
      </c>
      <c r="C33" s="19">
        <f t="shared" si="11"/>
        <v>0.99906399999999995</v>
      </c>
      <c r="D33" s="4"/>
      <c r="E33" s="1"/>
      <c r="F33" s="36">
        <v>22</v>
      </c>
      <c r="G33" s="38">
        <f t="shared" si="12"/>
        <v>47</v>
      </c>
      <c r="H33" s="35">
        <f t="shared" si="13"/>
        <v>18</v>
      </c>
      <c r="I33" s="50">
        <f t="shared" si="5"/>
        <v>0.99683200000000005</v>
      </c>
      <c r="J33" s="50">
        <f t="shared" si="6"/>
        <v>3.1679999999999486E-3</v>
      </c>
      <c r="K33" s="50">
        <f t="shared" si="0"/>
        <v>5.7915077370303347</v>
      </c>
      <c r="L33" s="50">
        <f t="shared" si="1"/>
        <v>6.9984077102984904E-2</v>
      </c>
      <c r="M33" s="53">
        <f t="shared" si="2"/>
        <v>699840.77102984907</v>
      </c>
      <c r="N33" s="53">
        <f t="shared" si="7"/>
        <v>373491.43038170569</v>
      </c>
      <c r="O33" s="53">
        <f t="shared" si="3"/>
        <v>866698.87199618807</v>
      </c>
      <c r="P33" s="53">
        <f t="shared" si="8"/>
        <v>-206633.32941536675</v>
      </c>
      <c r="Q33" s="38">
        <f t="shared" si="9"/>
        <v>22</v>
      </c>
      <c r="R33" s="57">
        <f t="shared" si="10"/>
        <v>206633.32941536675</v>
      </c>
      <c r="S33" s="58">
        <f t="shared" si="4"/>
        <v>17446.938234437897</v>
      </c>
    </row>
    <row r="34" spans="1:19" x14ac:dyDescent="0.3">
      <c r="A34" s="13">
        <v>24</v>
      </c>
      <c r="B34" s="16">
        <v>9.3300000000000002E-4</v>
      </c>
      <c r="C34" s="19">
        <f t="shared" si="11"/>
        <v>0.99906700000000004</v>
      </c>
      <c r="D34" s="3"/>
      <c r="E34" s="1"/>
      <c r="F34" s="36">
        <v>23</v>
      </c>
      <c r="G34" s="38">
        <f t="shared" si="12"/>
        <v>48</v>
      </c>
      <c r="H34" s="35">
        <f t="shared" si="13"/>
        <v>17</v>
      </c>
      <c r="I34" s="50">
        <f t="shared" si="5"/>
        <v>0.99646400000000002</v>
      </c>
      <c r="J34" s="50">
        <f t="shared" si="6"/>
        <v>3.5359999999999836E-3</v>
      </c>
      <c r="K34" s="50">
        <f t="shared" si="0"/>
        <v>5.6088495753921483</v>
      </c>
      <c r="L34" s="50">
        <f t="shared" si="1"/>
        <v>7.1591845079892066E-2</v>
      </c>
      <c r="M34" s="53">
        <f t="shared" si="2"/>
        <v>715918.4507989207</v>
      </c>
      <c r="N34" s="53">
        <f t="shared" si="7"/>
        <v>361711.89711354848</v>
      </c>
      <c r="O34" s="53">
        <f t="shared" si="3"/>
        <v>839364.08633398509</v>
      </c>
      <c r="P34" s="53">
        <f t="shared" si="8"/>
        <v>-238266.26157848409</v>
      </c>
      <c r="Q34" s="38">
        <f t="shared" si="9"/>
        <v>23</v>
      </c>
      <c r="R34" s="57">
        <f t="shared" si="10"/>
        <v>238266.26157848409</v>
      </c>
      <c r="S34" s="58">
        <f t="shared" si="4"/>
        <v>13766.938234437373</v>
      </c>
    </row>
    <row r="35" spans="1:19" x14ac:dyDescent="0.3">
      <c r="A35" s="13">
        <v>25</v>
      </c>
      <c r="B35" s="16">
        <v>9.3099999999999997E-4</v>
      </c>
      <c r="C35" s="19">
        <f t="shared" si="11"/>
        <v>0.99906899999999998</v>
      </c>
      <c r="D35" s="7"/>
      <c r="E35" s="1"/>
      <c r="F35" s="36">
        <v>24</v>
      </c>
      <c r="G35" s="38">
        <f t="shared" si="12"/>
        <v>49</v>
      </c>
      <c r="H35" s="35">
        <f t="shared" si="13"/>
        <v>16</v>
      </c>
      <c r="I35" s="50">
        <f t="shared" si="5"/>
        <v>0.99604199999999998</v>
      </c>
      <c r="J35" s="50">
        <f t="shared" si="6"/>
        <v>3.9580000000000171E-3</v>
      </c>
      <c r="K35" s="50">
        <f t="shared" si="0"/>
        <v>5.4156997119741783</v>
      </c>
      <c r="L35" s="50">
        <f t="shared" si="1"/>
        <v>7.2967327480054536E-2</v>
      </c>
      <c r="M35" s="53">
        <f t="shared" si="2"/>
        <v>729673.27480054542</v>
      </c>
      <c r="N35" s="53">
        <f t="shared" si="7"/>
        <v>349255.75925764028</v>
      </c>
      <c r="O35" s="53">
        <f t="shared" si="3"/>
        <v>810459.21797298559</v>
      </c>
      <c r="P35" s="53">
        <f t="shared" si="8"/>
        <v>-268469.81608520017</v>
      </c>
      <c r="Q35" s="38">
        <f t="shared" si="9"/>
        <v>24</v>
      </c>
      <c r="R35" s="57">
        <f t="shared" si="10"/>
        <v>268469.81608520017</v>
      </c>
      <c r="S35" s="58">
        <f t="shared" si="4"/>
        <v>9546.9382344367914</v>
      </c>
    </row>
    <row r="36" spans="1:19" x14ac:dyDescent="0.3">
      <c r="A36" s="13">
        <v>26</v>
      </c>
      <c r="B36" s="16">
        <v>9.3099999999999997E-4</v>
      </c>
      <c r="C36" s="19">
        <f t="shared" si="11"/>
        <v>0.99906899999999998</v>
      </c>
      <c r="D36" s="3"/>
      <c r="E36" s="1"/>
      <c r="F36" s="36">
        <v>25</v>
      </c>
      <c r="G36" s="38">
        <f t="shared" si="12"/>
        <v>50</v>
      </c>
      <c r="H36" s="35">
        <f t="shared" si="13"/>
        <v>15</v>
      </c>
      <c r="I36" s="50">
        <f t="shared" si="5"/>
        <v>0.995564</v>
      </c>
      <c r="J36" s="50">
        <f t="shared" si="6"/>
        <v>4.4359999999999955E-3</v>
      </c>
      <c r="K36" s="50">
        <f t="shared" si="0"/>
        <v>5.2114722002209746</v>
      </c>
      <c r="L36" s="50">
        <f t="shared" si="1"/>
        <v>7.4045274964567823E-2</v>
      </c>
      <c r="M36" s="53">
        <f t="shared" si="2"/>
        <v>740452.74964567821</v>
      </c>
      <c r="N36" s="53">
        <f t="shared" si="7"/>
        <v>336085.22941438516</v>
      </c>
      <c r="O36" s="53">
        <f t="shared" si="3"/>
        <v>779896.58003755729</v>
      </c>
      <c r="P36" s="53">
        <f t="shared" si="8"/>
        <v>-296641.39902250608</v>
      </c>
      <c r="Q36" s="38">
        <f t="shared" si="9"/>
        <v>25</v>
      </c>
      <c r="R36" s="57">
        <f t="shared" si="10"/>
        <v>296641.39902250608</v>
      </c>
      <c r="S36" s="58">
        <f t="shared" si="4"/>
        <v>4766.9382344373735</v>
      </c>
    </row>
    <row r="37" spans="1:19" x14ac:dyDescent="0.3">
      <c r="A37" s="13">
        <v>27</v>
      </c>
      <c r="B37" s="16">
        <v>9.3400000000000004E-4</v>
      </c>
      <c r="C37" s="19">
        <f t="shared" si="11"/>
        <v>0.99906600000000001</v>
      </c>
      <c r="F37" s="36">
        <v>26</v>
      </c>
      <c r="G37" s="38">
        <f t="shared" si="12"/>
        <v>51</v>
      </c>
      <c r="H37" s="35">
        <f t="shared" si="13"/>
        <v>14</v>
      </c>
      <c r="I37" s="50">
        <f t="shared" si="5"/>
        <v>0.995031</v>
      </c>
      <c r="J37" s="50">
        <f t="shared" si="6"/>
        <v>4.9690000000000012E-3</v>
      </c>
      <c r="K37" s="50">
        <f t="shared" si="0"/>
        <v>4.995502944296236</v>
      </c>
      <c r="L37" s="50">
        <f t="shared" si="1"/>
        <v>7.4753825808551472E-2</v>
      </c>
      <c r="M37" s="53">
        <f t="shared" si="2"/>
        <v>747538.25808551477</v>
      </c>
      <c r="N37" s="53">
        <f t="shared" si="7"/>
        <v>322157.4803762454</v>
      </c>
      <c r="O37" s="53">
        <f t="shared" si="3"/>
        <v>747576.79061570868</v>
      </c>
      <c r="P37" s="53">
        <f t="shared" si="8"/>
        <v>-322118.94784605142</v>
      </c>
      <c r="Q37" s="38">
        <f t="shared" si="9"/>
        <v>26</v>
      </c>
      <c r="R37" s="57">
        <f t="shared" si="10"/>
        <v>322118.94784605142</v>
      </c>
      <c r="S37" s="58">
        <f t="shared" si="4"/>
        <v>-563.06176556274295</v>
      </c>
    </row>
    <row r="38" spans="1:19" x14ac:dyDescent="0.3">
      <c r="A38" s="13">
        <v>28</v>
      </c>
      <c r="B38" s="16">
        <v>9.4200000000000002E-4</v>
      </c>
      <c r="C38" s="19">
        <f t="shared" si="11"/>
        <v>0.999058</v>
      </c>
      <c r="F38" s="36">
        <v>27</v>
      </c>
      <c r="G38" s="38">
        <f t="shared" si="12"/>
        <v>52</v>
      </c>
      <c r="H38" s="35">
        <f t="shared" si="13"/>
        <v>13</v>
      </c>
      <c r="I38" s="50">
        <f t="shared" si="5"/>
        <v>0.99444999999999995</v>
      </c>
      <c r="J38" s="50">
        <f t="shared" si="6"/>
        <v>5.5500000000000549E-3</v>
      </c>
      <c r="K38" s="50">
        <f t="shared" si="0"/>
        <v>4.7670229728274709</v>
      </c>
      <c r="L38" s="50">
        <f t="shared" si="1"/>
        <v>7.5016581881476377E-2</v>
      </c>
      <c r="M38" s="53">
        <f t="shared" si="2"/>
        <v>750165.8188147638</v>
      </c>
      <c r="N38" s="53">
        <f t="shared" si="7"/>
        <v>307422.92156493367</v>
      </c>
      <c r="O38" s="53">
        <f t="shared" si="3"/>
        <v>713384.77317618113</v>
      </c>
      <c r="P38" s="53">
        <f t="shared" si="8"/>
        <v>-344203.96720351628</v>
      </c>
      <c r="Q38" s="38">
        <f t="shared" si="9"/>
        <v>27</v>
      </c>
      <c r="R38" s="57">
        <f t="shared" si="10"/>
        <v>344203.96720351628</v>
      </c>
      <c r="S38" s="58">
        <f t="shared" si="4"/>
        <v>-6373.0617655633832</v>
      </c>
    </row>
    <row r="39" spans="1:19" x14ac:dyDescent="0.3">
      <c r="A39" s="13">
        <v>29</v>
      </c>
      <c r="B39" s="16">
        <v>9.5600000000000004E-4</v>
      </c>
      <c r="C39" s="19">
        <f t="shared" si="11"/>
        <v>0.99904400000000004</v>
      </c>
      <c r="F39" s="36">
        <v>28</v>
      </c>
      <c r="G39" s="38">
        <f t="shared" si="12"/>
        <v>53</v>
      </c>
      <c r="H39" s="35">
        <f t="shared" si="13"/>
        <v>12</v>
      </c>
      <c r="I39" s="50">
        <f t="shared" si="5"/>
        <v>0.99382599999999999</v>
      </c>
      <c r="J39" s="50">
        <f t="shared" si="6"/>
        <v>6.1740000000000128E-3</v>
      </c>
      <c r="K39" s="50">
        <f t="shared" si="0"/>
        <v>4.5251188758220691</v>
      </c>
      <c r="L39" s="50">
        <f t="shared" si="1"/>
        <v>7.4757564184999029E-2</v>
      </c>
      <c r="M39" s="53">
        <f t="shared" si="2"/>
        <v>747575.64184999024</v>
      </c>
      <c r="N39" s="53">
        <f t="shared" si="7"/>
        <v>291822.64762796578</v>
      </c>
      <c r="O39" s="53">
        <f t="shared" si="3"/>
        <v>677183.83595472062</v>
      </c>
      <c r="P39" s="53">
        <f t="shared" si="8"/>
        <v>-362214.4535232354</v>
      </c>
      <c r="Q39" s="38">
        <f t="shared" si="9"/>
        <v>28</v>
      </c>
      <c r="R39" s="57">
        <f t="shared" si="10"/>
        <v>362214.4535232354</v>
      </c>
      <c r="S39" s="58">
        <f t="shared" si="4"/>
        <v>-12613.061765562801</v>
      </c>
    </row>
    <row r="40" spans="1:19" x14ac:dyDescent="0.3">
      <c r="A40" s="13">
        <v>30</v>
      </c>
      <c r="B40" s="16">
        <v>9.77E-4</v>
      </c>
      <c r="C40" s="19">
        <f t="shared" si="11"/>
        <v>0.99902299999999999</v>
      </c>
      <c r="F40" s="36">
        <v>29</v>
      </c>
      <c r="G40" s="38">
        <f t="shared" si="12"/>
        <v>54</v>
      </c>
      <c r="H40" s="35">
        <f t="shared" si="13"/>
        <v>11</v>
      </c>
      <c r="I40" s="50">
        <f t="shared" si="5"/>
        <v>0.99316899999999997</v>
      </c>
      <c r="J40" s="50">
        <f t="shared" si="6"/>
        <v>6.8310000000000315E-3</v>
      </c>
      <c r="K40" s="50">
        <f t="shared" si="0"/>
        <v>4.2687317525910009</v>
      </c>
      <c r="L40" s="50">
        <f t="shared" si="1"/>
        <v>7.3899058645098797E-2</v>
      </c>
      <c r="M40" s="53">
        <f t="shared" si="2"/>
        <v>738990.58645098796</v>
      </c>
      <c r="N40" s="53">
        <f t="shared" si="7"/>
        <v>275288.37059078726</v>
      </c>
      <c r="O40" s="53">
        <f t="shared" si="3"/>
        <v>638815.51451090677</v>
      </c>
      <c r="P40" s="53">
        <f t="shared" si="8"/>
        <v>-375463.44253086846</v>
      </c>
      <c r="Q40" s="38">
        <f t="shared" si="9"/>
        <v>29</v>
      </c>
      <c r="R40" s="57">
        <f t="shared" si="10"/>
        <v>375463.44253086846</v>
      </c>
      <c r="S40" s="58">
        <f t="shared" si="4"/>
        <v>-19183.061765563209</v>
      </c>
    </row>
    <row r="41" spans="1:19" x14ac:dyDescent="0.3">
      <c r="A41" s="13">
        <v>31</v>
      </c>
      <c r="B41" s="16">
        <v>1.005E-3</v>
      </c>
      <c r="C41" s="19">
        <f t="shared" si="11"/>
        <v>0.99899499999999997</v>
      </c>
      <c r="F41" s="36">
        <v>30</v>
      </c>
      <c r="G41" s="38">
        <f t="shared" si="12"/>
        <v>55</v>
      </c>
      <c r="H41" s="35">
        <f t="shared" si="13"/>
        <v>10</v>
      </c>
      <c r="I41" s="50">
        <f t="shared" si="5"/>
        <v>0.99248700000000001</v>
      </c>
      <c r="J41" s="50">
        <f t="shared" si="6"/>
        <v>7.5129999999999919E-3</v>
      </c>
      <c r="K41" s="50">
        <f t="shared" si="0"/>
        <v>3.9966252636856523</v>
      </c>
      <c r="L41" s="50">
        <f t="shared" si="1"/>
        <v>7.2365828431042639E-2</v>
      </c>
      <c r="M41" s="53">
        <f t="shared" si="2"/>
        <v>723658.28431042645</v>
      </c>
      <c r="N41" s="53">
        <f t="shared" si="7"/>
        <v>257740.35954219732</v>
      </c>
      <c r="O41" s="53">
        <f t="shared" si="3"/>
        <v>598094.79070193972</v>
      </c>
      <c r="P41" s="53">
        <f t="shared" si="8"/>
        <v>-383303.85315068404</v>
      </c>
      <c r="Q41" s="38">
        <f t="shared" si="9"/>
        <v>30</v>
      </c>
      <c r="R41" s="57">
        <f t="shared" si="10"/>
        <v>383303.85315068404</v>
      </c>
      <c r="S41" s="58">
        <f t="shared" si="4"/>
        <v>-26003.061765562627</v>
      </c>
    </row>
    <row r="42" spans="1:19" x14ac:dyDescent="0.3">
      <c r="A42" s="13">
        <v>32</v>
      </c>
      <c r="B42" s="16">
        <v>1.042E-3</v>
      </c>
      <c r="C42" s="19">
        <f t="shared" si="11"/>
        <v>0.99895800000000001</v>
      </c>
      <c r="F42" s="36">
        <v>31</v>
      </c>
      <c r="G42" s="38">
        <f t="shared" si="12"/>
        <v>56</v>
      </c>
      <c r="H42" s="35">
        <f t="shared" si="13"/>
        <v>9</v>
      </c>
      <c r="I42" s="50">
        <f t="shared" si="5"/>
        <v>0.991788</v>
      </c>
      <c r="J42" s="50">
        <f t="shared" si="6"/>
        <v>8.2119999999999971E-3</v>
      </c>
      <c r="K42" s="50">
        <f t="shared" si="0"/>
        <v>3.7073844854645146</v>
      </c>
      <c r="L42" s="50">
        <f t="shared" si="1"/>
        <v>7.0083141924337969E-2</v>
      </c>
      <c r="M42" s="53">
        <f t="shared" si="2"/>
        <v>700831.41924337973</v>
      </c>
      <c r="N42" s="53">
        <f t="shared" si="7"/>
        <v>239087.36676592875</v>
      </c>
      <c r="O42" s="53">
        <f t="shared" si="3"/>
        <v>554809.92126859562</v>
      </c>
      <c r="P42" s="53">
        <f t="shared" si="8"/>
        <v>-385108.8647407128</v>
      </c>
      <c r="Q42" s="38">
        <f t="shared" ref="Q42:Q51" si="14">F42</f>
        <v>31</v>
      </c>
      <c r="R42" s="57">
        <f t="shared" ref="R42:R51" si="15">SUM(M42:N42)-O42</f>
        <v>385108.8647407128</v>
      </c>
      <c r="S42" s="58">
        <f t="shared" si="4"/>
        <v>-32993.061765562743</v>
      </c>
    </row>
    <row r="43" spans="1:19" x14ac:dyDescent="0.3">
      <c r="A43" s="13">
        <v>33</v>
      </c>
      <c r="B43" s="16">
        <v>1.0859999999999999E-3</v>
      </c>
      <c r="C43" s="19">
        <f t="shared" si="11"/>
        <v>0.99891399999999997</v>
      </c>
      <c r="F43" s="36">
        <v>32</v>
      </c>
      <c r="G43" s="38">
        <f t="shared" si="12"/>
        <v>57</v>
      </c>
      <c r="H43" s="35">
        <f t="shared" si="13"/>
        <v>8</v>
      </c>
      <c r="I43" s="50">
        <f t="shared" si="5"/>
        <v>0.99107500000000004</v>
      </c>
      <c r="J43" s="50">
        <f t="shared" si="6"/>
        <v>8.9249999999999607E-3</v>
      </c>
      <c r="K43" s="50">
        <f t="shared" si="0"/>
        <v>3.3994053941161901</v>
      </c>
      <c r="L43" s="50">
        <f t="shared" si="1"/>
        <v>6.6976557640765905E-2</v>
      </c>
      <c r="M43" s="53">
        <f t="shared" si="2"/>
        <v>669765.5764076591</v>
      </c>
      <c r="N43" s="53">
        <f t="shared" si="7"/>
        <v>219225.94957056374</v>
      </c>
      <c r="O43" s="53">
        <f t="shared" si="3"/>
        <v>508720.86411974469</v>
      </c>
      <c r="P43" s="53">
        <f t="shared" si="8"/>
        <v>-380270.66185847815</v>
      </c>
      <c r="Q43" s="38">
        <f t="shared" si="14"/>
        <v>32</v>
      </c>
      <c r="R43" s="57">
        <f t="shared" si="15"/>
        <v>380270.66185847815</v>
      </c>
      <c r="S43" s="58">
        <f t="shared" si="4"/>
        <v>-40123.06176556251</v>
      </c>
    </row>
    <row r="44" spans="1:19" x14ac:dyDescent="0.3">
      <c r="A44" s="13">
        <v>34</v>
      </c>
      <c r="B44" s="16">
        <v>1.14E-3</v>
      </c>
      <c r="C44" s="19">
        <f t="shared" si="11"/>
        <v>0.99885999999999997</v>
      </c>
      <c r="F44" s="36">
        <v>33</v>
      </c>
      <c r="G44" s="38">
        <f t="shared" si="12"/>
        <v>58</v>
      </c>
      <c r="H44" s="35">
        <f t="shared" si="13"/>
        <v>7</v>
      </c>
      <c r="I44" s="50">
        <f t="shared" si="5"/>
        <v>0.99034900000000003</v>
      </c>
      <c r="J44" s="50">
        <f t="shared" si="6"/>
        <v>9.6509999999999652E-3</v>
      </c>
      <c r="K44" s="50">
        <f t="shared" si="0"/>
        <v>3.0708995229763061</v>
      </c>
      <c r="L44" s="50">
        <f t="shared" si="1"/>
        <v>6.2967014491754625E-2</v>
      </c>
      <c r="M44" s="53">
        <f t="shared" si="2"/>
        <v>629670.14491754631</v>
      </c>
      <c r="N44" s="53">
        <f t="shared" si="7"/>
        <v>198040.77063756683</v>
      </c>
      <c r="O44" s="53">
        <f t="shared" si="3"/>
        <v>459559.97529961611</v>
      </c>
      <c r="P44" s="53">
        <f t="shared" si="8"/>
        <v>-368150.940255497</v>
      </c>
      <c r="Q44" s="38">
        <f t="shared" si="14"/>
        <v>33</v>
      </c>
      <c r="R44" s="57">
        <f t="shared" si="15"/>
        <v>368150.940255497</v>
      </c>
      <c r="S44" s="58">
        <f t="shared" si="4"/>
        <v>-47383.06176556251</v>
      </c>
    </row>
    <row r="45" spans="1:19" x14ac:dyDescent="0.3">
      <c r="A45" s="13">
        <v>35</v>
      </c>
      <c r="B45" s="16">
        <v>1.2019999999999999E-3</v>
      </c>
      <c r="C45" s="19">
        <f t="shared" si="11"/>
        <v>0.99879799999999996</v>
      </c>
      <c r="F45" s="36">
        <v>34</v>
      </c>
      <c r="G45" s="38">
        <f t="shared" si="12"/>
        <v>59</v>
      </c>
      <c r="H45" s="35">
        <f t="shared" si="13"/>
        <v>6</v>
      </c>
      <c r="I45" s="50">
        <f t="shared" si="5"/>
        <v>0.98960700000000001</v>
      </c>
      <c r="J45" s="50">
        <f t="shared" si="6"/>
        <v>1.0392999999999986E-2</v>
      </c>
      <c r="K45" s="50">
        <f t="shared" si="0"/>
        <v>2.7198825787371583</v>
      </c>
      <c r="L45" s="50">
        <f t="shared" si="1"/>
        <v>5.7968322716253268E-2</v>
      </c>
      <c r="M45" s="53">
        <f t="shared" si="2"/>
        <v>579683.22716253262</v>
      </c>
      <c r="N45" s="53">
        <f t="shared" si="7"/>
        <v>175403.86388635205</v>
      </c>
      <c r="O45" s="53">
        <f t="shared" si="3"/>
        <v>407030.30540408497</v>
      </c>
      <c r="P45" s="53">
        <f t="shared" si="8"/>
        <v>-348056.7856447997</v>
      </c>
      <c r="Q45" s="38">
        <f t="shared" si="14"/>
        <v>34</v>
      </c>
      <c r="R45" s="57">
        <f t="shared" si="15"/>
        <v>348056.7856447997</v>
      </c>
      <c r="S45" s="58">
        <f t="shared" si="4"/>
        <v>-54803.061765562627</v>
      </c>
    </row>
    <row r="46" spans="1:19" x14ac:dyDescent="0.3">
      <c r="A46" s="13">
        <v>36</v>
      </c>
      <c r="B46" s="16">
        <v>1.2750000000000001E-3</v>
      </c>
      <c r="C46" s="19">
        <f t="shared" si="11"/>
        <v>0.99872499999999997</v>
      </c>
      <c r="F46" s="36">
        <v>35</v>
      </c>
      <c r="G46" s="38">
        <f t="shared" si="12"/>
        <v>60</v>
      </c>
      <c r="H46" s="35">
        <f t="shared" si="13"/>
        <v>5</v>
      </c>
      <c r="I46" s="50">
        <f t="shared" si="5"/>
        <v>0.98883799999999999</v>
      </c>
      <c r="J46" s="50">
        <f t="shared" si="6"/>
        <v>1.1162000000000005E-2</v>
      </c>
      <c r="K46" s="50">
        <f t="shared" si="0"/>
        <v>2.3441628306540614</v>
      </c>
      <c r="L46" s="50">
        <f t="shared" si="1"/>
        <v>5.1882478289674322E-2</v>
      </c>
      <c r="M46" s="53">
        <f t="shared" si="2"/>
        <v>518824.78289674321</v>
      </c>
      <c r="N46" s="53">
        <f t="shared" si="7"/>
        <v>151173.88570002143</v>
      </c>
      <c r="O46" s="53">
        <f t="shared" si="3"/>
        <v>350803.8620259249</v>
      </c>
      <c r="P46" s="53">
        <f t="shared" si="8"/>
        <v>-319194.80657083978</v>
      </c>
      <c r="Q46" s="38">
        <f t="shared" si="14"/>
        <v>35</v>
      </c>
      <c r="R46" s="57">
        <f t="shared" si="15"/>
        <v>319194.80657083978</v>
      </c>
      <c r="S46" s="58">
        <f t="shared" si="4"/>
        <v>-62493.061765562801</v>
      </c>
    </row>
    <row r="47" spans="1:19" x14ac:dyDescent="0.3">
      <c r="A47" s="13">
        <v>37</v>
      </c>
      <c r="B47" s="16">
        <v>1.358E-3</v>
      </c>
      <c r="C47" s="19">
        <f t="shared" si="11"/>
        <v>0.99864200000000003</v>
      </c>
      <c r="F47" s="36">
        <v>36</v>
      </c>
      <c r="G47" s="38">
        <f t="shared" si="12"/>
        <v>61</v>
      </c>
      <c r="H47" s="35">
        <f t="shared" si="13"/>
        <v>4</v>
      </c>
      <c r="I47" s="50">
        <f t="shared" si="5"/>
        <v>0.98803099999999999</v>
      </c>
      <c r="J47" s="50">
        <f t="shared" si="6"/>
        <v>1.1969000000000007E-2</v>
      </c>
      <c r="K47" s="50">
        <f t="shared" si="0"/>
        <v>1.941327512339307</v>
      </c>
      <c r="L47" s="50">
        <f t="shared" si="1"/>
        <v>4.4590559200296864E-2</v>
      </c>
      <c r="M47" s="53">
        <f t="shared" si="2"/>
        <v>445905.59200296865</v>
      </c>
      <c r="N47" s="53">
        <f t="shared" si="7"/>
        <v>125195.23798387502</v>
      </c>
      <c r="O47" s="53">
        <f t="shared" si="3"/>
        <v>290519.57478388672</v>
      </c>
      <c r="P47" s="53">
        <f t="shared" si="8"/>
        <v>-280581.25520295691</v>
      </c>
      <c r="Q47" s="38">
        <f t="shared" si="14"/>
        <v>36</v>
      </c>
      <c r="R47" s="57">
        <f t="shared" si="15"/>
        <v>280581.25520295691</v>
      </c>
      <c r="S47" s="58">
        <f t="shared" si="4"/>
        <v>-70563.061765562888</v>
      </c>
    </row>
    <row r="48" spans="1:19" x14ac:dyDescent="0.3">
      <c r="A48" s="13">
        <v>38</v>
      </c>
      <c r="B48" s="16">
        <v>1.4530000000000001E-3</v>
      </c>
      <c r="C48" s="19">
        <f t="shared" si="11"/>
        <v>0.99854699999999996</v>
      </c>
      <c r="F48" s="36">
        <v>37</v>
      </c>
      <c r="G48" s="38">
        <f t="shared" si="12"/>
        <v>62</v>
      </c>
      <c r="H48" s="35">
        <f t="shared" si="13"/>
        <v>3</v>
      </c>
      <c r="I48" s="50">
        <f t="shared" si="5"/>
        <v>0.98716899999999996</v>
      </c>
      <c r="J48" s="50">
        <f t="shared" si="6"/>
        <v>1.2831000000000037E-2</v>
      </c>
      <c r="K48" s="50">
        <f t="shared" si="0"/>
        <v>1.5086963877058126</v>
      </c>
      <c r="L48" s="50">
        <f t="shared" si="1"/>
        <v>3.5950233897839384E-2</v>
      </c>
      <c r="M48" s="53">
        <f t="shared" si="2"/>
        <v>359502.33897839382</v>
      </c>
      <c r="N48" s="53">
        <f t="shared" si="7"/>
        <v>97295.07365639646</v>
      </c>
      <c r="O48" s="53">
        <f t="shared" si="3"/>
        <v>225776.34646825687</v>
      </c>
      <c r="P48" s="53">
        <f t="shared" si="8"/>
        <v>-231021.06616653342</v>
      </c>
      <c r="Q48" s="38">
        <f t="shared" si="14"/>
        <v>37</v>
      </c>
      <c r="R48" s="57">
        <f t="shared" si="15"/>
        <v>231021.06616653342</v>
      </c>
      <c r="S48" s="58">
        <f t="shared" si="4"/>
        <v>-79183.061765563121</v>
      </c>
    </row>
    <row r="49" spans="1:19" x14ac:dyDescent="0.3">
      <c r="A49" s="13">
        <v>39</v>
      </c>
      <c r="B49" s="16">
        <v>1.56E-3</v>
      </c>
      <c r="C49" s="19">
        <f t="shared" si="11"/>
        <v>0.99843999999999999</v>
      </c>
      <c r="F49" s="36">
        <v>38</v>
      </c>
      <c r="G49" s="38">
        <f t="shared" si="12"/>
        <v>63</v>
      </c>
      <c r="H49" s="35">
        <f t="shared" si="13"/>
        <v>2</v>
      </c>
      <c r="I49" s="50">
        <f t="shared" si="5"/>
        <v>0.98623499999999997</v>
      </c>
      <c r="J49" s="50">
        <f t="shared" si="6"/>
        <v>1.3765000000000027E-2</v>
      </c>
      <c r="K49" s="50">
        <f t="shared" si="0"/>
        <v>1.0432728873239439</v>
      </c>
      <c r="L49" s="50">
        <f t="shared" si="1"/>
        <v>2.578687043576015E-2</v>
      </c>
      <c r="M49" s="53">
        <f t="shared" si="2"/>
        <v>257868.7043576015</v>
      </c>
      <c r="N49" s="53">
        <f t="shared" si="7"/>
        <v>67280.145457402323</v>
      </c>
      <c r="O49" s="53">
        <f t="shared" si="3"/>
        <v>156125.74059885647</v>
      </c>
      <c r="P49" s="53">
        <f t="shared" si="8"/>
        <v>-169023.10921614734</v>
      </c>
      <c r="Q49" s="38">
        <f t="shared" si="14"/>
        <v>38</v>
      </c>
      <c r="R49" s="57">
        <f t="shared" si="15"/>
        <v>169023.10921614734</v>
      </c>
      <c r="S49" s="58">
        <f t="shared" si="4"/>
        <v>-88523.06176556299</v>
      </c>
    </row>
    <row r="50" spans="1:19" x14ac:dyDescent="0.3">
      <c r="A50" s="13">
        <v>40</v>
      </c>
      <c r="B50" s="16">
        <v>1.6800000000000001E-3</v>
      </c>
      <c r="C50" s="19">
        <f t="shared" si="11"/>
        <v>0.99831999999999999</v>
      </c>
      <c r="F50" s="36">
        <v>39</v>
      </c>
      <c r="G50" s="38">
        <f t="shared" si="12"/>
        <v>64</v>
      </c>
      <c r="H50" s="35">
        <f t="shared" si="13"/>
        <v>1</v>
      </c>
      <c r="I50" s="50">
        <f t="shared" si="5"/>
        <v>0.98520799999999997</v>
      </c>
      <c r="J50" s="50">
        <f t="shared" si="6"/>
        <v>1.4792000000000027E-2</v>
      </c>
      <c r="K50" s="50">
        <f t="shared" si="0"/>
        <v>0.54166666666666674</v>
      </c>
      <c r="L50" s="50">
        <f t="shared" si="1"/>
        <v>1.3889201877934299E-2</v>
      </c>
      <c r="M50" s="53">
        <f t="shared" si="2"/>
        <v>138892.01877934299</v>
      </c>
      <c r="N50" s="53">
        <f t="shared" si="7"/>
        <v>34931.811768097497</v>
      </c>
      <c r="O50" s="53">
        <f t="shared" si="3"/>
        <v>81060.392269916469</v>
      </c>
      <c r="P50" s="53">
        <f t="shared" si="8"/>
        <v>-92763.438277524037</v>
      </c>
      <c r="Q50" s="38">
        <f t="shared" si="14"/>
        <v>39</v>
      </c>
      <c r="R50" s="57">
        <f t="shared" si="15"/>
        <v>92763.438277524037</v>
      </c>
      <c r="S50" s="58">
        <f t="shared" si="4"/>
        <v>-98793.061765563092</v>
      </c>
    </row>
    <row r="51" spans="1:19" ht="15" thickBot="1" x14ac:dyDescent="0.35">
      <c r="A51" s="13">
        <v>41</v>
      </c>
      <c r="B51" s="16">
        <v>1.815E-3</v>
      </c>
      <c r="C51" s="19">
        <f t="shared" si="11"/>
        <v>0.99818499999999999</v>
      </c>
      <c r="F51" s="37">
        <v>40</v>
      </c>
      <c r="G51" s="39">
        <f t="shared" si="12"/>
        <v>65</v>
      </c>
      <c r="H51" s="40">
        <f t="shared" si="13"/>
        <v>0</v>
      </c>
      <c r="I51" s="51">
        <f t="shared" si="5"/>
        <v>0.98406799999999994</v>
      </c>
      <c r="J51" s="51">
        <f t="shared" si="6"/>
        <v>1.5932000000000057E-2</v>
      </c>
      <c r="K51" s="51">
        <v>0</v>
      </c>
      <c r="L51" s="51">
        <v>0</v>
      </c>
      <c r="M51" s="54">
        <v>0</v>
      </c>
      <c r="N51" s="54">
        <v>0</v>
      </c>
      <c r="O51" s="54">
        <v>0</v>
      </c>
      <c r="P51" s="54">
        <v>0</v>
      </c>
      <c r="Q51" s="39">
        <f t="shared" si="14"/>
        <v>40</v>
      </c>
      <c r="R51" s="59">
        <f t="shared" si="15"/>
        <v>0</v>
      </c>
      <c r="S51" s="60">
        <f t="shared" si="4"/>
        <v>0</v>
      </c>
    </row>
    <row r="52" spans="1:19" x14ac:dyDescent="0.3">
      <c r="A52" s="13">
        <v>42</v>
      </c>
      <c r="B52" s="16">
        <v>1.9689999999999998E-3</v>
      </c>
      <c r="C52" s="19">
        <f t="shared" si="11"/>
        <v>0.998031</v>
      </c>
    </row>
    <row r="53" spans="1:19" x14ac:dyDescent="0.3">
      <c r="A53" s="13">
        <v>43</v>
      </c>
      <c r="B53" s="16">
        <v>2.1440000000000001E-3</v>
      </c>
      <c r="C53" s="19">
        <f t="shared" si="11"/>
        <v>0.99785599999999997</v>
      </c>
    </row>
    <row r="54" spans="1:19" x14ac:dyDescent="0.3">
      <c r="A54" s="13">
        <v>44</v>
      </c>
      <c r="B54" s="16">
        <v>2.3449999999999999E-3</v>
      </c>
      <c r="C54" s="19">
        <f t="shared" si="11"/>
        <v>0.99765499999999996</v>
      </c>
    </row>
    <row r="55" spans="1:19" x14ac:dyDescent="0.3">
      <c r="A55" s="13">
        <v>45</v>
      </c>
      <c r="B55" s="16">
        <v>2.5790000000000001E-3</v>
      </c>
      <c r="C55" s="19">
        <f t="shared" si="11"/>
        <v>0.997421</v>
      </c>
    </row>
    <row r="56" spans="1:19" x14ac:dyDescent="0.3">
      <c r="A56" s="13">
        <v>46</v>
      </c>
      <c r="B56" s="16">
        <v>2.8509999999999998E-3</v>
      </c>
      <c r="C56" s="19">
        <f t="shared" si="11"/>
        <v>0.99714899999999995</v>
      </c>
    </row>
    <row r="57" spans="1:19" x14ac:dyDescent="0.3">
      <c r="A57" s="13">
        <v>47</v>
      </c>
      <c r="B57" s="16">
        <v>3.1679999999999998E-3</v>
      </c>
      <c r="C57" s="19">
        <f t="shared" si="11"/>
        <v>0.99683200000000005</v>
      </c>
    </row>
    <row r="58" spans="1:19" x14ac:dyDescent="0.3">
      <c r="A58" s="13">
        <v>48</v>
      </c>
      <c r="B58" s="16">
        <v>3.5360000000000001E-3</v>
      </c>
      <c r="C58" s="19">
        <f t="shared" si="11"/>
        <v>0.99646400000000002</v>
      </c>
    </row>
    <row r="59" spans="1:19" x14ac:dyDescent="0.3">
      <c r="A59" s="13">
        <v>49</v>
      </c>
      <c r="B59" s="16">
        <v>3.9579999999999997E-3</v>
      </c>
      <c r="C59" s="19">
        <f t="shared" si="11"/>
        <v>0.99604199999999998</v>
      </c>
    </row>
    <row r="60" spans="1:19" x14ac:dyDescent="0.3">
      <c r="A60" s="13">
        <v>50</v>
      </c>
      <c r="B60" s="16">
        <v>4.4359999999999998E-3</v>
      </c>
      <c r="C60" s="19">
        <f t="shared" si="11"/>
        <v>0.995564</v>
      </c>
    </row>
    <row r="61" spans="1:19" x14ac:dyDescent="0.3">
      <c r="A61" s="13">
        <v>51</v>
      </c>
      <c r="B61" s="16">
        <v>4.9690000000000003E-3</v>
      </c>
      <c r="C61" s="19">
        <f t="shared" si="11"/>
        <v>0.995031</v>
      </c>
    </row>
    <row r="62" spans="1:19" x14ac:dyDescent="0.3">
      <c r="A62" s="13">
        <v>52</v>
      </c>
      <c r="B62" s="16">
        <v>5.5500000000000002E-3</v>
      </c>
      <c r="C62" s="19">
        <f t="shared" si="11"/>
        <v>0.99444999999999995</v>
      </c>
      <c r="F62" s="8"/>
      <c r="H62" s="9"/>
    </row>
    <row r="63" spans="1:19" x14ac:dyDescent="0.3">
      <c r="A63" s="13">
        <v>53</v>
      </c>
      <c r="B63" s="16">
        <v>6.1739999999999998E-3</v>
      </c>
      <c r="C63" s="19">
        <f t="shared" si="11"/>
        <v>0.99382599999999999</v>
      </c>
      <c r="F63" s="8"/>
      <c r="H63" s="9"/>
    </row>
    <row r="64" spans="1:19" x14ac:dyDescent="0.3">
      <c r="A64" s="13">
        <v>54</v>
      </c>
      <c r="B64" s="16">
        <v>6.8310000000000003E-3</v>
      </c>
      <c r="C64" s="19">
        <f t="shared" si="11"/>
        <v>0.99316899999999997</v>
      </c>
      <c r="F64" s="8"/>
      <c r="H64" s="9"/>
    </row>
    <row r="65" spans="1:8" x14ac:dyDescent="0.3">
      <c r="A65" s="13">
        <v>55</v>
      </c>
      <c r="B65" s="16">
        <v>7.5129999999999997E-3</v>
      </c>
      <c r="C65" s="19">
        <f t="shared" si="11"/>
        <v>0.99248700000000001</v>
      </c>
      <c r="F65" s="8"/>
      <c r="H65" s="9"/>
    </row>
    <row r="66" spans="1:8" x14ac:dyDescent="0.3">
      <c r="A66" s="13">
        <v>56</v>
      </c>
      <c r="B66" s="16">
        <v>8.2120000000000005E-3</v>
      </c>
      <c r="C66" s="19">
        <f t="shared" si="11"/>
        <v>0.991788</v>
      </c>
      <c r="F66" s="8"/>
      <c r="H66" s="9"/>
    </row>
    <row r="67" spans="1:8" x14ac:dyDescent="0.3">
      <c r="A67" s="13">
        <v>57</v>
      </c>
      <c r="B67" s="16">
        <v>8.9250000000000006E-3</v>
      </c>
      <c r="C67" s="19">
        <f t="shared" si="11"/>
        <v>0.99107500000000004</v>
      </c>
      <c r="F67" s="8"/>
      <c r="H67" s="9"/>
    </row>
    <row r="68" spans="1:8" x14ac:dyDescent="0.3">
      <c r="A68" s="13">
        <v>58</v>
      </c>
      <c r="B68" s="16">
        <v>9.6509999999999999E-3</v>
      </c>
      <c r="C68" s="19">
        <f t="shared" si="11"/>
        <v>0.99034900000000003</v>
      </c>
      <c r="F68" s="8"/>
      <c r="H68" s="9"/>
    </row>
    <row r="69" spans="1:8" x14ac:dyDescent="0.3">
      <c r="A69" s="13">
        <v>59</v>
      </c>
      <c r="B69" s="16">
        <v>1.0392999999999999E-2</v>
      </c>
      <c r="C69" s="19">
        <f t="shared" si="11"/>
        <v>0.98960700000000001</v>
      </c>
      <c r="F69" s="8"/>
      <c r="H69" s="9"/>
    </row>
    <row r="70" spans="1:8" x14ac:dyDescent="0.3">
      <c r="A70" s="13">
        <v>60</v>
      </c>
      <c r="B70" s="16">
        <v>1.1162E-2</v>
      </c>
      <c r="C70" s="19">
        <f t="shared" si="11"/>
        <v>0.98883799999999999</v>
      </c>
      <c r="E70" s="9"/>
      <c r="F70" s="8"/>
      <c r="H70" s="9"/>
    </row>
    <row r="71" spans="1:8" x14ac:dyDescent="0.3">
      <c r="A71" s="13">
        <v>61</v>
      </c>
      <c r="B71" s="16">
        <v>1.1969E-2</v>
      </c>
      <c r="C71" s="19">
        <f t="shared" si="11"/>
        <v>0.98803099999999999</v>
      </c>
      <c r="F71" s="8"/>
      <c r="H71" s="9"/>
    </row>
    <row r="72" spans="1:8" x14ac:dyDescent="0.3">
      <c r="A72" s="13">
        <v>62</v>
      </c>
      <c r="B72" s="16">
        <v>1.2831E-2</v>
      </c>
      <c r="C72" s="19">
        <f t="shared" si="11"/>
        <v>0.98716899999999996</v>
      </c>
      <c r="F72" s="8"/>
      <c r="H72" s="9"/>
    </row>
    <row r="73" spans="1:8" x14ac:dyDescent="0.3">
      <c r="A73" s="13">
        <v>63</v>
      </c>
      <c r="B73" s="16">
        <v>1.3764999999999999E-2</v>
      </c>
      <c r="C73" s="19">
        <f t="shared" si="11"/>
        <v>0.98623499999999997</v>
      </c>
      <c r="F73" s="8"/>
      <c r="H73" s="9"/>
    </row>
    <row r="74" spans="1:8" x14ac:dyDescent="0.3">
      <c r="A74" s="13">
        <v>64</v>
      </c>
      <c r="B74" s="16">
        <v>1.4792E-2</v>
      </c>
      <c r="C74" s="19">
        <f t="shared" si="11"/>
        <v>0.98520799999999997</v>
      </c>
      <c r="F74" s="8"/>
      <c r="H74" s="9"/>
    </row>
    <row r="75" spans="1:8" x14ac:dyDescent="0.3">
      <c r="A75" s="13">
        <v>65</v>
      </c>
      <c r="B75" s="16">
        <v>1.5932000000000002E-2</v>
      </c>
      <c r="C75" s="19">
        <f t="shared" si="11"/>
        <v>0.98406799999999994</v>
      </c>
      <c r="F75" s="8"/>
      <c r="H75" s="9"/>
    </row>
    <row r="76" spans="1:8" x14ac:dyDescent="0.3">
      <c r="A76" s="13">
        <v>66</v>
      </c>
      <c r="B76" s="16">
        <v>1.7205999999999999E-2</v>
      </c>
      <c r="C76" s="19">
        <f t="shared" si="11"/>
        <v>0.98279399999999995</v>
      </c>
      <c r="F76" s="8"/>
      <c r="H76" s="9"/>
    </row>
    <row r="77" spans="1:8" x14ac:dyDescent="0.3">
      <c r="A77" s="13">
        <v>67</v>
      </c>
      <c r="B77" s="16">
        <v>1.8634999999999999E-2</v>
      </c>
      <c r="C77" s="19">
        <f t="shared" ref="C77:C125" si="16">1-B77</f>
        <v>0.98136500000000004</v>
      </c>
      <c r="F77" s="8"/>
      <c r="H77" s="9"/>
    </row>
    <row r="78" spans="1:8" x14ac:dyDescent="0.3">
      <c r="A78" s="13">
        <v>68</v>
      </c>
      <c r="B78" s="16">
        <v>2.0240000000000001E-2</v>
      </c>
      <c r="C78" s="19">
        <f t="shared" si="16"/>
        <v>0.97975999999999996</v>
      </c>
      <c r="F78" s="8"/>
      <c r="H78" s="9"/>
    </row>
    <row r="79" spans="1:8" x14ac:dyDescent="0.3">
      <c r="A79" s="13">
        <v>69</v>
      </c>
      <c r="B79" s="16">
        <v>2.2040000000000001E-2</v>
      </c>
      <c r="C79" s="19">
        <f t="shared" si="16"/>
        <v>0.97796000000000005</v>
      </c>
      <c r="F79" s="8"/>
      <c r="H79" s="9"/>
    </row>
    <row r="80" spans="1:8" x14ac:dyDescent="0.3">
      <c r="A80" s="13">
        <v>70</v>
      </c>
      <c r="B80" s="16">
        <v>2.4058E-2</v>
      </c>
      <c r="C80" s="19">
        <f t="shared" si="16"/>
        <v>0.97594199999999998</v>
      </c>
      <c r="F80" s="8"/>
      <c r="H80" s="9"/>
    </row>
    <row r="81" spans="1:8" x14ac:dyDescent="0.3">
      <c r="A81" s="13">
        <v>71</v>
      </c>
      <c r="B81" s="16">
        <v>2.6314000000000001E-2</v>
      </c>
      <c r="C81" s="19">
        <f t="shared" si="16"/>
        <v>0.97368600000000005</v>
      </c>
      <c r="F81" s="8"/>
      <c r="H81" s="9"/>
    </row>
    <row r="82" spans="1:8" x14ac:dyDescent="0.3">
      <c r="A82" s="13">
        <v>72</v>
      </c>
      <c r="B82" s="16">
        <v>2.8832E-2</v>
      </c>
      <c r="C82" s="19">
        <f t="shared" si="16"/>
        <v>0.97116800000000003</v>
      </c>
      <c r="F82" s="8"/>
      <c r="H82" s="9"/>
    </row>
    <row r="83" spans="1:8" x14ac:dyDescent="0.3">
      <c r="A83" s="13">
        <v>73</v>
      </c>
      <c r="B83" s="16">
        <v>3.1637999999999999E-2</v>
      </c>
      <c r="C83" s="19">
        <f t="shared" si="16"/>
        <v>0.96836199999999995</v>
      </c>
      <c r="F83" s="8"/>
      <c r="H83" s="9"/>
    </row>
    <row r="84" spans="1:8" x14ac:dyDescent="0.3">
      <c r="A84" s="13">
        <v>74</v>
      </c>
      <c r="B84" s="16">
        <v>3.4757000000000003E-2</v>
      </c>
      <c r="C84" s="19">
        <f t="shared" si="16"/>
        <v>0.96524299999999996</v>
      </c>
      <c r="F84" s="8"/>
      <c r="H84" s="9"/>
    </row>
    <row r="85" spans="1:8" x14ac:dyDescent="0.3">
      <c r="A85" s="13">
        <v>75</v>
      </c>
      <c r="B85" s="16">
        <v>3.8220999999999998E-2</v>
      </c>
      <c r="C85" s="19">
        <f t="shared" si="16"/>
        <v>0.96177900000000005</v>
      </c>
      <c r="F85" s="8"/>
      <c r="H85" s="9"/>
    </row>
    <row r="86" spans="1:8" x14ac:dyDescent="0.3">
      <c r="A86" s="13">
        <v>76</v>
      </c>
      <c r="B86" s="16">
        <v>4.2061000000000001E-2</v>
      </c>
      <c r="C86" s="19">
        <f t="shared" si="16"/>
        <v>0.95793899999999998</v>
      </c>
      <c r="F86" s="8"/>
      <c r="H86" s="9"/>
    </row>
    <row r="87" spans="1:8" x14ac:dyDescent="0.3">
      <c r="A87" s="13">
        <v>77</v>
      </c>
      <c r="B87" s="16">
        <v>4.6316000000000003E-2</v>
      </c>
      <c r="C87" s="19">
        <f t="shared" si="16"/>
        <v>0.95368399999999998</v>
      </c>
      <c r="F87" s="8"/>
      <c r="H87" s="9"/>
    </row>
    <row r="88" spans="1:8" x14ac:dyDescent="0.3">
      <c r="A88" s="13">
        <v>78</v>
      </c>
      <c r="B88" s="16">
        <v>5.1024E-2</v>
      </c>
      <c r="C88" s="19">
        <f t="shared" si="16"/>
        <v>0.94897600000000004</v>
      </c>
      <c r="F88" s="8"/>
      <c r="H88" s="9"/>
    </row>
    <row r="89" spans="1:8" x14ac:dyDescent="0.3">
      <c r="A89" s="13">
        <v>79</v>
      </c>
      <c r="B89" s="16">
        <v>5.6231000000000003E-2</v>
      </c>
      <c r="C89" s="19">
        <f t="shared" si="16"/>
        <v>0.94376899999999997</v>
      </c>
      <c r="F89" s="8"/>
      <c r="H89" s="9"/>
    </row>
    <row r="90" spans="1:8" x14ac:dyDescent="0.3">
      <c r="A90" s="13">
        <v>80</v>
      </c>
      <c r="B90" s="16">
        <v>6.1984999999999998E-2</v>
      </c>
      <c r="C90" s="19">
        <f t="shared" si="16"/>
        <v>0.93801500000000004</v>
      </c>
      <c r="F90" s="8"/>
      <c r="H90" s="9"/>
    </row>
    <row r="91" spans="1:8" x14ac:dyDescent="0.3">
      <c r="A91" s="13">
        <v>81</v>
      </c>
      <c r="B91" s="16">
        <v>6.8337999999999996E-2</v>
      </c>
      <c r="C91" s="19">
        <f t="shared" si="16"/>
        <v>0.93166199999999999</v>
      </c>
      <c r="F91" s="8"/>
      <c r="H91" s="9"/>
    </row>
    <row r="92" spans="1:8" x14ac:dyDescent="0.3">
      <c r="A92" s="13">
        <v>82</v>
      </c>
      <c r="B92" s="16">
        <v>7.535E-2</v>
      </c>
      <c r="C92" s="19">
        <f t="shared" si="16"/>
        <v>0.92464999999999997</v>
      </c>
      <c r="F92" s="8"/>
      <c r="H92" s="9"/>
    </row>
    <row r="93" spans="1:8" x14ac:dyDescent="0.3">
      <c r="A93" s="13">
        <v>83</v>
      </c>
      <c r="B93" s="16">
        <v>8.3082000000000003E-2</v>
      </c>
      <c r="C93" s="19">
        <f t="shared" si="16"/>
        <v>0.91691800000000001</v>
      </c>
      <c r="F93" s="8"/>
      <c r="H93" s="9"/>
    </row>
    <row r="94" spans="1:8" x14ac:dyDescent="0.3">
      <c r="A94" s="13">
        <v>84</v>
      </c>
      <c r="B94" s="16">
        <v>9.1601000000000002E-2</v>
      </c>
      <c r="C94" s="19">
        <f t="shared" si="16"/>
        <v>0.90839899999999996</v>
      </c>
      <c r="E94" s="9"/>
      <c r="F94" s="8"/>
      <c r="H94" s="9"/>
    </row>
    <row r="95" spans="1:8" x14ac:dyDescent="0.3">
      <c r="A95" s="13">
        <v>85</v>
      </c>
      <c r="B95" s="16">
        <v>0.100979</v>
      </c>
      <c r="C95" s="19">
        <f t="shared" si="16"/>
        <v>0.89902099999999996</v>
      </c>
      <c r="F95" s="8"/>
      <c r="H95" s="9"/>
    </row>
    <row r="96" spans="1:8" x14ac:dyDescent="0.3">
      <c r="A96" s="13">
        <v>86</v>
      </c>
      <c r="B96" s="16">
        <v>0.111291</v>
      </c>
      <c r="C96" s="19">
        <f t="shared" si="16"/>
        <v>0.88870899999999997</v>
      </c>
      <c r="F96" s="8"/>
      <c r="H96" s="9"/>
    </row>
    <row r="97" spans="1:8" x14ac:dyDescent="0.3">
      <c r="A97" s="13">
        <v>87</v>
      </c>
      <c r="B97" s="16">
        <v>0.122616</v>
      </c>
      <c r="C97" s="19">
        <f t="shared" si="16"/>
        <v>0.87738399999999994</v>
      </c>
      <c r="E97" s="9"/>
      <c r="F97" s="8"/>
      <c r="H97" s="9"/>
    </row>
    <row r="98" spans="1:8" x14ac:dyDescent="0.3">
      <c r="A98" s="13">
        <v>88</v>
      </c>
      <c r="B98" s="16">
        <v>0.13503699999999999</v>
      </c>
      <c r="C98" s="19">
        <f t="shared" si="16"/>
        <v>0.86496300000000004</v>
      </c>
      <c r="F98" s="8"/>
      <c r="H98" s="9"/>
    </row>
    <row r="99" spans="1:8" x14ac:dyDescent="0.3">
      <c r="A99" s="13">
        <v>89</v>
      </c>
      <c r="B99" s="16">
        <v>0.14863899999999999</v>
      </c>
      <c r="C99" s="19">
        <f t="shared" si="16"/>
        <v>0.85136100000000003</v>
      </c>
      <c r="F99" s="8"/>
      <c r="H99" s="9"/>
    </row>
    <row r="100" spans="1:8" x14ac:dyDescent="0.3">
      <c r="A100" s="13">
        <v>90</v>
      </c>
      <c r="B100" s="16">
        <v>0.16350700000000001</v>
      </c>
      <c r="C100" s="19">
        <f t="shared" si="16"/>
        <v>0.83649299999999993</v>
      </c>
      <c r="F100" s="8"/>
      <c r="H100" s="9"/>
    </row>
    <row r="101" spans="1:8" x14ac:dyDescent="0.3">
      <c r="A101" s="13">
        <v>91</v>
      </c>
      <c r="B101" s="16">
        <v>0.179726</v>
      </c>
      <c r="C101" s="19">
        <f t="shared" si="16"/>
        <v>0.82027399999999995</v>
      </c>
      <c r="F101" s="8"/>
      <c r="H101" s="9"/>
    </row>
    <row r="102" spans="1:8" x14ac:dyDescent="0.3">
      <c r="A102" s="13">
        <v>92</v>
      </c>
      <c r="B102" s="16">
        <v>0.19738</v>
      </c>
      <c r="C102" s="19">
        <f t="shared" si="16"/>
        <v>0.80262</v>
      </c>
      <c r="F102" s="8"/>
      <c r="H102" s="9"/>
    </row>
    <row r="103" spans="1:8" x14ac:dyDescent="0.3">
      <c r="A103" s="13">
        <v>93</v>
      </c>
      <c r="B103" s="16">
        <v>0.21654699999999999</v>
      </c>
      <c r="C103" s="19">
        <f t="shared" si="16"/>
        <v>0.78345299999999995</v>
      </c>
      <c r="F103" s="8"/>
      <c r="H103" s="9"/>
    </row>
    <row r="104" spans="1:8" x14ac:dyDescent="0.3">
      <c r="A104" s="13">
        <v>94</v>
      </c>
      <c r="B104" s="16">
        <v>0.23730200000000001</v>
      </c>
      <c r="C104" s="19">
        <f t="shared" si="16"/>
        <v>0.76269799999999999</v>
      </c>
      <c r="F104" s="8"/>
      <c r="H104" s="9"/>
    </row>
    <row r="105" spans="1:8" x14ac:dyDescent="0.3">
      <c r="A105" s="13">
        <v>95</v>
      </c>
      <c r="B105" s="16">
        <v>0.25970599999999999</v>
      </c>
      <c r="C105" s="19">
        <f t="shared" si="16"/>
        <v>0.74029400000000001</v>
      </c>
      <c r="F105" s="8"/>
      <c r="H105" s="9"/>
    </row>
    <row r="106" spans="1:8" x14ac:dyDescent="0.3">
      <c r="A106" s="13">
        <v>96</v>
      </c>
      <c r="B106" s="16">
        <v>0.28381299999999998</v>
      </c>
      <c r="C106" s="19">
        <f t="shared" si="16"/>
        <v>0.71618700000000002</v>
      </c>
      <c r="F106" s="8"/>
      <c r="H106" s="9"/>
    </row>
    <row r="107" spans="1:8" x14ac:dyDescent="0.3">
      <c r="A107" s="13">
        <v>97</v>
      </c>
      <c r="B107" s="16">
        <v>0.30965900000000002</v>
      </c>
      <c r="C107" s="19">
        <f t="shared" si="16"/>
        <v>0.69034099999999998</v>
      </c>
      <c r="F107" s="8"/>
      <c r="H107" s="9"/>
    </row>
    <row r="108" spans="1:8" x14ac:dyDescent="0.3">
      <c r="A108" s="13">
        <v>98</v>
      </c>
      <c r="B108" s="16">
        <v>0.33726499999999998</v>
      </c>
      <c r="C108" s="19">
        <f t="shared" si="16"/>
        <v>0.66273500000000007</v>
      </c>
      <c r="F108" s="8"/>
      <c r="H108" s="9"/>
    </row>
    <row r="109" spans="1:8" x14ac:dyDescent="0.3">
      <c r="A109" s="13">
        <v>99</v>
      </c>
      <c r="B109" s="16">
        <v>0.36663000000000001</v>
      </c>
      <c r="C109" s="19">
        <f t="shared" si="16"/>
        <v>0.63336999999999999</v>
      </c>
      <c r="F109" s="8"/>
      <c r="H109" s="9"/>
    </row>
    <row r="110" spans="1:8" x14ac:dyDescent="0.3">
      <c r="A110" s="13">
        <v>100</v>
      </c>
      <c r="B110" s="16">
        <v>0.397733</v>
      </c>
      <c r="C110" s="19">
        <f t="shared" si="16"/>
        <v>0.602267</v>
      </c>
      <c r="F110" s="8"/>
      <c r="H110" s="9"/>
    </row>
    <row r="111" spans="1:8" x14ac:dyDescent="0.3">
      <c r="A111" s="13">
        <v>101</v>
      </c>
      <c r="B111" s="16">
        <v>0.430529</v>
      </c>
      <c r="C111" s="19">
        <f t="shared" si="16"/>
        <v>0.56947100000000006</v>
      </c>
      <c r="F111" s="8"/>
      <c r="H111" s="9"/>
    </row>
    <row r="112" spans="1:8" x14ac:dyDescent="0.3">
      <c r="A112" s="13">
        <v>102</v>
      </c>
      <c r="B112" s="16">
        <v>0.46494999999999997</v>
      </c>
      <c r="C112" s="19">
        <f t="shared" si="16"/>
        <v>0.53505000000000003</v>
      </c>
      <c r="F112" s="8"/>
      <c r="H112" s="9"/>
    </row>
    <row r="113" spans="1:8" x14ac:dyDescent="0.3">
      <c r="A113" s="13">
        <v>103</v>
      </c>
      <c r="B113" s="16">
        <v>0.50090400000000002</v>
      </c>
      <c r="C113" s="19">
        <f t="shared" si="16"/>
        <v>0.49909599999999998</v>
      </c>
      <c r="F113" s="8"/>
      <c r="H113" s="9"/>
    </row>
    <row r="114" spans="1:8" x14ac:dyDescent="0.3">
      <c r="A114" s="13">
        <v>104</v>
      </c>
      <c r="B114" s="16">
        <v>0.53827800000000003</v>
      </c>
      <c r="C114" s="19">
        <f t="shared" si="16"/>
        <v>0.46172199999999997</v>
      </c>
      <c r="F114" s="8"/>
      <c r="H114" s="9"/>
    </row>
    <row r="115" spans="1:8" x14ac:dyDescent="0.3">
      <c r="A115" s="13">
        <v>105</v>
      </c>
      <c r="B115" s="16">
        <v>0.57694199999999995</v>
      </c>
      <c r="C115" s="19">
        <f t="shared" si="16"/>
        <v>0.42305800000000005</v>
      </c>
      <c r="F115" s="8"/>
      <c r="H115" s="9"/>
    </row>
    <row r="116" spans="1:8" x14ac:dyDescent="0.3">
      <c r="A116" s="13">
        <v>106</v>
      </c>
      <c r="B116" s="16">
        <v>0.61675199999999997</v>
      </c>
      <c r="C116" s="19">
        <f t="shared" si="16"/>
        <v>0.38324800000000003</v>
      </c>
      <c r="F116" s="8"/>
      <c r="H116" s="9"/>
    </row>
    <row r="117" spans="1:8" x14ac:dyDescent="0.3">
      <c r="A117" s="13">
        <v>107</v>
      </c>
      <c r="B117" s="16">
        <v>0.65755300000000005</v>
      </c>
      <c r="C117" s="19">
        <f t="shared" si="16"/>
        <v>0.34244699999999995</v>
      </c>
      <c r="F117" s="8"/>
      <c r="H117" s="9"/>
    </row>
    <row r="118" spans="1:8" x14ac:dyDescent="0.3">
      <c r="A118" s="13">
        <v>108</v>
      </c>
      <c r="B118" s="16">
        <v>0.69919100000000001</v>
      </c>
      <c r="C118" s="19">
        <f t="shared" si="16"/>
        <v>0.30080899999999999</v>
      </c>
      <c r="F118" s="8"/>
      <c r="H118" s="9"/>
    </row>
    <row r="119" spans="1:8" x14ac:dyDescent="0.3">
      <c r="A119" s="13">
        <v>109</v>
      </c>
      <c r="B119" s="16">
        <v>0.74151500000000004</v>
      </c>
      <c r="C119" s="19">
        <f t="shared" si="16"/>
        <v>0.25848499999999996</v>
      </c>
      <c r="F119" s="8"/>
      <c r="H119" s="9"/>
    </row>
    <row r="120" spans="1:8" x14ac:dyDescent="0.3">
      <c r="A120" s="13">
        <v>110</v>
      </c>
      <c r="B120" s="16">
        <v>0.78438300000000005</v>
      </c>
      <c r="C120" s="19">
        <f t="shared" si="16"/>
        <v>0.21561699999999995</v>
      </c>
      <c r="F120" s="8"/>
      <c r="H120" s="9"/>
    </row>
    <row r="121" spans="1:8" x14ac:dyDescent="0.3">
      <c r="A121" s="13">
        <v>111</v>
      </c>
      <c r="B121" s="16">
        <v>0.82767299999999999</v>
      </c>
      <c r="C121" s="19">
        <f t="shared" si="16"/>
        <v>0.17232700000000001</v>
      </c>
      <c r="F121" s="8"/>
      <c r="H121" s="9"/>
    </row>
    <row r="122" spans="1:8" x14ac:dyDescent="0.3">
      <c r="A122" s="13">
        <v>112</v>
      </c>
      <c r="B122" s="16">
        <v>0.87128499999999998</v>
      </c>
      <c r="C122" s="19">
        <f t="shared" si="16"/>
        <v>0.12871500000000002</v>
      </c>
      <c r="F122" s="8"/>
      <c r="H122" s="9"/>
    </row>
    <row r="123" spans="1:8" x14ac:dyDescent="0.3">
      <c r="A123" s="13">
        <v>113</v>
      </c>
      <c r="B123" s="16">
        <v>0.91514499999999999</v>
      </c>
      <c r="C123" s="19">
        <f t="shared" si="16"/>
        <v>8.4855000000000014E-2</v>
      </c>
      <c r="F123" s="8"/>
      <c r="H123" s="9"/>
    </row>
    <row r="124" spans="1:8" x14ac:dyDescent="0.3">
      <c r="A124" s="13">
        <v>114</v>
      </c>
      <c r="B124" s="16">
        <v>0.95921400000000001</v>
      </c>
      <c r="C124" s="19">
        <f t="shared" si="16"/>
        <v>4.0785999999999989E-2</v>
      </c>
      <c r="F124" s="8"/>
      <c r="H124" s="9"/>
    </row>
    <row r="125" spans="1:8" ht="15" thickBot="1" x14ac:dyDescent="0.35">
      <c r="A125" s="14">
        <v>115</v>
      </c>
      <c r="B125" s="17">
        <v>1</v>
      </c>
      <c r="C125" s="20">
        <f t="shared" si="16"/>
        <v>0</v>
      </c>
      <c r="F125" s="8"/>
      <c r="H125" s="9"/>
    </row>
    <row r="126" spans="1:8" x14ac:dyDescent="0.3">
      <c r="F126" s="8"/>
      <c r="H126" s="9"/>
    </row>
    <row r="127" spans="1:8" x14ac:dyDescent="0.3">
      <c r="F127" s="8"/>
      <c r="H127" s="9"/>
    </row>
    <row r="128" spans="1:8" x14ac:dyDescent="0.3">
      <c r="F128" s="8"/>
      <c r="H128" s="9"/>
    </row>
    <row r="129" spans="6:8" x14ac:dyDescent="0.3">
      <c r="F129" s="8"/>
      <c r="H129" s="9"/>
    </row>
    <row r="130" spans="6:8" x14ac:dyDescent="0.3">
      <c r="F130" s="8"/>
      <c r="H130" s="9"/>
    </row>
    <row r="131" spans="6:8" x14ac:dyDescent="0.3">
      <c r="F131" s="8"/>
      <c r="H131" s="9"/>
    </row>
    <row r="132" spans="6:8" x14ac:dyDescent="0.3">
      <c r="F132" s="8"/>
      <c r="H132" s="9"/>
    </row>
    <row r="133" spans="6:8" x14ac:dyDescent="0.3">
      <c r="F133" s="8"/>
      <c r="H133" s="9"/>
    </row>
    <row r="134" spans="6:8" x14ac:dyDescent="0.3">
      <c r="F134" s="8"/>
      <c r="H134" s="9"/>
    </row>
    <row r="135" spans="6:8" x14ac:dyDescent="0.3">
      <c r="F135" s="8"/>
      <c r="H135" s="9"/>
    </row>
    <row r="136" spans="6:8" x14ac:dyDescent="0.3">
      <c r="F136" s="8"/>
      <c r="H136" s="9"/>
    </row>
    <row r="137" spans="6:8" x14ac:dyDescent="0.3">
      <c r="F137" s="8"/>
      <c r="H137" s="9"/>
    </row>
    <row r="138" spans="6:8" x14ac:dyDescent="0.3">
      <c r="F138" s="8"/>
      <c r="H138" s="9"/>
    </row>
    <row r="139" spans="6:8" x14ac:dyDescent="0.3">
      <c r="F139" s="8"/>
      <c r="H139" s="9"/>
    </row>
    <row r="140" spans="6:8" x14ac:dyDescent="0.3">
      <c r="F140" s="8"/>
      <c r="H140" s="9"/>
    </row>
    <row r="141" spans="6:8" x14ac:dyDescent="0.3">
      <c r="F141" s="8"/>
      <c r="H141" s="9"/>
    </row>
    <row r="142" spans="6:8" x14ac:dyDescent="0.3">
      <c r="F142" s="8"/>
      <c r="H142" s="9"/>
    </row>
    <row r="143" spans="6:8" x14ac:dyDescent="0.3">
      <c r="F143" s="8"/>
      <c r="H143" s="9"/>
    </row>
    <row r="144" spans="6:8" x14ac:dyDescent="0.3">
      <c r="F144" s="8"/>
      <c r="H144" s="9"/>
    </row>
    <row r="145" spans="6:8" x14ac:dyDescent="0.3">
      <c r="F145" s="8"/>
      <c r="H145" s="9"/>
    </row>
    <row r="146" spans="6:8" x14ac:dyDescent="0.3">
      <c r="F146" s="8"/>
      <c r="H146" s="9"/>
    </row>
    <row r="147" spans="6:8" x14ac:dyDescent="0.3">
      <c r="F147" s="8"/>
      <c r="H147" s="9"/>
    </row>
    <row r="148" spans="6:8" x14ac:dyDescent="0.3">
      <c r="F148" s="8"/>
      <c r="H148" s="9"/>
    </row>
    <row r="149" spans="6:8" x14ac:dyDescent="0.3">
      <c r="F149" s="8"/>
      <c r="H149" s="9"/>
    </row>
    <row r="150" spans="6:8" x14ac:dyDescent="0.3">
      <c r="F150" s="8"/>
      <c r="H150" s="9"/>
    </row>
    <row r="151" spans="6:8" x14ac:dyDescent="0.3">
      <c r="F151" s="8"/>
      <c r="H151" s="9"/>
    </row>
    <row r="152" spans="6:8" x14ac:dyDescent="0.3">
      <c r="F152" s="8"/>
      <c r="H152" s="9"/>
    </row>
    <row r="153" spans="6:8" x14ac:dyDescent="0.3">
      <c r="F153" s="8"/>
      <c r="H153" s="9"/>
    </row>
    <row r="154" spans="6:8" x14ac:dyDescent="0.3">
      <c r="F154" s="8"/>
      <c r="H154" s="9"/>
    </row>
    <row r="155" spans="6:8" x14ac:dyDescent="0.3">
      <c r="F155" s="8"/>
      <c r="H155" s="9"/>
    </row>
    <row r="156" spans="6:8" x14ac:dyDescent="0.3">
      <c r="F156" s="8"/>
      <c r="H156" s="9"/>
    </row>
    <row r="157" spans="6:8" x14ac:dyDescent="0.3">
      <c r="F157" s="8"/>
      <c r="H157" s="9"/>
    </row>
    <row r="158" spans="6:8" x14ac:dyDescent="0.3">
      <c r="F158" s="8"/>
      <c r="H158" s="9"/>
    </row>
    <row r="159" spans="6:8" x14ac:dyDescent="0.3">
      <c r="F159" s="8"/>
      <c r="H159" s="9"/>
    </row>
    <row r="160" spans="6:8" x14ac:dyDescent="0.3">
      <c r="F160" s="8"/>
      <c r="H160" s="9"/>
    </row>
    <row r="161" spans="6:8" x14ac:dyDescent="0.3">
      <c r="F161" s="8"/>
      <c r="H161" s="9"/>
    </row>
    <row r="162" spans="6:8" x14ac:dyDescent="0.3">
      <c r="F162" s="8"/>
      <c r="H162" s="9"/>
    </row>
    <row r="163" spans="6:8" x14ac:dyDescent="0.3">
      <c r="F163" s="8"/>
      <c r="H163" s="9"/>
    </row>
    <row r="164" spans="6:8" x14ac:dyDescent="0.3">
      <c r="F164" s="8"/>
      <c r="H164" s="9"/>
    </row>
    <row r="165" spans="6:8" x14ac:dyDescent="0.3">
      <c r="F165" s="8"/>
      <c r="H165" s="9"/>
    </row>
    <row r="166" spans="6:8" x14ac:dyDescent="0.3">
      <c r="F166" s="8"/>
      <c r="H166" s="9"/>
    </row>
    <row r="167" spans="6:8" x14ac:dyDescent="0.3">
      <c r="F167" s="8"/>
      <c r="H167" s="9"/>
    </row>
    <row r="168" spans="6:8" x14ac:dyDescent="0.3">
      <c r="F168" s="8"/>
      <c r="H168" s="9"/>
    </row>
    <row r="169" spans="6:8" x14ac:dyDescent="0.3">
      <c r="F169" s="8"/>
      <c r="H169" s="9"/>
    </row>
    <row r="170" spans="6:8" x14ac:dyDescent="0.3">
      <c r="F170" s="8"/>
      <c r="H170" s="9"/>
    </row>
    <row r="171" spans="6:8" x14ac:dyDescent="0.3">
      <c r="F171" s="8"/>
      <c r="H171" s="9"/>
    </row>
    <row r="172" spans="6:8" x14ac:dyDescent="0.3">
      <c r="F172" s="8"/>
      <c r="H172" s="9"/>
    </row>
    <row r="173" spans="6:8" x14ac:dyDescent="0.3">
      <c r="F173" s="8"/>
      <c r="H173" s="9"/>
    </row>
    <row r="174" spans="6:8" x14ac:dyDescent="0.3">
      <c r="F174" s="8"/>
      <c r="H174" s="9"/>
    </row>
    <row r="175" spans="6:8" x14ac:dyDescent="0.3">
      <c r="F175" s="8"/>
      <c r="H175" s="9"/>
    </row>
    <row r="176" spans="6:8" x14ac:dyDescent="0.3">
      <c r="F176" s="8"/>
      <c r="H176" s="9"/>
    </row>
    <row r="177" spans="6:8" x14ac:dyDescent="0.3">
      <c r="F177" s="8"/>
      <c r="H177" s="9"/>
    </row>
    <row r="178" spans="6:8" x14ac:dyDescent="0.3">
      <c r="F178" s="8"/>
      <c r="H178" s="9"/>
    </row>
    <row r="179" spans="6:8" x14ac:dyDescent="0.3">
      <c r="F179" s="8"/>
      <c r="H179" s="9"/>
    </row>
    <row r="180" spans="6:8" x14ac:dyDescent="0.3">
      <c r="F180" s="8"/>
      <c r="H180" s="9"/>
    </row>
    <row r="181" spans="6:8" x14ac:dyDescent="0.3">
      <c r="F181" s="8"/>
      <c r="H181" s="9"/>
    </row>
    <row r="182" spans="6:8" x14ac:dyDescent="0.3">
      <c r="F182" s="8"/>
      <c r="H182" s="9"/>
    </row>
    <row r="183" spans="6:8" x14ac:dyDescent="0.3">
      <c r="F183" s="8"/>
      <c r="H183" s="9"/>
    </row>
    <row r="184" spans="6:8" x14ac:dyDescent="0.3">
      <c r="F184" s="8"/>
      <c r="H184" s="9"/>
    </row>
    <row r="185" spans="6:8" x14ac:dyDescent="0.3">
      <c r="F185" s="8"/>
      <c r="H185" s="9"/>
    </row>
    <row r="186" spans="6:8" x14ac:dyDescent="0.3">
      <c r="F186" s="8"/>
      <c r="H186" s="9"/>
    </row>
    <row r="187" spans="6:8" x14ac:dyDescent="0.3">
      <c r="F187" s="8"/>
      <c r="H187" s="9"/>
    </row>
    <row r="188" spans="6:8" x14ac:dyDescent="0.3">
      <c r="F188" s="8"/>
      <c r="H188" s="9"/>
    </row>
    <row r="189" spans="6:8" x14ac:dyDescent="0.3">
      <c r="F189" s="8"/>
      <c r="H189" s="9"/>
    </row>
    <row r="190" spans="6:8" x14ac:dyDescent="0.3">
      <c r="F190" s="8"/>
      <c r="H190" s="9"/>
    </row>
    <row r="191" spans="6:8" x14ac:dyDescent="0.3">
      <c r="F191" s="8"/>
      <c r="H191" s="9"/>
    </row>
    <row r="192" spans="6:8" x14ac:dyDescent="0.3">
      <c r="F192" s="8"/>
      <c r="H192" s="9"/>
    </row>
    <row r="193" spans="6:8" x14ac:dyDescent="0.3">
      <c r="F193" s="8"/>
      <c r="H193" s="9"/>
    </row>
    <row r="194" spans="6:8" x14ac:dyDescent="0.3">
      <c r="F194" s="8"/>
      <c r="H194" s="9"/>
    </row>
    <row r="195" spans="6:8" x14ac:dyDescent="0.3">
      <c r="F195" s="8"/>
      <c r="H195" s="9"/>
    </row>
    <row r="196" spans="6:8" x14ac:dyDescent="0.3">
      <c r="F196" s="8"/>
      <c r="H196" s="9"/>
    </row>
    <row r="197" spans="6:8" x14ac:dyDescent="0.3">
      <c r="F197" s="8"/>
      <c r="H197" s="9"/>
    </row>
    <row r="198" spans="6:8" x14ac:dyDescent="0.3">
      <c r="F198" s="8"/>
      <c r="H198" s="9"/>
    </row>
    <row r="199" spans="6:8" x14ac:dyDescent="0.3">
      <c r="F199" s="8"/>
      <c r="H199" s="9"/>
    </row>
    <row r="200" spans="6:8" x14ac:dyDescent="0.3">
      <c r="F200" s="8"/>
      <c r="H200" s="9"/>
    </row>
    <row r="201" spans="6:8" x14ac:dyDescent="0.3">
      <c r="F201" s="8"/>
      <c r="H201" s="9"/>
    </row>
    <row r="202" spans="6:8" x14ac:dyDescent="0.3">
      <c r="F202" s="8"/>
      <c r="H202" s="9"/>
    </row>
    <row r="203" spans="6:8" x14ac:dyDescent="0.3">
      <c r="F203" s="8"/>
      <c r="H203" s="9"/>
    </row>
    <row r="204" spans="6:8" x14ac:dyDescent="0.3">
      <c r="F204" s="8"/>
      <c r="H204" s="9"/>
    </row>
    <row r="205" spans="6:8" x14ac:dyDescent="0.3">
      <c r="F205" s="8"/>
      <c r="H205" s="9"/>
    </row>
    <row r="206" spans="6:8" x14ac:dyDescent="0.3">
      <c r="F206" s="8"/>
      <c r="H206" s="9"/>
    </row>
    <row r="207" spans="6:8" x14ac:dyDescent="0.3">
      <c r="F207" s="8"/>
      <c r="H207" s="9"/>
    </row>
    <row r="208" spans="6:8" x14ac:dyDescent="0.3">
      <c r="F208" s="8"/>
      <c r="H208" s="9"/>
    </row>
    <row r="209" spans="6:8" x14ac:dyDescent="0.3">
      <c r="F209" s="8"/>
      <c r="H209" s="9"/>
    </row>
    <row r="210" spans="6:8" x14ac:dyDescent="0.3">
      <c r="F210" s="8"/>
      <c r="H210" s="9"/>
    </row>
    <row r="211" spans="6:8" x14ac:dyDescent="0.3">
      <c r="F211" s="8"/>
      <c r="H211" s="9"/>
    </row>
    <row r="212" spans="6:8" x14ac:dyDescent="0.3">
      <c r="F212" s="8"/>
      <c r="H212" s="9"/>
    </row>
    <row r="213" spans="6:8" x14ac:dyDescent="0.3">
      <c r="F213" s="8"/>
      <c r="H213" s="9"/>
    </row>
    <row r="214" spans="6:8" x14ac:dyDescent="0.3">
      <c r="F214" s="8"/>
      <c r="H214" s="9"/>
    </row>
    <row r="215" spans="6:8" x14ac:dyDescent="0.3">
      <c r="F215" s="8"/>
      <c r="H215" s="9"/>
    </row>
    <row r="216" spans="6:8" x14ac:dyDescent="0.3">
      <c r="F216" s="8"/>
      <c r="H216" s="9"/>
    </row>
    <row r="217" spans="6:8" x14ac:dyDescent="0.3">
      <c r="F217" s="8"/>
      <c r="H217" s="9"/>
    </row>
    <row r="218" spans="6:8" x14ac:dyDescent="0.3">
      <c r="F218" s="8"/>
      <c r="H218" s="9"/>
    </row>
    <row r="219" spans="6:8" x14ac:dyDescent="0.3">
      <c r="F219" s="8"/>
      <c r="H219" s="9"/>
    </row>
    <row r="220" spans="6:8" x14ac:dyDescent="0.3">
      <c r="F220" s="8"/>
      <c r="H220" s="9"/>
    </row>
    <row r="221" spans="6:8" x14ac:dyDescent="0.3">
      <c r="F221" s="8"/>
      <c r="H221" s="9"/>
    </row>
    <row r="222" spans="6:8" x14ac:dyDescent="0.3">
      <c r="F222" s="8"/>
      <c r="H222" s="9"/>
    </row>
    <row r="223" spans="6:8" x14ac:dyDescent="0.3">
      <c r="F223" s="8"/>
      <c r="H223" s="9"/>
    </row>
    <row r="224" spans="6:8" x14ac:dyDescent="0.3">
      <c r="F224" s="8"/>
      <c r="H224" s="9"/>
    </row>
    <row r="225" spans="6:8" x14ac:dyDescent="0.3">
      <c r="F225" s="8"/>
      <c r="H225" s="9"/>
    </row>
    <row r="226" spans="6:8" x14ac:dyDescent="0.3">
      <c r="F226" s="8"/>
      <c r="H226" s="9"/>
    </row>
    <row r="227" spans="6:8" x14ac:dyDescent="0.3">
      <c r="F227" s="8"/>
      <c r="H227" s="9"/>
    </row>
    <row r="228" spans="6:8" x14ac:dyDescent="0.3">
      <c r="F228" s="8"/>
      <c r="H228" s="9"/>
    </row>
    <row r="229" spans="6:8" x14ac:dyDescent="0.3">
      <c r="F229" s="8"/>
      <c r="H229" s="9"/>
    </row>
    <row r="230" spans="6:8" x14ac:dyDescent="0.3">
      <c r="F230" s="8"/>
      <c r="H230" s="9"/>
    </row>
    <row r="231" spans="6:8" x14ac:dyDescent="0.3">
      <c r="F231" s="8"/>
      <c r="H231" s="9"/>
    </row>
    <row r="232" spans="6:8" x14ac:dyDescent="0.3">
      <c r="F232" s="8"/>
      <c r="H232" s="9"/>
    </row>
    <row r="233" spans="6:8" x14ac:dyDescent="0.3">
      <c r="F233" s="8"/>
      <c r="H233" s="9"/>
    </row>
    <row r="234" spans="6:8" x14ac:dyDescent="0.3">
      <c r="F234" s="8"/>
      <c r="H234" s="9"/>
    </row>
    <row r="235" spans="6:8" x14ac:dyDescent="0.3">
      <c r="F235" s="8"/>
      <c r="H235" s="9"/>
    </row>
    <row r="236" spans="6:8" x14ac:dyDescent="0.3">
      <c r="F236" s="8"/>
      <c r="H236" s="9"/>
    </row>
    <row r="237" spans="6:8" x14ac:dyDescent="0.3">
      <c r="F237" s="8"/>
      <c r="H237" s="9"/>
    </row>
    <row r="238" spans="6:8" x14ac:dyDescent="0.3">
      <c r="F238" s="8"/>
      <c r="H238" s="9"/>
    </row>
    <row r="239" spans="6:8" x14ac:dyDescent="0.3">
      <c r="F239" s="8"/>
      <c r="H239" s="9"/>
    </row>
    <row r="240" spans="6:8" x14ac:dyDescent="0.3">
      <c r="F240" s="8"/>
      <c r="H240" s="9"/>
    </row>
    <row r="241" spans="6:8" x14ac:dyDescent="0.3">
      <c r="F241" s="8"/>
      <c r="H241" s="9"/>
    </row>
    <row r="242" spans="6:8" x14ac:dyDescent="0.3">
      <c r="F242" s="8"/>
      <c r="H242" s="9"/>
    </row>
    <row r="243" spans="6:8" x14ac:dyDescent="0.3">
      <c r="F243" s="8"/>
      <c r="H243" s="9"/>
    </row>
    <row r="244" spans="6:8" x14ac:dyDescent="0.3">
      <c r="F244" s="8"/>
      <c r="H244" s="9"/>
    </row>
    <row r="245" spans="6:8" x14ac:dyDescent="0.3">
      <c r="F245" s="8"/>
      <c r="H245" s="9"/>
    </row>
    <row r="246" spans="6:8" x14ac:dyDescent="0.3">
      <c r="F246" s="8"/>
      <c r="H246" s="9"/>
    </row>
    <row r="247" spans="6:8" x14ac:dyDescent="0.3">
      <c r="F247" s="8"/>
      <c r="H247" s="9"/>
    </row>
    <row r="248" spans="6:8" x14ac:dyDescent="0.3">
      <c r="F248" s="8"/>
      <c r="H248" s="9"/>
    </row>
    <row r="249" spans="6:8" x14ac:dyDescent="0.3">
      <c r="F249" s="8"/>
      <c r="H249" s="9"/>
    </row>
    <row r="250" spans="6:8" x14ac:dyDescent="0.3">
      <c r="F250" s="8"/>
      <c r="H250" s="9"/>
    </row>
    <row r="251" spans="6:8" x14ac:dyDescent="0.3">
      <c r="F251" s="8"/>
      <c r="H251" s="9"/>
    </row>
    <row r="252" spans="6:8" x14ac:dyDescent="0.3">
      <c r="F252" s="8"/>
      <c r="H252" s="9"/>
    </row>
    <row r="253" spans="6:8" x14ac:dyDescent="0.3">
      <c r="F253" s="8"/>
      <c r="H253" s="9"/>
    </row>
    <row r="254" spans="6:8" x14ac:dyDescent="0.3">
      <c r="F254" s="8"/>
      <c r="H254" s="9"/>
    </row>
    <row r="255" spans="6:8" x14ac:dyDescent="0.3">
      <c r="F255" s="8"/>
      <c r="H255" s="9"/>
    </row>
    <row r="256" spans="6:8" x14ac:dyDescent="0.3">
      <c r="F256" s="8"/>
      <c r="H256" s="9"/>
    </row>
    <row r="257" spans="6:8" x14ac:dyDescent="0.3">
      <c r="F257" s="8"/>
      <c r="H257" s="9"/>
    </row>
    <row r="258" spans="6:8" x14ac:dyDescent="0.3">
      <c r="F258" s="8"/>
      <c r="H258" s="9"/>
    </row>
    <row r="259" spans="6:8" x14ac:dyDescent="0.3">
      <c r="F259" s="8"/>
      <c r="H259" s="9"/>
    </row>
    <row r="260" spans="6:8" x14ac:dyDescent="0.3">
      <c r="F260" s="8"/>
      <c r="H260" s="9"/>
    </row>
    <row r="261" spans="6:8" x14ac:dyDescent="0.3">
      <c r="F261" s="8"/>
      <c r="H261" s="9"/>
    </row>
    <row r="262" spans="6:8" x14ac:dyDescent="0.3">
      <c r="F262" s="8"/>
      <c r="H262" s="9"/>
    </row>
    <row r="263" spans="6:8" x14ac:dyDescent="0.3">
      <c r="F263" s="8"/>
      <c r="H263" s="9"/>
    </row>
    <row r="264" spans="6:8" x14ac:dyDescent="0.3">
      <c r="F264" s="8"/>
      <c r="H264" s="9"/>
    </row>
    <row r="265" spans="6:8" x14ac:dyDescent="0.3">
      <c r="F265" s="8"/>
      <c r="H265" s="9"/>
    </row>
    <row r="266" spans="6:8" x14ac:dyDescent="0.3">
      <c r="F266" s="8"/>
      <c r="H266" s="9"/>
    </row>
    <row r="267" spans="6:8" x14ac:dyDescent="0.3">
      <c r="F267" s="8"/>
      <c r="H267" s="9"/>
    </row>
    <row r="268" spans="6:8" x14ac:dyDescent="0.3">
      <c r="F268" s="8"/>
      <c r="H268" s="9"/>
    </row>
    <row r="269" spans="6:8" x14ac:dyDescent="0.3">
      <c r="F269" s="8"/>
      <c r="H269" s="9"/>
    </row>
    <row r="270" spans="6:8" x14ac:dyDescent="0.3">
      <c r="F270" s="8"/>
      <c r="H270" s="9"/>
    </row>
    <row r="271" spans="6:8" x14ac:dyDescent="0.3">
      <c r="F271" s="8"/>
      <c r="H271" s="9"/>
    </row>
    <row r="272" spans="6:8" x14ac:dyDescent="0.3">
      <c r="F272" s="8"/>
      <c r="H272" s="9"/>
    </row>
    <row r="273" spans="6:8" x14ac:dyDescent="0.3">
      <c r="F273" s="8"/>
      <c r="H273" s="9"/>
    </row>
    <row r="274" spans="6:8" x14ac:dyDescent="0.3">
      <c r="F274" s="8"/>
      <c r="H274" s="9"/>
    </row>
    <row r="275" spans="6:8" x14ac:dyDescent="0.3">
      <c r="F275" s="8"/>
      <c r="H275" s="9"/>
    </row>
    <row r="276" spans="6:8" x14ac:dyDescent="0.3">
      <c r="F276" s="8"/>
      <c r="H276" s="9"/>
    </row>
    <row r="277" spans="6:8" x14ac:dyDescent="0.3">
      <c r="F277" s="8"/>
      <c r="H277" s="9"/>
    </row>
    <row r="278" spans="6:8" x14ac:dyDescent="0.3">
      <c r="F278" s="8"/>
      <c r="H278" s="9"/>
    </row>
    <row r="279" spans="6:8" x14ac:dyDescent="0.3">
      <c r="F279" s="8"/>
      <c r="H279" s="9"/>
    </row>
    <row r="280" spans="6:8" x14ac:dyDescent="0.3">
      <c r="F280" s="8"/>
      <c r="H280" s="9"/>
    </row>
    <row r="281" spans="6:8" x14ac:dyDescent="0.3">
      <c r="F281" s="8"/>
      <c r="H281" s="9"/>
    </row>
    <row r="282" spans="6:8" x14ac:dyDescent="0.3">
      <c r="F282" s="8"/>
      <c r="H282" s="9"/>
    </row>
    <row r="283" spans="6:8" x14ac:dyDescent="0.3">
      <c r="F283" s="8"/>
      <c r="H283" s="9"/>
    </row>
    <row r="284" spans="6:8" x14ac:dyDescent="0.3">
      <c r="F284" s="8"/>
      <c r="H284" s="9"/>
    </row>
    <row r="285" spans="6:8" x14ac:dyDescent="0.3">
      <c r="F285" s="8"/>
      <c r="H285" s="9"/>
    </row>
    <row r="286" spans="6:8" x14ac:dyDescent="0.3">
      <c r="F286" s="8"/>
      <c r="H286" s="9"/>
    </row>
    <row r="287" spans="6:8" x14ac:dyDescent="0.3">
      <c r="F287" s="8"/>
      <c r="H287" s="9"/>
    </row>
    <row r="288" spans="6:8" x14ac:dyDescent="0.3">
      <c r="F288" s="8"/>
      <c r="H288" s="9"/>
    </row>
    <row r="289" spans="6:8" x14ac:dyDescent="0.3">
      <c r="F289" s="8"/>
      <c r="H289" s="9"/>
    </row>
    <row r="290" spans="6:8" x14ac:dyDescent="0.3">
      <c r="F290" s="8"/>
      <c r="H290" s="9"/>
    </row>
    <row r="291" spans="6:8" x14ac:dyDescent="0.3">
      <c r="F291" s="8"/>
      <c r="H291" s="9"/>
    </row>
    <row r="292" spans="6:8" x14ac:dyDescent="0.3">
      <c r="F292" s="8"/>
      <c r="H292" s="9"/>
    </row>
    <row r="293" spans="6:8" x14ac:dyDescent="0.3">
      <c r="F293" s="8"/>
      <c r="H293" s="9"/>
    </row>
    <row r="294" spans="6:8" x14ac:dyDescent="0.3">
      <c r="F294" s="8"/>
      <c r="H294" s="9"/>
    </row>
    <row r="295" spans="6:8" x14ac:dyDescent="0.3">
      <c r="F295" s="8"/>
      <c r="H295" s="9"/>
    </row>
    <row r="296" spans="6:8" x14ac:dyDescent="0.3">
      <c r="F296" s="8"/>
      <c r="H296" s="9"/>
    </row>
    <row r="297" spans="6:8" x14ac:dyDescent="0.3">
      <c r="F297" s="8"/>
      <c r="H297" s="9"/>
    </row>
    <row r="298" spans="6:8" x14ac:dyDescent="0.3">
      <c r="F298" s="8"/>
      <c r="H298" s="9"/>
    </row>
    <row r="299" spans="6:8" x14ac:dyDescent="0.3">
      <c r="F299" s="8"/>
      <c r="H299" s="9"/>
    </row>
    <row r="300" spans="6:8" x14ac:dyDescent="0.3">
      <c r="F300" s="8"/>
      <c r="H300" s="9"/>
    </row>
    <row r="301" spans="6:8" x14ac:dyDescent="0.3">
      <c r="F301" s="8"/>
      <c r="H301" s="9"/>
    </row>
    <row r="302" spans="6:8" x14ac:dyDescent="0.3">
      <c r="F302" s="8"/>
      <c r="H302" s="9"/>
    </row>
    <row r="303" spans="6:8" x14ac:dyDescent="0.3">
      <c r="F303" s="8"/>
      <c r="H303" s="9"/>
    </row>
    <row r="304" spans="6:8" x14ac:dyDescent="0.3">
      <c r="F304" s="8"/>
      <c r="H304" s="9"/>
    </row>
    <row r="305" spans="6:8" x14ac:dyDescent="0.3">
      <c r="F305" s="8"/>
      <c r="H305" s="9"/>
    </row>
    <row r="306" spans="6:8" x14ac:dyDescent="0.3">
      <c r="F306" s="8"/>
      <c r="H306" s="9"/>
    </row>
    <row r="307" spans="6:8" x14ac:dyDescent="0.3">
      <c r="F307" s="8"/>
      <c r="H307" s="9"/>
    </row>
    <row r="308" spans="6:8" x14ac:dyDescent="0.3">
      <c r="F308" s="8"/>
      <c r="H308" s="9"/>
    </row>
    <row r="309" spans="6:8" x14ac:dyDescent="0.3">
      <c r="F309" s="8"/>
      <c r="H309" s="9"/>
    </row>
    <row r="310" spans="6:8" x14ac:dyDescent="0.3">
      <c r="F310" s="8"/>
      <c r="H310" s="9"/>
    </row>
    <row r="311" spans="6:8" x14ac:dyDescent="0.3">
      <c r="F311" s="8"/>
      <c r="H311" s="9"/>
    </row>
    <row r="312" spans="6:8" x14ac:dyDescent="0.3">
      <c r="F312" s="8"/>
      <c r="H312" s="9"/>
    </row>
    <row r="313" spans="6:8" x14ac:dyDescent="0.3">
      <c r="F313" s="8"/>
      <c r="H313" s="9"/>
    </row>
    <row r="314" spans="6:8" x14ac:dyDescent="0.3">
      <c r="F314" s="8"/>
      <c r="H314" s="9"/>
    </row>
    <row r="315" spans="6:8" x14ac:dyDescent="0.3">
      <c r="F315" s="8"/>
      <c r="H315" s="9"/>
    </row>
    <row r="316" spans="6:8" x14ac:dyDescent="0.3">
      <c r="F316" s="8"/>
      <c r="H316" s="9"/>
    </row>
    <row r="317" spans="6:8" x14ac:dyDescent="0.3">
      <c r="F317" s="8"/>
      <c r="H317" s="9"/>
    </row>
    <row r="318" spans="6:8" x14ac:dyDescent="0.3">
      <c r="F318" s="8"/>
      <c r="H318" s="9"/>
    </row>
    <row r="319" spans="6:8" x14ac:dyDescent="0.3">
      <c r="F319" s="8"/>
      <c r="H319" s="9"/>
    </row>
    <row r="320" spans="6:8" x14ac:dyDescent="0.3">
      <c r="F320" s="8"/>
      <c r="H320" s="9"/>
    </row>
    <row r="321" spans="6:8" x14ac:dyDescent="0.3">
      <c r="F321" s="8"/>
      <c r="H321" s="9"/>
    </row>
    <row r="322" spans="6:8" x14ac:dyDescent="0.3">
      <c r="F322" s="8"/>
      <c r="H322" s="9"/>
    </row>
    <row r="323" spans="6:8" x14ac:dyDescent="0.3">
      <c r="F323" s="8"/>
      <c r="H323" s="9"/>
    </row>
    <row r="324" spans="6:8" x14ac:dyDescent="0.3">
      <c r="F324" s="8"/>
      <c r="H324" s="9"/>
    </row>
    <row r="325" spans="6:8" x14ac:dyDescent="0.3">
      <c r="F325" s="8"/>
      <c r="H325" s="9"/>
    </row>
    <row r="326" spans="6:8" x14ac:dyDescent="0.3">
      <c r="F326" s="8"/>
      <c r="H326" s="9"/>
    </row>
    <row r="327" spans="6:8" x14ac:dyDescent="0.3">
      <c r="F327" s="8"/>
      <c r="H327" s="9"/>
    </row>
    <row r="328" spans="6:8" x14ac:dyDescent="0.3">
      <c r="F328" s="8"/>
      <c r="H328" s="9"/>
    </row>
    <row r="329" spans="6:8" x14ac:dyDescent="0.3">
      <c r="F329" s="8"/>
      <c r="H329" s="9"/>
    </row>
    <row r="330" spans="6:8" x14ac:dyDescent="0.3">
      <c r="F330" s="8"/>
      <c r="H330" s="9"/>
    </row>
    <row r="331" spans="6:8" x14ac:dyDescent="0.3">
      <c r="F331" s="8"/>
      <c r="H331" s="9"/>
    </row>
    <row r="332" spans="6:8" x14ac:dyDescent="0.3">
      <c r="F332" s="8"/>
      <c r="H332" s="9"/>
    </row>
    <row r="333" spans="6:8" x14ac:dyDescent="0.3">
      <c r="F333" s="8"/>
      <c r="H333" s="9"/>
    </row>
    <row r="334" spans="6:8" x14ac:dyDescent="0.3">
      <c r="F334" s="8"/>
      <c r="H334" s="9"/>
    </row>
    <row r="335" spans="6:8" x14ac:dyDescent="0.3">
      <c r="F335" s="8"/>
      <c r="H335" s="9"/>
    </row>
    <row r="336" spans="6:8" x14ac:dyDescent="0.3">
      <c r="F336" s="8"/>
      <c r="H336" s="9"/>
    </row>
    <row r="337" spans="6:8" x14ac:dyDescent="0.3">
      <c r="F337" s="8"/>
      <c r="H337" s="9"/>
    </row>
    <row r="338" spans="6:8" x14ac:dyDescent="0.3">
      <c r="F338" s="8"/>
      <c r="H338" s="9"/>
    </row>
    <row r="339" spans="6:8" x14ac:dyDescent="0.3">
      <c r="F339" s="8"/>
      <c r="H339" s="9"/>
    </row>
    <row r="340" spans="6:8" x14ac:dyDescent="0.3">
      <c r="F340" s="8"/>
      <c r="H340" s="9"/>
    </row>
    <row r="341" spans="6:8" x14ac:dyDescent="0.3">
      <c r="F341" s="8"/>
      <c r="H341" s="9"/>
    </row>
    <row r="342" spans="6:8" x14ac:dyDescent="0.3">
      <c r="F342" s="8"/>
      <c r="H342" s="9"/>
    </row>
    <row r="343" spans="6:8" x14ac:dyDescent="0.3">
      <c r="F343" s="8"/>
      <c r="H343" s="9"/>
    </row>
    <row r="344" spans="6:8" x14ac:dyDescent="0.3">
      <c r="F344" s="8"/>
      <c r="H344" s="9"/>
    </row>
    <row r="345" spans="6:8" x14ac:dyDescent="0.3">
      <c r="F345" s="8"/>
      <c r="H345" s="9"/>
    </row>
    <row r="346" spans="6:8" x14ac:dyDescent="0.3">
      <c r="F346" s="8"/>
      <c r="H346" s="9"/>
    </row>
    <row r="347" spans="6:8" x14ac:dyDescent="0.3">
      <c r="F347" s="8"/>
      <c r="H347" s="9"/>
    </row>
    <row r="348" spans="6:8" x14ac:dyDescent="0.3">
      <c r="F348" s="8"/>
      <c r="H348" s="9"/>
    </row>
    <row r="349" spans="6:8" x14ac:dyDescent="0.3">
      <c r="F349" s="8"/>
      <c r="H349" s="9"/>
    </row>
    <row r="350" spans="6:8" x14ac:dyDescent="0.3">
      <c r="F350" s="8"/>
      <c r="H350" s="9"/>
    </row>
    <row r="351" spans="6:8" x14ac:dyDescent="0.3">
      <c r="F351" s="8"/>
      <c r="H351" s="9"/>
    </row>
    <row r="352" spans="6:8" x14ac:dyDescent="0.3">
      <c r="F352" s="8"/>
      <c r="H352" s="9"/>
    </row>
    <row r="353" spans="6:8" x14ac:dyDescent="0.3">
      <c r="F353" s="8"/>
      <c r="H353" s="9"/>
    </row>
    <row r="354" spans="6:8" x14ac:dyDescent="0.3">
      <c r="F354" s="8"/>
      <c r="H354" s="9"/>
    </row>
    <row r="355" spans="6:8" x14ac:dyDescent="0.3">
      <c r="F355" s="8"/>
      <c r="H355" s="9"/>
    </row>
    <row r="356" spans="6:8" x14ac:dyDescent="0.3">
      <c r="F356" s="8"/>
      <c r="H356" s="9"/>
    </row>
    <row r="357" spans="6:8" x14ac:dyDescent="0.3">
      <c r="F357" s="8"/>
      <c r="H357" s="9"/>
    </row>
    <row r="358" spans="6:8" x14ac:dyDescent="0.3">
      <c r="F358" s="8"/>
      <c r="H358" s="9"/>
    </row>
    <row r="359" spans="6:8" x14ac:dyDescent="0.3">
      <c r="F359" s="8"/>
      <c r="H359" s="9"/>
    </row>
    <row r="360" spans="6:8" x14ac:dyDescent="0.3">
      <c r="F360" s="8"/>
      <c r="H360" s="9"/>
    </row>
    <row r="361" spans="6:8" x14ac:dyDescent="0.3">
      <c r="F361" s="8"/>
      <c r="H361" s="9"/>
    </row>
    <row r="362" spans="6:8" x14ac:dyDescent="0.3">
      <c r="F362" s="8"/>
      <c r="H362" s="9"/>
    </row>
    <row r="363" spans="6:8" x14ac:dyDescent="0.3">
      <c r="F363" s="8"/>
      <c r="H363" s="9"/>
    </row>
    <row r="364" spans="6:8" x14ac:dyDescent="0.3">
      <c r="F364" s="8"/>
      <c r="H364" s="9"/>
    </row>
    <row r="365" spans="6:8" x14ac:dyDescent="0.3">
      <c r="F365" s="8"/>
      <c r="H365" s="9"/>
    </row>
    <row r="366" spans="6:8" x14ac:dyDescent="0.3">
      <c r="F366" s="8"/>
      <c r="H366" s="9"/>
    </row>
    <row r="367" spans="6:8" x14ac:dyDescent="0.3">
      <c r="F367" s="8"/>
      <c r="H367" s="9"/>
    </row>
    <row r="368" spans="6:8" x14ac:dyDescent="0.3">
      <c r="F368" s="8"/>
      <c r="H368" s="9"/>
    </row>
    <row r="369" spans="6:8" x14ac:dyDescent="0.3">
      <c r="F369" s="8"/>
      <c r="H369" s="9"/>
    </row>
    <row r="370" spans="6:8" x14ac:dyDescent="0.3">
      <c r="F370" s="8"/>
      <c r="H370" s="9"/>
    </row>
  </sheetData>
  <mergeCells count="19">
    <mergeCell ref="Q8:Q10"/>
    <mergeCell ref="R8:R10"/>
    <mergeCell ref="S8:S10"/>
    <mergeCell ref="L8:L10"/>
    <mergeCell ref="M8:M10"/>
    <mergeCell ref="N8:N10"/>
    <mergeCell ref="O8:O10"/>
    <mergeCell ref="P8:P10"/>
    <mergeCell ref="A1:D2"/>
    <mergeCell ref="J8:J10"/>
    <mergeCell ref="K8:K10"/>
    <mergeCell ref="L4:L5"/>
    <mergeCell ref="K4:K5"/>
    <mergeCell ref="J4:J5"/>
    <mergeCell ref="F8:F10"/>
    <mergeCell ref="G8:G10"/>
    <mergeCell ref="H8:H10"/>
    <mergeCell ref="I8:I10"/>
    <mergeCell ref="A10:C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27003-46FF-4C4D-BB97-267F00204F01}">
  <dimension ref="A1:S370"/>
  <sheetViews>
    <sheetView showGridLines="0" workbookViewId="0">
      <selection activeCell="R11" sqref="R11"/>
    </sheetView>
  </sheetViews>
  <sheetFormatPr defaultColWidth="9.109375" defaultRowHeight="14.4" x14ac:dyDescent="0.3"/>
  <cols>
    <col min="1" max="1" width="5.88671875" style="2" bestFit="1" customWidth="1"/>
    <col min="2" max="2" width="7.5546875" style="2" bestFit="1" customWidth="1"/>
    <col min="3" max="3" width="12.6640625" style="2" bestFit="1" customWidth="1"/>
    <col min="4" max="4" width="9.109375" style="2" customWidth="1"/>
    <col min="5" max="5" width="17.5546875" style="2" customWidth="1"/>
    <col min="6" max="6" width="13.77734375" style="2" customWidth="1"/>
    <col min="7" max="7" width="13.88671875" style="2" bestFit="1" customWidth="1"/>
    <col min="8" max="8" width="12.109375" style="2" bestFit="1" customWidth="1"/>
    <col min="9" max="9" width="7.5546875" style="2" bestFit="1" customWidth="1"/>
    <col min="10" max="10" width="18.109375" style="2" customWidth="1"/>
    <col min="11" max="11" width="13.88671875" style="2" customWidth="1"/>
    <col min="12" max="12" width="14.44140625" style="2" customWidth="1"/>
    <col min="13" max="13" width="17.5546875" style="2" bestFit="1" customWidth="1"/>
    <col min="14" max="14" width="15.77734375" style="2" bestFit="1" customWidth="1"/>
    <col min="15" max="15" width="16.5546875" style="2" bestFit="1" customWidth="1"/>
    <col min="16" max="16" width="14.109375" style="2" bestFit="1" customWidth="1"/>
    <col min="17" max="17" width="10.6640625" style="2" bestFit="1" customWidth="1"/>
    <col min="18" max="19" width="12" style="2" bestFit="1" customWidth="1"/>
    <col min="20" max="16384" width="9.109375" style="2"/>
  </cols>
  <sheetData>
    <row r="1" spans="1:19" ht="15" thickBot="1" x14ac:dyDescent="0.35">
      <c r="A1" s="79" t="s">
        <v>38</v>
      </c>
      <c r="B1" s="79"/>
      <c r="C1" s="79"/>
      <c r="D1" s="80"/>
      <c r="E1" s="23" t="s">
        <v>26</v>
      </c>
      <c r="F1" s="24" t="s">
        <v>24</v>
      </c>
      <c r="G1" s="22" t="s">
        <v>25</v>
      </c>
      <c r="J1" s="46" t="s">
        <v>37</v>
      </c>
      <c r="K1" s="23" t="s">
        <v>24</v>
      </c>
      <c r="L1" s="23" t="s">
        <v>31</v>
      </c>
    </row>
    <row r="2" spans="1:19" ht="15" thickBot="1" x14ac:dyDescent="0.35">
      <c r="A2" s="79"/>
      <c r="B2" s="79"/>
      <c r="C2" s="79"/>
      <c r="D2" s="80"/>
      <c r="E2" s="25" t="s">
        <v>5</v>
      </c>
      <c r="F2" s="27" t="s">
        <v>23</v>
      </c>
      <c r="G2" s="29">
        <v>6.5000000000000002E-2</v>
      </c>
      <c r="H2" s="10"/>
      <c r="I2"/>
      <c r="J2" s="43" t="s">
        <v>14</v>
      </c>
      <c r="K2" s="28" t="s">
        <v>36</v>
      </c>
      <c r="L2" s="47">
        <v>15337.823515626007</v>
      </c>
      <c r="M2" s="2" t="s">
        <v>32</v>
      </c>
      <c r="N2"/>
    </row>
    <row r="3" spans="1:19" ht="18" customHeight="1" thickBot="1" x14ac:dyDescent="0.35">
      <c r="C3" s="5"/>
      <c r="D3" s="1"/>
      <c r="E3" s="32" t="s">
        <v>27</v>
      </c>
      <c r="F3" s="33" t="s">
        <v>6</v>
      </c>
      <c r="G3" s="31">
        <f>1/(1+G2)</f>
        <v>0.93896713615023475</v>
      </c>
      <c r="H3"/>
      <c r="I3"/>
      <c r="J3" s="44" t="s">
        <v>7</v>
      </c>
      <c r="K3" s="28" t="s">
        <v>35</v>
      </c>
      <c r="L3" s="48">
        <f>15000+(0.2*L2*12)</f>
        <v>51810.77643750242</v>
      </c>
      <c r="N3"/>
    </row>
    <row r="4" spans="1:19" ht="15" thickBot="1" x14ac:dyDescent="0.35">
      <c r="C4" s="5"/>
      <c r="D4" s="1"/>
      <c r="E4" s="26" t="s">
        <v>30</v>
      </c>
      <c r="F4" s="28" t="s">
        <v>22</v>
      </c>
      <c r="G4" s="30">
        <v>10000000</v>
      </c>
      <c r="H4"/>
      <c r="I4"/>
      <c r="J4" s="74" t="s">
        <v>33</v>
      </c>
      <c r="K4" s="76" t="s">
        <v>34</v>
      </c>
      <c r="L4" s="77">
        <f>5000+0.03*L2</f>
        <v>5460.1347054687803</v>
      </c>
      <c r="N4"/>
    </row>
    <row r="5" spans="1:19" ht="24.6" customHeight="1" thickBot="1" x14ac:dyDescent="0.35">
      <c r="C5" s="5"/>
      <c r="D5" s="1"/>
      <c r="E5" s="45" t="s">
        <v>29</v>
      </c>
      <c r="F5" s="45" t="s">
        <v>28</v>
      </c>
      <c r="G5" s="30">
        <v>12</v>
      </c>
      <c r="J5" s="75"/>
      <c r="K5" s="75"/>
      <c r="L5" s="78"/>
    </row>
    <row r="6" spans="1:19" ht="15" thickBot="1" x14ac:dyDescent="0.35">
      <c r="C6" s="5"/>
      <c r="D6" s="1"/>
      <c r="E6" s="6"/>
      <c r="F6" s="1"/>
      <c r="O6" s="41" t="s">
        <v>15</v>
      </c>
      <c r="P6" s="42">
        <f>SUM(P11:P41)</f>
        <v>5.3551048040390015E-9</v>
      </c>
    </row>
    <row r="7" spans="1:19" ht="15" thickBot="1" x14ac:dyDescent="0.35">
      <c r="C7" s="5"/>
      <c r="D7" s="1"/>
      <c r="E7" s="6"/>
      <c r="F7" s="1"/>
    </row>
    <row r="8" spans="1:19" ht="14.4" customHeight="1" x14ac:dyDescent="0.3">
      <c r="C8" s="5"/>
      <c r="D8" s="1"/>
      <c r="E8" s="6"/>
      <c r="F8" s="93" t="s">
        <v>3</v>
      </c>
      <c r="G8" s="90" t="s">
        <v>4</v>
      </c>
      <c r="H8" s="87" t="s">
        <v>39</v>
      </c>
      <c r="I8" s="84" t="s">
        <v>1</v>
      </c>
      <c r="J8" s="84" t="s">
        <v>0</v>
      </c>
      <c r="K8" s="81" t="s">
        <v>9</v>
      </c>
      <c r="L8" s="81" t="s">
        <v>10</v>
      </c>
      <c r="M8" s="81" t="s">
        <v>11</v>
      </c>
      <c r="N8" s="81" t="s">
        <v>12</v>
      </c>
      <c r="O8" s="81" t="s">
        <v>13</v>
      </c>
      <c r="P8" s="81" t="s">
        <v>40</v>
      </c>
      <c r="Q8" s="81" t="s">
        <v>16</v>
      </c>
      <c r="R8" s="81" t="s">
        <v>18</v>
      </c>
      <c r="S8" s="81" t="s">
        <v>17</v>
      </c>
    </row>
    <row r="9" spans="1:19" ht="15" thickBot="1" x14ac:dyDescent="0.35">
      <c r="C9" s="5"/>
      <c r="D9" s="1"/>
      <c r="E9" s="6"/>
      <c r="F9" s="94"/>
      <c r="G9" s="91"/>
      <c r="H9" s="88"/>
      <c r="I9" s="85"/>
      <c r="J9" s="85"/>
      <c r="K9" s="82"/>
      <c r="L9" s="82"/>
      <c r="M9" s="82"/>
      <c r="N9" s="82"/>
      <c r="O9" s="82"/>
      <c r="P9" s="82"/>
      <c r="Q9" s="82"/>
      <c r="R9" s="82"/>
      <c r="S9" s="82"/>
    </row>
    <row r="10" spans="1:19" ht="15" thickBot="1" x14ac:dyDescent="0.35">
      <c r="A10" s="96" t="s">
        <v>8</v>
      </c>
      <c r="B10" s="97"/>
      <c r="C10" s="98"/>
      <c r="D10" s="1"/>
      <c r="E10" s="6"/>
      <c r="F10" s="95"/>
      <c r="G10" s="92"/>
      <c r="H10" s="89"/>
      <c r="I10" s="86"/>
      <c r="J10" s="86"/>
      <c r="K10" s="83"/>
      <c r="L10" s="83"/>
      <c r="M10" s="83"/>
      <c r="N10" s="83"/>
      <c r="O10" s="83"/>
      <c r="P10" s="83"/>
      <c r="Q10" s="83"/>
      <c r="R10" s="83"/>
      <c r="S10" s="83"/>
    </row>
    <row r="11" spans="1:19" ht="15" thickBot="1" x14ac:dyDescent="0.35">
      <c r="A11" s="34" t="s">
        <v>2</v>
      </c>
      <c r="B11" s="34" t="s">
        <v>0</v>
      </c>
      <c r="C11" s="34" t="s">
        <v>1</v>
      </c>
      <c r="D11" s="1"/>
      <c r="E11" s="6"/>
      <c r="F11" s="35">
        <v>0</v>
      </c>
      <c r="G11" s="38">
        <v>25</v>
      </c>
      <c r="H11" s="21">
        <v>50</v>
      </c>
      <c r="I11" s="49">
        <f>VLOOKUP(G11,$A$12:$C$125,3,FALSE)</f>
        <v>0.99906899999999998</v>
      </c>
      <c r="J11" s="49">
        <f>1-I11</f>
        <v>9.3100000000001515E-4</v>
      </c>
      <c r="K11" s="49">
        <f t="shared" ref="K11:K42" si="0">(K12*I11*v+1)-((annuity_mon-1)/(2*annuity_mon))</f>
        <v>8.2571796807898412</v>
      </c>
      <c r="L11" s="49">
        <f t="shared" ref="L11:L42" si="1">(J11*v)+(L12*I11*v)</f>
        <v>4.1521383891928929E-2</v>
      </c>
      <c r="M11" s="52">
        <f t="shared" ref="M11:M42" si="2">L11*SA</f>
        <v>415213.83891928929</v>
      </c>
      <c r="N11" s="52">
        <f>Initial_exp+((12*Renewal_exp)*(K11-1/12))</f>
        <v>587374.40186450048</v>
      </c>
      <c r="O11" s="52">
        <f t="shared" ref="O11:O42" si="3">K11*Premium*12</f>
        <v>1519765.976169212</v>
      </c>
      <c r="P11" s="52">
        <f>O11-(N11+M11)</f>
        <v>517177.73538542225</v>
      </c>
      <c r="Q11" s="21">
        <f>F11</f>
        <v>0</v>
      </c>
      <c r="R11" s="55">
        <f>SUM(M11:N11)-O11</f>
        <v>-517177.73538542225</v>
      </c>
      <c r="S11" s="56">
        <f t="shared" ref="S11:S42" si="4">(R12*I11)-(R11*(1+Int))</f>
        <v>9704.8673436973477</v>
      </c>
    </row>
    <row r="12" spans="1:19" x14ac:dyDescent="0.3">
      <c r="A12" s="12">
        <v>2</v>
      </c>
      <c r="B12" s="15">
        <v>9.1500000000000001E-4</v>
      </c>
      <c r="C12" s="18">
        <f>1-B12</f>
        <v>0.999085</v>
      </c>
      <c r="D12" s="1"/>
      <c r="E12" s="1"/>
      <c r="F12" s="36">
        <v>1</v>
      </c>
      <c r="G12" s="38">
        <f>G11+1</f>
        <v>26</v>
      </c>
      <c r="H12" s="35">
        <f t="shared" ref="H12:H41" si="5">$H$11-F12</f>
        <v>49</v>
      </c>
      <c r="I12" s="50">
        <f t="shared" ref="I12:I61" si="6">VLOOKUP(G12,$A$12:$C$125,3,FALSE)</f>
        <v>0.99906899999999998</v>
      </c>
      <c r="J12" s="50">
        <f t="shared" ref="J12:J61" si="7">1-I12</f>
        <v>9.3100000000001515E-4</v>
      </c>
      <c r="K12" s="50">
        <f t="shared" si="0"/>
        <v>8.2246785357579721</v>
      </c>
      <c r="L12" s="50">
        <f t="shared" si="1"/>
        <v>4.3329613715273212E-2</v>
      </c>
      <c r="M12" s="53">
        <f t="shared" si="2"/>
        <v>433296.13715273212</v>
      </c>
      <c r="N12" s="53">
        <f t="shared" ref="N12:N43" si="8">K12*(12*Renewal_exp)</f>
        <v>538894.23257299513</v>
      </c>
      <c r="O12" s="53">
        <f t="shared" si="3"/>
        <v>1513784.0142505572</v>
      </c>
      <c r="P12" s="53">
        <f t="shared" ref="P12:P41" si="9">O12-(N12+M12)</f>
        <v>541593.64452482993</v>
      </c>
      <c r="Q12" s="38">
        <f t="shared" ref="Q12:Q51" si="10">F12</f>
        <v>1</v>
      </c>
      <c r="R12" s="57">
        <f t="shared" ref="R12:R51" si="11">SUM(M12:N12)-O12</f>
        <v>-541593.64452482993</v>
      </c>
      <c r="S12" s="58">
        <f t="shared" si="4"/>
        <v>59068.300788312976</v>
      </c>
    </row>
    <row r="13" spans="1:19" x14ac:dyDescent="0.3">
      <c r="A13" s="13">
        <v>3</v>
      </c>
      <c r="B13" s="16">
        <v>4.6999999999999999E-4</v>
      </c>
      <c r="C13" s="19">
        <f t="shared" ref="C13:C76" si="12">1-B13</f>
        <v>0.99953000000000003</v>
      </c>
      <c r="D13" s="1"/>
      <c r="E13" s="1"/>
      <c r="F13" s="36">
        <v>2</v>
      </c>
      <c r="G13" s="38">
        <f t="shared" ref="G13:G61" si="13">G12+1</f>
        <v>27</v>
      </c>
      <c r="H13" s="35">
        <f t="shared" si="5"/>
        <v>48</v>
      </c>
      <c r="I13" s="50">
        <f t="shared" si="6"/>
        <v>0.99906600000000001</v>
      </c>
      <c r="J13" s="50">
        <f t="shared" si="7"/>
        <v>9.3399999999999039E-4</v>
      </c>
      <c r="K13" s="50">
        <f t="shared" si="0"/>
        <v>8.1900325608964355</v>
      </c>
      <c r="L13" s="50">
        <f t="shared" si="1"/>
        <v>4.5257173034861403E-2</v>
      </c>
      <c r="M13" s="53">
        <f t="shared" si="2"/>
        <v>452571.73034861404</v>
      </c>
      <c r="N13" s="53">
        <f t="shared" si="8"/>
        <v>536624.17229603976</v>
      </c>
      <c r="O13" s="53">
        <f t="shared" si="3"/>
        <v>1507407.2880751204</v>
      </c>
      <c r="P13" s="53">
        <f t="shared" si="9"/>
        <v>518211.38543046662</v>
      </c>
      <c r="Q13" s="38">
        <f t="shared" si="10"/>
        <v>2</v>
      </c>
      <c r="R13" s="57">
        <f t="shared" si="11"/>
        <v>-518211.38543046662</v>
      </c>
      <c r="S13" s="58">
        <f t="shared" si="4"/>
        <v>59038.300788313383</v>
      </c>
    </row>
    <row r="14" spans="1:19" x14ac:dyDescent="0.3">
      <c r="A14" s="13">
        <v>4</v>
      </c>
      <c r="B14" s="16">
        <v>2.7099999999999997E-4</v>
      </c>
      <c r="C14" s="19">
        <f t="shared" si="12"/>
        <v>0.99972899999999998</v>
      </c>
      <c r="D14" s="1"/>
      <c r="E14" s="1"/>
      <c r="F14" s="36">
        <v>3</v>
      </c>
      <c r="G14" s="38">
        <f t="shared" si="13"/>
        <v>28</v>
      </c>
      <c r="H14" s="35">
        <f t="shared" si="5"/>
        <v>47</v>
      </c>
      <c r="I14" s="50">
        <f t="shared" si="6"/>
        <v>0.999058</v>
      </c>
      <c r="J14" s="50">
        <f t="shared" si="7"/>
        <v>9.4199999999999839E-4</v>
      </c>
      <c r="K14" s="50">
        <f t="shared" si="0"/>
        <v>8.1531246958206012</v>
      </c>
      <c r="L14" s="50">
        <f t="shared" si="1"/>
        <v>4.7309075959073174E-2</v>
      </c>
      <c r="M14" s="53">
        <f t="shared" si="2"/>
        <v>473090.75959073176</v>
      </c>
      <c r="N14" s="53">
        <f t="shared" si="8"/>
        <v>534205.90931597597</v>
      </c>
      <c r="O14" s="53">
        <f t="shared" si="3"/>
        <v>1500614.2522246602</v>
      </c>
      <c r="P14" s="53">
        <f t="shared" si="9"/>
        <v>493317.58331795246</v>
      </c>
      <c r="Q14" s="38">
        <f t="shared" si="10"/>
        <v>3</v>
      </c>
      <c r="R14" s="57">
        <f t="shared" si="11"/>
        <v>-493317.58331795246</v>
      </c>
      <c r="S14" s="58">
        <f t="shared" si="4"/>
        <v>58958.300788313325</v>
      </c>
    </row>
    <row r="15" spans="1:19" x14ac:dyDescent="0.3">
      <c r="A15" s="13">
        <v>5</v>
      </c>
      <c r="B15" s="16">
        <v>1.85E-4</v>
      </c>
      <c r="C15" s="19">
        <f t="shared" si="12"/>
        <v>0.99981500000000001</v>
      </c>
      <c r="D15" s="1"/>
      <c r="E15" s="1"/>
      <c r="F15" s="36">
        <v>4</v>
      </c>
      <c r="G15" s="38">
        <f t="shared" si="13"/>
        <v>29</v>
      </c>
      <c r="H15" s="35">
        <f t="shared" si="5"/>
        <v>46</v>
      </c>
      <c r="I15" s="50">
        <f t="shared" si="6"/>
        <v>0.99904400000000004</v>
      </c>
      <c r="J15" s="50">
        <f t="shared" si="7"/>
        <v>9.5599999999995688E-4</v>
      </c>
      <c r="K15" s="50">
        <f t="shared" si="0"/>
        <v>8.1138460440224094</v>
      </c>
      <c r="L15" s="50">
        <f t="shared" si="1"/>
        <v>4.948878433125297E-2</v>
      </c>
      <c r="M15" s="53">
        <f t="shared" si="2"/>
        <v>494887.84331252973</v>
      </c>
      <c r="N15" s="53">
        <f t="shared" si="8"/>
        <v>531632.308557568</v>
      </c>
      <c r="O15" s="53">
        <f t="shared" si="3"/>
        <v>1493384.8638741116</v>
      </c>
      <c r="P15" s="53">
        <f t="shared" si="9"/>
        <v>466864.71200401383</v>
      </c>
      <c r="Q15" s="38">
        <f t="shared" si="10"/>
        <v>4</v>
      </c>
      <c r="R15" s="57">
        <f t="shared" si="11"/>
        <v>-466864.71200401383</v>
      </c>
      <c r="S15" s="58">
        <f t="shared" si="4"/>
        <v>58818.300788313791</v>
      </c>
    </row>
    <row r="16" spans="1:19" x14ac:dyDescent="0.3">
      <c r="A16" s="13">
        <v>6</v>
      </c>
      <c r="B16" s="16">
        <v>1.5200000000000001E-4</v>
      </c>
      <c r="C16" s="19">
        <f t="shared" si="12"/>
        <v>0.99984799999999996</v>
      </c>
      <c r="D16" s="1"/>
      <c r="E16" s="1"/>
      <c r="F16" s="36">
        <v>5</v>
      </c>
      <c r="G16" s="38">
        <f t="shared" si="13"/>
        <v>30</v>
      </c>
      <c r="H16" s="35">
        <f t="shared" si="5"/>
        <v>45</v>
      </c>
      <c r="I16" s="50">
        <f t="shared" si="6"/>
        <v>0.99902299999999999</v>
      </c>
      <c r="J16" s="50">
        <f t="shared" si="7"/>
        <v>9.7700000000000564E-4</v>
      </c>
      <c r="K16" s="50">
        <f t="shared" si="0"/>
        <v>8.0720879529669016</v>
      </c>
      <c r="L16" s="50">
        <f t="shared" si="1"/>
        <v>5.1799075228703091E-2</v>
      </c>
      <c r="M16" s="53">
        <f t="shared" si="2"/>
        <v>517990.75228703092</v>
      </c>
      <c r="N16" s="53">
        <f t="shared" si="8"/>
        <v>528896.25093109231</v>
      </c>
      <c r="O16" s="53">
        <f t="shared" si="3"/>
        <v>1485699.1251026057</v>
      </c>
      <c r="P16" s="53">
        <f t="shared" si="9"/>
        <v>438812.12188448245</v>
      </c>
      <c r="Q16" s="38">
        <f t="shared" si="10"/>
        <v>5</v>
      </c>
      <c r="R16" s="57">
        <f t="shared" si="11"/>
        <v>-438812.12188448245</v>
      </c>
      <c r="S16" s="58">
        <f t="shared" si="4"/>
        <v>58608.300788312801</v>
      </c>
    </row>
    <row r="17" spans="1:19" x14ac:dyDescent="0.3">
      <c r="A17" s="13">
        <v>7</v>
      </c>
      <c r="B17" s="16">
        <v>1.4899999999999999E-4</v>
      </c>
      <c r="C17" s="19">
        <f t="shared" si="12"/>
        <v>0.99985100000000005</v>
      </c>
      <c r="D17" s="1"/>
      <c r="E17" s="1"/>
      <c r="F17" s="36">
        <v>6</v>
      </c>
      <c r="G17" s="38">
        <f t="shared" si="13"/>
        <v>31</v>
      </c>
      <c r="H17" s="35">
        <f t="shared" si="5"/>
        <v>44</v>
      </c>
      <c r="I17" s="50">
        <f t="shared" si="6"/>
        <v>0.99899499999999997</v>
      </c>
      <c r="J17" s="50">
        <f t="shared" si="7"/>
        <v>1.0050000000000336E-3</v>
      </c>
      <c r="K17" s="50">
        <f t="shared" si="0"/>
        <v>8.0277417736225818</v>
      </c>
      <c r="L17" s="50">
        <f t="shared" si="1"/>
        <v>5.4242009561910776E-2</v>
      </c>
      <c r="M17" s="53">
        <f t="shared" si="2"/>
        <v>542420.09561910771</v>
      </c>
      <c r="N17" s="53">
        <f t="shared" si="8"/>
        <v>525990.61757637793</v>
      </c>
      <c r="O17" s="53">
        <f t="shared" si="3"/>
        <v>1477537.0386341</v>
      </c>
      <c r="P17" s="53">
        <f t="shared" si="9"/>
        <v>409126.32543861447</v>
      </c>
      <c r="Q17" s="38">
        <f t="shared" si="10"/>
        <v>6</v>
      </c>
      <c r="R17" s="57">
        <f t="shared" si="11"/>
        <v>-409126.32543861447</v>
      </c>
      <c r="S17" s="58">
        <f t="shared" si="4"/>
        <v>58328.300788312859</v>
      </c>
    </row>
    <row r="18" spans="1:19" x14ac:dyDescent="0.3">
      <c r="A18" s="13">
        <v>8</v>
      </c>
      <c r="B18" s="16">
        <v>1.6699999999999999E-4</v>
      </c>
      <c r="C18" s="19">
        <f t="shared" si="12"/>
        <v>0.99983299999999997</v>
      </c>
      <c r="D18" s="1"/>
      <c r="E18" s="1"/>
      <c r="F18" s="36">
        <v>7</v>
      </c>
      <c r="G18" s="38">
        <f t="shared" si="13"/>
        <v>32</v>
      </c>
      <c r="H18" s="35">
        <f t="shared" si="5"/>
        <v>43</v>
      </c>
      <c r="I18" s="50">
        <f t="shared" si="6"/>
        <v>0.99895800000000001</v>
      </c>
      <c r="J18" s="50">
        <f t="shared" si="7"/>
        <v>1.0419999999999874E-3</v>
      </c>
      <c r="K18" s="50">
        <f t="shared" si="0"/>
        <v>7.9806905829439101</v>
      </c>
      <c r="L18" s="50">
        <f t="shared" si="1"/>
        <v>5.6819844126782357E-2</v>
      </c>
      <c r="M18" s="53">
        <f t="shared" si="2"/>
        <v>568198.44126782357</v>
      </c>
      <c r="N18" s="53">
        <f t="shared" si="8"/>
        <v>522907.74750647903</v>
      </c>
      <c r="O18" s="53">
        <f t="shared" si="3"/>
        <v>1468877.0843281457</v>
      </c>
      <c r="P18" s="53">
        <f t="shared" si="9"/>
        <v>377770.89555384312</v>
      </c>
      <c r="Q18" s="38">
        <f t="shared" si="10"/>
        <v>7</v>
      </c>
      <c r="R18" s="57">
        <f t="shared" si="11"/>
        <v>-377770.89555384312</v>
      </c>
      <c r="S18" s="58">
        <f t="shared" si="4"/>
        <v>57958.300788313732</v>
      </c>
    </row>
    <row r="19" spans="1:19" x14ac:dyDescent="0.3">
      <c r="A19" s="13">
        <v>9</v>
      </c>
      <c r="B19" s="16">
        <v>2.0599999999999999E-4</v>
      </c>
      <c r="C19" s="19">
        <f t="shared" si="12"/>
        <v>0.99979399999999996</v>
      </c>
      <c r="D19" s="1"/>
      <c r="E19" s="1"/>
      <c r="F19" s="36">
        <v>8</v>
      </c>
      <c r="G19" s="38">
        <f t="shared" si="13"/>
        <v>33</v>
      </c>
      <c r="H19" s="35">
        <f t="shared" si="5"/>
        <v>42</v>
      </c>
      <c r="I19" s="50">
        <f t="shared" si="6"/>
        <v>0.99891399999999997</v>
      </c>
      <c r="J19" s="50">
        <f t="shared" si="7"/>
        <v>1.0860000000000314E-3</v>
      </c>
      <c r="K19" s="50">
        <f t="shared" si="0"/>
        <v>7.9308243898494881</v>
      </c>
      <c r="L19" s="50">
        <f t="shared" si="1"/>
        <v>5.9533167555616176E-2</v>
      </c>
      <c r="M19" s="53">
        <f t="shared" si="2"/>
        <v>595331.67555616179</v>
      </c>
      <c r="N19" s="53">
        <f t="shared" si="8"/>
        <v>519640.4339279455</v>
      </c>
      <c r="O19" s="53">
        <f t="shared" si="3"/>
        <v>1459699.017899205</v>
      </c>
      <c r="P19" s="53">
        <f t="shared" si="9"/>
        <v>344726.90841509774</v>
      </c>
      <c r="Q19" s="38">
        <f t="shared" si="10"/>
        <v>8</v>
      </c>
      <c r="R19" s="57">
        <f t="shared" si="11"/>
        <v>-344726.90841509774</v>
      </c>
      <c r="S19" s="58">
        <f t="shared" si="4"/>
        <v>57518.300788312859</v>
      </c>
    </row>
    <row r="20" spans="1:19" x14ac:dyDescent="0.3">
      <c r="A20" s="13">
        <v>10</v>
      </c>
      <c r="B20" s="16">
        <v>2.6499999999999999E-4</v>
      </c>
      <c r="C20" s="19">
        <f t="shared" si="12"/>
        <v>0.99973500000000004</v>
      </c>
      <c r="D20" s="1"/>
      <c r="E20" s="1"/>
      <c r="F20" s="36">
        <v>9</v>
      </c>
      <c r="G20" s="38">
        <f t="shared" si="13"/>
        <v>34</v>
      </c>
      <c r="H20" s="35">
        <f t="shared" si="5"/>
        <v>41</v>
      </c>
      <c r="I20" s="50">
        <f t="shared" si="6"/>
        <v>0.99885999999999997</v>
      </c>
      <c r="J20" s="50">
        <f t="shared" si="7"/>
        <v>1.1400000000000299E-3</v>
      </c>
      <c r="K20" s="50">
        <f t="shared" si="0"/>
        <v>7.8780084924124649</v>
      </c>
      <c r="L20" s="50">
        <f t="shared" si="1"/>
        <v>6.2384573093110324E-2</v>
      </c>
      <c r="M20" s="53">
        <f t="shared" si="2"/>
        <v>623845.73093110323</v>
      </c>
      <c r="N20" s="53">
        <f t="shared" si="8"/>
        <v>516179.85095278901</v>
      </c>
      <c r="O20" s="53">
        <f t="shared" si="3"/>
        <v>1449978.0469347036</v>
      </c>
      <c r="P20" s="53">
        <f t="shared" si="9"/>
        <v>309952.46505081141</v>
      </c>
      <c r="Q20" s="38">
        <f t="shared" si="10"/>
        <v>9</v>
      </c>
      <c r="R20" s="57">
        <f t="shared" si="11"/>
        <v>-309952.46505081141</v>
      </c>
      <c r="S20" s="58">
        <f t="shared" si="4"/>
        <v>56978.300788313267</v>
      </c>
    </row>
    <row r="21" spans="1:19" x14ac:dyDescent="0.3">
      <c r="A21" s="13">
        <v>11</v>
      </c>
      <c r="B21" s="16">
        <v>3.4099999999999999E-4</v>
      </c>
      <c r="C21" s="19">
        <f t="shared" si="12"/>
        <v>0.99965899999999996</v>
      </c>
      <c r="D21" s="1"/>
      <c r="E21" s="1"/>
      <c r="F21" s="36">
        <v>10</v>
      </c>
      <c r="G21" s="38">
        <f t="shared" si="13"/>
        <v>35</v>
      </c>
      <c r="H21" s="35">
        <f t="shared" si="5"/>
        <v>40</v>
      </c>
      <c r="I21" s="50">
        <f t="shared" si="6"/>
        <v>0.99879799999999996</v>
      </c>
      <c r="J21" s="50">
        <f t="shared" si="7"/>
        <v>1.2020000000000364E-3</v>
      </c>
      <c r="K21" s="50">
        <f t="shared" si="0"/>
        <v>7.8221212626587056</v>
      </c>
      <c r="L21" s="50">
        <f t="shared" si="1"/>
        <v>6.5374096814531032E-2</v>
      </c>
      <c r="M21" s="53">
        <f t="shared" si="2"/>
        <v>653740.9681453103</v>
      </c>
      <c r="N21" s="53">
        <f t="shared" si="8"/>
        <v>512518.02931953693</v>
      </c>
      <c r="O21" s="53">
        <f t="shared" si="3"/>
        <v>1439691.7853338188</v>
      </c>
      <c r="P21" s="53">
        <f t="shared" si="9"/>
        <v>273432.78786897147</v>
      </c>
      <c r="Q21" s="38">
        <f t="shared" si="10"/>
        <v>10</v>
      </c>
      <c r="R21" s="57">
        <f t="shared" si="11"/>
        <v>-273432.78786897147</v>
      </c>
      <c r="S21" s="58">
        <f t="shared" si="4"/>
        <v>56358.30078831315</v>
      </c>
    </row>
    <row r="22" spans="1:19" x14ac:dyDescent="0.3">
      <c r="A22" s="13">
        <v>12</v>
      </c>
      <c r="B22" s="16">
        <v>4.2900000000000002E-4</v>
      </c>
      <c r="C22" s="19">
        <f t="shared" si="12"/>
        <v>0.99957099999999999</v>
      </c>
      <c r="D22" s="1"/>
      <c r="E22" s="1"/>
      <c r="F22" s="36">
        <v>11</v>
      </c>
      <c r="G22" s="38">
        <f t="shared" si="13"/>
        <v>36</v>
      </c>
      <c r="H22" s="35">
        <f t="shared" si="5"/>
        <v>39</v>
      </c>
      <c r="I22" s="50">
        <f t="shared" si="6"/>
        <v>0.99872499999999997</v>
      </c>
      <c r="J22" s="50">
        <f t="shared" si="7"/>
        <v>1.2750000000000261E-3</v>
      </c>
      <c r="K22" s="50">
        <f t="shared" si="0"/>
        <v>7.7630152891090303</v>
      </c>
      <c r="L22" s="50">
        <f t="shared" si="1"/>
        <v>6.8503754620529392E-2</v>
      </c>
      <c r="M22" s="53">
        <f t="shared" si="2"/>
        <v>685037.54620529397</v>
      </c>
      <c r="N22" s="53">
        <f t="shared" si="8"/>
        <v>508645.31038978772</v>
      </c>
      <c r="O22" s="53">
        <f t="shared" si="3"/>
        <v>1428813.1014415286</v>
      </c>
      <c r="P22" s="53">
        <f t="shared" si="9"/>
        <v>235130.24484644691</v>
      </c>
      <c r="Q22" s="38">
        <f t="shared" si="10"/>
        <v>11</v>
      </c>
      <c r="R22" s="57">
        <f t="shared" si="11"/>
        <v>-235130.24484644691</v>
      </c>
      <c r="S22" s="58">
        <f t="shared" si="4"/>
        <v>55628.300788313267</v>
      </c>
    </row>
    <row r="23" spans="1:19" x14ac:dyDescent="0.3">
      <c r="A23" s="13">
        <v>13</v>
      </c>
      <c r="B23" s="16">
        <v>5.22E-4</v>
      </c>
      <c r="C23" s="19">
        <f t="shared" si="12"/>
        <v>0.99947799999999998</v>
      </c>
      <c r="D23" s="4"/>
      <c r="E23" s="1"/>
      <c r="F23" s="36">
        <v>12</v>
      </c>
      <c r="G23" s="38">
        <f t="shared" si="13"/>
        <v>37</v>
      </c>
      <c r="H23" s="35">
        <f t="shared" si="5"/>
        <v>38</v>
      </c>
      <c r="I23" s="50">
        <f t="shared" si="6"/>
        <v>0.99864200000000003</v>
      </c>
      <c r="J23" s="50">
        <f t="shared" si="7"/>
        <v>1.3579999999999703E-3</v>
      </c>
      <c r="K23" s="50">
        <f t="shared" si="0"/>
        <v>7.7005544898757092</v>
      </c>
      <c r="L23" s="50">
        <f t="shared" si="1"/>
        <v>7.1773009257667303E-2</v>
      </c>
      <c r="M23" s="53">
        <f t="shared" si="2"/>
        <v>717730.09257667302</v>
      </c>
      <c r="N23" s="53">
        <f t="shared" si="8"/>
        <v>504552.77785828564</v>
      </c>
      <c r="O23" s="53">
        <f t="shared" si="3"/>
        <v>1417316.9488581009</v>
      </c>
      <c r="P23" s="53">
        <f t="shared" si="9"/>
        <v>195034.0784231422</v>
      </c>
      <c r="Q23" s="38">
        <f t="shared" si="10"/>
        <v>12</v>
      </c>
      <c r="R23" s="57">
        <f t="shared" si="11"/>
        <v>-195034.0784231422</v>
      </c>
      <c r="S23" s="58">
        <f t="shared" si="4"/>
        <v>54798.300788313383</v>
      </c>
    </row>
    <row r="24" spans="1:19" x14ac:dyDescent="0.3">
      <c r="A24" s="13">
        <v>14</v>
      </c>
      <c r="B24" s="16">
        <v>6.1399999999999996E-4</v>
      </c>
      <c r="C24" s="19">
        <f t="shared" si="12"/>
        <v>0.999386</v>
      </c>
      <c r="D24" s="1"/>
      <c r="E24" s="1"/>
      <c r="F24" s="36">
        <v>13</v>
      </c>
      <c r="G24" s="38">
        <f t="shared" si="13"/>
        <v>38</v>
      </c>
      <c r="H24" s="35">
        <f t="shared" si="5"/>
        <v>37</v>
      </c>
      <c r="I24" s="50">
        <f t="shared" si="6"/>
        <v>0.99854699999999996</v>
      </c>
      <c r="J24" s="50">
        <f t="shared" si="7"/>
        <v>1.4530000000000376E-3</v>
      </c>
      <c r="K24" s="50">
        <f t="shared" si="0"/>
        <v>7.6345832958333721</v>
      </c>
      <c r="L24" s="50">
        <f t="shared" si="1"/>
        <v>7.5182352494102697E-2</v>
      </c>
      <c r="M24" s="53">
        <f t="shared" si="2"/>
        <v>751823.52494102693</v>
      </c>
      <c r="N24" s="53">
        <f t="shared" si="8"/>
        <v>500230.23858446424</v>
      </c>
      <c r="O24" s="53">
        <f t="shared" si="3"/>
        <v>1405174.6944820632</v>
      </c>
      <c r="P24" s="53">
        <f t="shared" si="9"/>
        <v>153120.93095657206</v>
      </c>
      <c r="Q24" s="38">
        <f t="shared" si="10"/>
        <v>13</v>
      </c>
      <c r="R24" s="57">
        <f t="shared" si="11"/>
        <v>-153120.93095657206</v>
      </c>
      <c r="S24" s="58">
        <f t="shared" si="4"/>
        <v>53848.300788313063</v>
      </c>
    </row>
    <row r="25" spans="1:19" x14ac:dyDescent="0.3">
      <c r="A25" s="13">
        <v>15</v>
      </c>
      <c r="B25" s="16">
        <v>6.9800000000000005E-4</v>
      </c>
      <c r="C25" s="19">
        <f t="shared" si="12"/>
        <v>0.99930200000000002</v>
      </c>
      <c r="D25" s="1"/>
      <c r="E25" s="1"/>
      <c r="F25" s="36">
        <v>14</v>
      </c>
      <c r="G25" s="38">
        <f t="shared" si="13"/>
        <v>39</v>
      </c>
      <c r="H25" s="35">
        <f t="shared" si="5"/>
        <v>36</v>
      </c>
      <c r="I25" s="50">
        <f t="shared" si="6"/>
        <v>0.99843999999999999</v>
      </c>
      <c r="J25" s="50">
        <f t="shared" si="7"/>
        <v>1.5600000000000058E-3</v>
      </c>
      <c r="K25" s="50">
        <f t="shared" si="0"/>
        <v>7.5649480796222326</v>
      </c>
      <c r="L25" s="50">
        <f t="shared" si="1"/>
        <v>7.8730600969427911E-2</v>
      </c>
      <c r="M25" s="53">
        <f t="shared" si="2"/>
        <v>787306.00969427906</v>
      </c>
      <c r="N25" s="53">
        <f t="shared" si="8"/>
        <v>495667.6266553771</v>
      </c>
      <c r="O25" s="53">
        <f t="shared" si="3"/>
        <v>1392358.0626014362</v>
      </c>
      <c r="P25" s="53">
        <f t="shared" si="9"/>
        <v>109384.42625178001</v>
      </c>
      <c r="Q25" s="38">
        <f t="shared" si="10"/>
        <v>14</v>
      </c>
      <c r="R25" s="57">
        <f t="shared" si="11"/>
        <v>-109384.42625178001</v>
      </c>
      <c r="S25" s="58">
        <f t="shared" si="4"/>
        <v>52778.30078831331</v>
      </c>
    </row>
    <row r="26" spans="1:19" x14ac:dyDescent="0.3">
      <c r="A26" s="13">
        <v>16</v>
      </c>
      <c r="B26" s="16">
        <v>7.6999999999999996E-4</v>
      </c>
      <c r="C26" s="19">
        <f t="shared" si="12"/>
        <v>0.99922999999999995</v>
      </c>
      <c r="D26" s="1"/>
      <c r="E26" s="1"/>
      <c r="F26" s="36">
        <v>15</v>
      </c>
      <c r="G26" s="38">
        <f t="shared" si="13"/>
        <v>40</v>
      </c>
      <c r="H26" s="35">
        <f t="shared" si="5"/>
        <v>35</v>
      </c>
      <c r="I26" s="50">
        <f t="shared" si="6"/>
        <v>0.99831999999999999</v>
      </c>
      <c r="J26" s="50">
        <f t="shared" si="7"/>
        <v>1.6800000000000148E-3</v>
      </c>
      <c r="K26" s="50">
        <f t="shared" si="0"/>
        <v>7.4914814158063354</v>
      </c>
      <c r="L26" s="50">
        <f t="shared" si="1"/>
        <v>8.241666002207515E-2</v>
      </c>
      <c r="M26" s="53">
        <f t="shared" si="2"/>
        <v>824166.60022075148</v>
      </c>
      <c r="N26" s="53">
        <f t="shared" si="8"/>
        <v>490853.97208582284</v>
      </c>
      <c r="O26" s="53">
        <f t="shared" si="3"/>
        <v>1378836.2379147555</v>
      </c>
      <c r="P26" s="53">
        <f t="shared" si="9"/>
        <v>63815.665608181152</v>
      </c>
      <c r="Q26" s="38">
        <f t="shared" si="10"/>
        <v>15</v>
      </c>
      <c r="R26" s="57">
        <f t="shared" si="11"/>
        <v>-63815.665608181152</v>
      </c>
      <c r="S26" s="58">
        <f t="shared" si="4"/>
        <v>51578.300788313332</v>
      </c>
    </row>
    <row r="27" spans="1:19" x14ac:dyDescent="0.3">
      <c r="A27" s="13">
        <v>17</v>
      </c>
      <c r="B27" s="16">
        <v>8.2899999999999998E-4</v>
      </c>
      <c r="C27" s="19">
        <f t="shared" si="12"/>
        <v>0.99917100000000003</v>
      </c>
      <c r="D27" s="3"/>
      <c r="E27" s="1"/>
      <c r="F27" s="36">
        <v>16</v>
      </c>
      <c r="G27" s="38">
        <f t="shared" si="13"/>
        <v>41</v>
      </c>
      <c r="H27" s="35">
        <f t="shared" si="5"/>
        <v>34</v>
      </c>
      <c r="I27" s="50">
        <f t="shared" si="6"/>
        <v>0.99818499999999999</v>
      </c>
      <c r="J27" s="50">
        <f t="shared" si="7"/>
        <v>1.815000000000011E-3</v>
      </c>
      <c r="K27" s="50">
        <f t="shared" si="0"/>
        <v>7.4140082416797686</v>
      </c>
      <c r="L27" s="50">
        <f t="shared" si="1"/>
        <v>8.6238623811513357E-2</v>
      </c>
      <c r="M27" s="53">
        <f t="shared" si="2"/>
        <v>862386.2381151336</v>
      </c>
      <c r="N27" s="53">
        <f t="shared" si="8"/>
        <v>485777.80448432732</v>
      </c>
      <c r="O27" s="53">
        <f t="shared" si="3"/>
        <v>1364576.9994513718</v>
      </c>
      <c r="P27" s="53">
        <f t="shared" si="9"/>
        <v>16412.9568519108</v>
      </c>
      <c r="Q27" s="38">
        <f t="shared" si="10"/>
        <v>16</v>
      </c>
      <c r="R27" s="57">
        <f t="shared" si="11"/>
        <v>-16412.9568519108</v>
      </c>
      <c r="S27" s="58">
        <f t="shared" si="4"/>
        <v>50228.300788313383</v>
      </c>
    </row>
    <row r="28" spans="1:19" x14ac:dyDescent="0.3">
      <c r="A28" s="13">
        <v>18</v>
      </c>
      <c r="B28" s="16">
        <v>8.7399999999999999E-4</v>
      </c>
      <c r="C28" s="19">
        <f t="shared" si="12"/>
        <v>0.99912599999999996</v>
      </c>
      <c r="D28" s="3"/>
      <c r="E28" s="1"/>
      <c r="F28" s="36">
        <v>17</v>
      </c>
      <c r="G28" s="38">
        <f t="shared" si="13"/>
        <v>42</v>
      </c>
      <c r="H28" s="35">
        <f t="shared" si="5"/>
        <v>33</v>
      </c>
      <c r="I28" s="50">
        <f t="shared" si="6"/>
        <v>0.998031</v>
      </c>
      <c r="J28" s="50">
        <f t="shared" si="7"/>
        <v>1.9689999999999985E-3</v>
      </c>
      <c r="K28" s="50">
        <f t="shared" si="0"/>
        <v>7.3323519962621688</v>
      </c>
      <c r="L28" s="50">
        <f t="shared" si="1"/>
        <v>9.0192834353613527E-2</v>
      </c>
      <c r="M28" s="53">
        <f t="shared" si="2"/>
        <v>901928.34353613527</v>
      </c>
      <c r="N28" s="53">
        <f t="shared" si="8"/>
        <v>480427.55529005238</v>
      </c>
      <c r="O28" s="53">
        <f t="shared" si="3"/>
        <v>1349547.8504774063</v>
      </c>
      <c r="P28" s="53">
        <f t="shared" si="9"/>
        <v>-32808.04834878142</v>
      </c>
      <c r="Q28" s="38">
        <f t="shared" si="10"/>
        <v>17</v>
      </c>
      <c r="R28" s="57">
        <f t="shared" si="11"/>
        <v>32808.04834878142</v>
      </c>
      <c r="S28" s="58">
        <f t="shared" si="4"/>
        <v>48688.300788313514</v>
      </c>
    </row>
    <row r="29" spans="1:19" x14ac:dyDescent="0.3">
      <c r="A29" s="13">
        <v>19</v>
      </c>
      <c r="B29" s="16">
        <v>9.0499999999999999E-4</v>
      </c>
      <c r="C29" s="19">
        <f t="shared" si="12"/>
        <v>0.99909499999999996</v>
      </c>
      <c r="D29" s="3"/>
      <c r="E29" s="1"/>
      <c r="F29" s="36">
        <v>18</v>
      </c>
      <c r="G29" s="38">
        <f t="shared" si="13"/>
        <v>43</v>
      </c>
      <c r="H29" s="35">
        <f t="shared" si="5"/>
        <v>32</v>
      </c>
      <c r="I29" s="50">
        <f t="shared" si="6"/>
        <v>0.99785599999999997</v>
      </c>
      <c r="J29" s="50">
        <f t="shared" si="7"/>
        <v>2.1440000000000348E-3</v>
      </c>
      <c r="K29" s="50">
        <f t="shared" si="0"/>
        <v>7.2463479351034286</v>
      </c>
      <c r="L29" s="50">
        <f t="shared" si="1"/>
        <v>9.4271990135174566E-2</v>
      </c>
      <c r="M29" s="53">
        <f t="shared" si="2"/>
        <v>942719.90135174571</v>
      </c>
      <c r="N29" s="53">
        <f t="shared" si="8"/>
        <v>474792.43018032319</v>
      </c>
      <c r="O29" s="53">
        <f t="shared" si="3"/>
        <v>1333718.4691372479</v>
      </c>
      <c r="P29" s="53">
        <f t="shared" si="9"/>
        <v>-83793.862394821132</v>
      </c>
      <c r="Q29" s="38">
        <f t="shared" si="10"/>
        <v>18</v>
      </c>
      <c r="R29" s="57">
        <f t="shared" si="11"/>
        <v>83793.862394821132</v>
      </c>
      <c r="S29" s="58">
        <f t="shared" si="4"/>
        <v>46938.300788312859</v>
      </c>
    </row>
    <row r="30" spans="1:19" x14ac:dyDescent="0.3">
      <c r="A30" s="13">
        <v>20</v>
      </c>
      <c r="B30" s="16">
        <v>9.2400000000000002E-4</v>
      </c>
      <c r="C30" s="19">
        <f t="shared" si="12"/>
        <v>0.99907599999999996</v>
      </c>
      <c r="D30" s="4"/>
      <c r="E30" s="1"/>
      <c r="F30" s="36">
        <v>19</v>
      </c>
      <c r="G30" s="38">
        <f t="shared" si="13"/>
        <v>44</v>
      </c>
      <c r="H30" s="35">
        <f t="shared" si="5"/>
        <v>31</v>
      </c>
      <c r="I30" s="50">
        <f t="shared" si="6"/>
        <v>0.99765499999999996</v>
      </c>
      <c r="J30" s="50">
        <f t="shared" si="7"/>
        <v>2.3450000000000415E-3</v>
      </c>
      <c r="K30" s="50">
        <f t="shared" si="0"/>
        <v>7.1558276453567959</v>
      </c>
      <c r="L30" s="50">
        <f t="shared" si="1"/>
        <v>9.8466782275158815E-2</v>
      </c>
      <c r="M30" s="53">
        <f t="shared" si="2"/>
        <v>984667.82275158819</v>
      </c>
      <c r="N30" s="53">
        <f t="shared" si="8"/>
        <v>468861.39447318704</v>
      </c>
      <c r="O30" s="53">
        <f t="shared" si="3"/>
        <v>1317057.8583926419</v>
      </c>
      <c r="P30" s="53">
        <f t="shared" si="9"/>
        <v>-136471.35883213347</v>
      </c>
      <c r="Q30" s="38">
        <f t="shared" si="10"/>
        <v>19</v>
      </c>
      <c r="R30" s="57">
        <f t="shared" si="11"/>
        <v>136471.35883213347</v>
      </c>
      <c r="S30" s="58">
        <f t="shared" si="4"/>
        <v>44928.300788312859</v>
      </c>
    </row>
    <row r="31" spans="1:19" x14ac:dyDescent="0.3">
      <c r="A31" s="13">
        <v>21</v>
      </c>
      <c r="B31" s="16">
        <v>9.3400000000000004E-4</v>
      </c>
      <c r="C31" s="19">
        <f t="shared" si="12"/>
        <v>0.99906600000000001</v>
      </c>
      <c r="D31" s="3"/>
      <c r="E31" s="1"/>
      <c r="F31" s="36">
        <v>20</v>
      </c>
      <c r="G31" s="38">
        <f t="shared" si="13"/>
        <v>45</v>
      </c>
      <c r="H31" s="35">
        <f t="shared" si="5"/>
        <v>30</v>
      </c>
      <c r="I31" s="50">
        <f t="shared" si="6"/>
        <v>0.997421</v>
      </c>
      <c r="J31" s="50">
        <f t="shared" si="7"/>
        <v>2.578999999999998E-3</v>
      </c>
      <c r="K31" s="50">
        <f t="shared" si="0"/>
        <v>7.0606386399155898</v>
      </c>
      <c r="L31" s="50">
        <f t="shared" si="1"/>
        <v>0.10276310259863791</v>
      </c>
      <c r="M31" s="53">
        <f t="shared" si="2"/>
        <v>1027631.0259863791</v>
      </c>
      <c r="N31" s="53">
        <f t="shared" si="8"/>
        <v>462624.45696692402</v>
      </c>
      <c r="O31" s="53">
        <f t="shared" si="3"/>
        <v>1299537.9523996196</v>
      </c>
      <c r="P31" s="53">
        <f t="shared" si="9"/>
        <v>-190717.53055368341</v>
      </c>
      <c r="Q31" s="38">
        <f t="shared" si="10"/>
        <v>20</v>
      </c>
      <c r="R31" s="57">
        <f t="shared" si="11"/>
        <v>190717.53055368341</v>
      </c>
      <c r="S31" s="58">
        <f t="shared" si="4"/>
        <v>42588.300788313674</v>
      </c>
    </row>
    <row r="32" spans="1:19" x14ac:dyDescent="0.3">
      <c r="A32" s="13">
        <v>22</v>
      </c>
      <c r="B32" s="16">
        <v>9.3700000000000001E-4</v>
      </c>
      <c r="C32" s="19">
        <f t="shared" si="12"/>
        <v>0.99906300000000003</v>
      </c>
      <c r="D32" s="3"/>
      <c r="E32" s="1"/>
      <c r="F32" s="36">
        <v>21</v>
      </c>
      <c r="G32" s="38">
        <f t="shared" si="13"/>
        <v>46</v>
      </c>
      <c r="H32" s="35">
        <f t="shared" si="5"/>
        <v>29</v>
      </c>
      <c r="I32" s="50">
        <f t="shared" si="6"/>
        <v>0.99714899999999995</v>
      </c>
      <c r="J32" s="50">
        <f t="shared" si="7"/>
        <v>2.8510000000000479E-3</v>
      </c>
      <c r="K32" s="50">
        <f t="shared" si="0"/>
        <v>6.9606566851009779</v>
      </c>
      <c r="L32" s="50">
        <f t="shared" si="1"/>
        <v>0.10714001837493835</v>
      </c>
      <c r="M32" s="53">
        <f t="shared" si="2"/>
        <v>1071400.1837493835</v>
      </c>
      <c r="N32" s="53">
        <f t="shared" si="8"/>
        <v>456073.47767007753</v>
      </c>
      <c r="O32" s="53">
        <f t="shared" si="3"/>
        <v>1281135.8854672939</v>
      </c>
      <c r="P32" s="53">
        <f t="shared" si="9"/>
        <v>-246337.77595216711</v>
      </c>
      <c r="Q32" s="38">
        <f t="shared" si="10"/>
        <v>21</v>
      </c>
      <c r="R32" s="57">
        <f t="shared" si="11"/>
        <v>246337.77595216711</v>
      </c>
      <c r="S32" s="58">
        <f t="shared" si="4"/>
        <v>39868.300788313383</v>
      </c>
    </row>
    <row r="33" spans="1:19" x14ac:dyDescent="0.3">
      <c r="A33" s="13">
        <v>23</v>
      </c>
      <c r="B33" s="16">
        <v>9.3599999999999998E-4</v>
      </c>
      <c r="C33" s="19">
        <f t="shared" si="12"/>
        <v>0.99906399999999995</v>
      </c>
      <c r="D33" s="4"/>
      <c r="E33" s="1"/>
      <c r="F33" s="36">
        <v>22</v>
      </c>
      <c r="G33" s="38">
        <f t="shared" si="13"/>
        <v>47</v>
      </c>
      <c r="H33" s="35">
        <f t="shared" si="5"/>
        <v>28</v>
      </c>
      <c r="I33" s="50">
        <f t="shared" si="6"/>
        <v>0.99683200000000005</v>
      </c>
      <c r="J33" s="50">
        <f t="shared" si="7"/>
        <v>3.1679999999999486E-3</v>
      </c>
      <c r="K33" s="50">
        <f t="shared" si="0"/>
        <v>6.8557701703883183</v>
      </c>
      <c r="L33" s="50">
        <f t="shared" si="1"/>
        <v>0.11157120908641467</v>
      </c>
      <c r="M33" s="53">
        <f t="shared" si="2"/>
        <v>1115712.0908641468</v>
      </c>
      <c r="N33" s="53">
        <f t="shared" si="8"/>
        <v>449201.14368065848</v>
      </c>
      <c r="O33" s="53">
        <f t="shared" si="3"/>
        <v>1261831.1152453111</v>
      </c>
      <c r="P33" s="53">
        <f t="shared" si="9"/>
        <v>-303082.1192994942</v>
      </c>
      <c r="Q33" s="38">
        <f t="shared" si="10"/>
        <v>22</v>
      </c>
      <c r="R33" s="57">
        <f t="shared" si="11"/>
        <v>303082.1192994942</v>
      </c>
      <c r="S33" s="58">
        <f t="shared" si="4"/>
        <v>36698.300788313732</v>
      </c>
    </row>
    <row r="34" spans="1:19" x14ac:dyDescent="0.3">
      <c r="A34" s="13">
        <v>24</v>
      </c>
      <c r="B34" s="16">
        <v>9.3300000000000002E-4</v>
      </c>
      <c r="C34" s="19">
        <f t="shared" si="12"/>
        <v>0.99906700000000004</v>
      </c>
      <c r="D34" s="3"/>
      <c r="E34" s="1"/>
      <c r="F34" s="36">
        <v>23</v>
      </c>
      <c r="G34" s="38">
        <f t="shared" si="13"/>
        <v>48</v>
      </c>
      <c r="H34" s="35">
        <f t="shared" si="5"/>
        <v>27</v>
      </c>
      <c r="I34" s="50">
        <f t="shared" si="6"/>
        <v>0.99646400000000002</v>
      </c>
      <c r="J34" s="50">
        <f t="shared" si="7"/>
        <v>3.5359999999999836E-3</v>
      </c>
      <c r="K34" s="50">
        <f t="shared" si="0"/>
        <v>6.7458912148321462</v>
      </c>
      <c r="L34" s="50">
        <f t="shared" si="1"/>
        <v>0.11602289821858816</v>
      </c>
      <c r="M34" s="53">
        <f t="shared" si="2"/>
        <v>1160228.9821858816</v>
      </c>
      <c r="N34" s="53">
        <f t="shared" si="8"/>
        <v>442001.69689706346</v>
      </c>
      <c r="O34" s="53">
        <f t="shared" si="3"/>
        <v>1241607.4669044886</v>
      </c>
      <c r="P34" s="53">
        <f t="shared" si="9"/>
        <v>-360623.21217845636</v>
      </c>
      <c r="Q34" s="38">
        <f t="shared" si="10"/>
        <v>23</v>
      </c>
      <c r="R34" s="57">
        <f t="shared" si="11"/>
        <v>360623.21217845636</v>
      </c>
      <c r="S34" s="58">
        <f t="shared" si="4"/>
        <v>33018.300788313849</v>
      </c>
    </row>
    <row r="35" spans="1:19" x14ac:dyDescent="0.3">
      <c r="A35" s="13">
        <v>25</v>
      </c>
      <c r="B35" s="16">
        <v>9.3099999999999997E-4</v>
      </c>
      <c r="C35" s="19">
        <f t="shared" si="12"/>
        <v>0.99906899999999998</v>
      </c>
      <c r="D35" s="7"/>
      <c r="E35" s="1"/>
      <c r="F35" s="36">
        <v>24</v>
      </c>
      <c r="G35" s="38">
        <f t="shared" si="13"/>
        <v>49</v>
      </c>
      <c r="H35" s="35">
        <f t="shared" si="5"/>
        <v>26</v>
      </c>
      <c r="I35" s="50">
        <f t="shared" si="6"/>
        <v>0.99604199999999998</v>
      </c>
      <c r="J35" s="50">
        <f t="shared" si="7"/>
        <v>3.9580000000000171E-3</v>
      </c>
      <c r="K35" s="50">
        <f t="shared" si="0"/>
        <v>6.6309461694514154</v>
      </c>
      <c r="L35" s="50">
        <f t="shared" si="1"/>
        <v>0.12045431305375448</v>
      </c>
      <c r="M35" s="53">
        <f t="shared" si="2"/>
        <v>1204543.1305375448</v>
      </c>
      <c r="N35" s="53">
        <f t="shared" si="8"/>
        <v>434470.31171900331</v>
      </c>
      <c r="O35" s="53">
        <f t="shared" si="3"/>
        <v>1220451.3850639453</v>
      </c>
      <c r="P35" s="53">
        <f t="shared" si="9"/>
        <v>-418562.05719260289</v>
      </c>
      <c r="Q35" s="38">
        <f t="shared" si="10"/>
        <v>24</v>
      </c>
      <c r="R35" s="57">
        <f t="shared" si="11"/>
        <v>418562.05719260289</v>
      </c>
      <c r="S35" s="58">
        <f t="shared" si="4"/>
        <v>28798.300788313441</v>
      </c>
    </row>
    <row r="36" spans="1:19" x14ac:dyDescent="0.3">
      <c r="A36" s="13">
        <v>26</v>
      </c>
      <c r="B36" s="16">
        <v>9.3099999999999997E-4</v>
      </c>
      <c r="C36" s="19">
        <f t="shared" si="12"/>
        <v>0.99906899999999998</v>
      </c>
      <c r="D36" s="3"/>
      <c r="E36" s="1"/>
      <c r="F36" s="36">
        <v>25</v>
      </c>
      <c r="G36" s="38">
        <f t="shared" si="13"/>
        <v>50</v>
      </c>
      <c r="H36" s="35">
        <f t="shared" si="5"/>
        <v>25</v>
      </c>
      <c r="I36" s="50">
        <f t="shared" si="6"/>
        <v>0.995564</v>
      </c>
      <c r="J36" s="50">
        <f t="shared" si="7"/>
        <v>4.4359999999999955E-3</v>
      </c>
      <c r="K36" s="50">
        <f t="shared" si="0"/>
        <v>6.510852625156125</v>
      </c>
      <c r="L36" s="50">
        <f t="shared" si="1"/>
        <v>0.12481988048922486</v>
      </c>
      <c r="M36" s="53">
        <f t="shared" si="2"/>
        <v>1248198.8048922487</v>
      </c>
      <c r="N36" s="53">
        <f t="shared" si="8"/>
        <v>426601.58856968972</v>
      </c>
      <c r="O36" s="53">
        <f t="shared" si="3"/>
        <v>1198347.7020107391</v>
      </c>
      <c r="P36" s="53">
        <f t="shared" si="9"/>
        <v>-476452.69145119935</v>
      </c>
      <c r="Q36" s="38">
        <f t="shared" si="10"/>
        <v>25</v>
      </c>
      <c r="R36" s="57">
        <f t="shared" si="11"/>
        <v>476452.69145119935</v>
      </c>
      <c r="S36" s="58">
        <f t="shared" si="4"/>
        <v>24018.300788313267</v>
      </c>
    </row>
    <row r="37" spans="1:19" x14ac:dyDescent="0.3">
      <c r="A37" s="13">
        <v>27</v>
      </c>
      <c r="B37" s="16">
        <v>9.3400000000000004E-4</v>
      </c>
      <c r="C37" s="19">
        <f t="shared" si="12"/>
        <v>0.99906600000000001</v>
      </c>
      <c r="F37" s="36">
        <v>26</v>
      </c>
      <c r="G37" s="38">
        <f t="shared" si="13"/>
        <v>51</v>
      </c>
      <c r="H37" s="35">
        <f t="shared" si="5"/>
        <v>24</v>
      </c>
      <c r="I37" s="50">
        <f t="shared" si="6"/>
        <v>0.995031</v>
      </c>
      <c r="J37" s="50">
        <f t="shared" si="7"/>
        <v>4.9690000000000012E-3</v>
      </c>
      <c r="K37" s="50">
        <f t="shared" si="0"/>
        <v>6.3855091644447501</v>
      </c>
      <c r="L37" s="50">
        <f t="shared" si="1"/>
        <v>0.12906972602567438</v>
      </c>
      <c r="M37" s="53">
        <f t="shared" si="2"/>
        <v>1290697.2602567438</v>
      </c>
      <c r="N37" s="53">
        <f t="shared" si="8"/>
        <v>418388.88241048483</v>
      </c>
      <c r="O37" s="53">
        <f t="shared" si="3"/>
        <v>1175277.7514599927</v>
      </c>
      <c r="P37" s="53">
        <f t="shared" si="9"/>
        <v>-533808.39120723587</v>
      </c>
      <c r="Q37" s="38">
        <f t="shared" si="10"/>
        <v>26</v>
      </c>
      <c r="R37" s="57">
        <f t="shared" si="11"/>
        <v>533808.39120723587</v>
      </c>
      <c r="S37" s="58">
        <f t="shared" si="4"/>
        <v>18688.3007883135</v>
      </c>
    </row>
    <row r="38" spans="1:19" x14ac:dyDescent="0.3">
      <c r="A38" s="13">
        <v>28</v>
      </c>
      <c r="B38" s="16">
        <v>9.4200000000000002E-4</v>
      </c>
      <c r="C38" s="19">
        <f t="shared" si="12"/>
        <v>0.999058</v>
      </c>
      <c r="F38" s="36">
        <v>27</v>
      </c>
      <c r="G38" s="38">
        <f t="shared" si="13"/>
        <v>52</v>
      </c>
      <c r="H38" s="35">
        <f t="shared" si="5"/>
        <v>23</v>
      </c>
      <c r="I38" s="50">
        <f t="shared" si="6"/>
        <v>0.99444999999999995</v>
      </c>
      <c r="J38" s="50">
        <f t="shared" si="7"/>
        <v>5.5500000000000549E-3</v>
      </c>
      <c r="K38" s="50">
        <f t="shared" si="0"/>
        <v>6.2547722233112921</v>
      </c>
      <c r="L38" s="50">
        <f t="shared" si="1"/>
        <v>0.13315188995854721</v>
      </c>
      <c r="M38" s="53">
        <f t="shared" si="2"/>
        <v>1331518.8995854722</v>
      </c>
      <c r="N38" s="53">
        <f t="shared" si="8"/>
        <v>409822.78669564932</v>
      </c>
      <c r="O38" s="53">
        <f t="shared" si="3"/>
        <v>1151215.1098990594</v>
      </c>
      <c r="P38" s="53">
        <f t="shared" si="9"/>
        <v>-590126.57638206217</v>
      </c>
      <c r="Q38" s="38">
        <f t="shared" si="10"/>
        <v>27</v>
      </c>
      <c r="R38" s="57">
        <f t="shared" si="11"/>
        <v>590126.57638206217</v>
      </c>
      <c r="S38" s="58">
        <f t="shared" si="4"/>
        <v>12878.300788312685</v>
      </c>
    </row>
    <row r="39" spans="1:19" x14ac:dyDescent="0.3">
      <c r="A39" s="13">
        <v>29</v>
      </c>
      <c r="B39" s="16">
        <v>9.5600000000000004E-4</v>
      </c>
      <c r="C39" s="19">
        <f t="shared" si="12"/>
        <v>0.99904400000000004</v>
      </c>
      <c r="F39" s="36">
        <v>28</v>
      </c>
      <c r="G39" s="38">
        <f t="shared" si="13"/>
        <v>53</v>
      </c>
      <c r="H39" s="35">
        <f t="shared" si="5"/>
        <v>22</v>
      </c>
      <c r="I39" s="50">
        <f t="shared" si="6"/>
        <v>0.99382599999999999</v>
      </c>
      <c r="J39" s="50">
        <f t="shared" si="7"/>
        <v>6.1740000000000128E-3</v>
      </c>
      <c r="K39" s="50">
        <f t="shared" si="0"/>
        <v>6.1184146189617641</v>
      </c>
      <c r="L39" s="50">
        <f t="shared" si="1"/>
        <v>0.13701720831198425</v>
      </c>
      <c r="M39" s="53">
        <f t="shared" si="2"/>
        <v>1370172.0831198425</v>
      </c>
      <c r="N39" s="53">
        <f t="shared" si="8"/>
        <v>400888.41604128806</v>
      </c>
      <c r="O39" s="53">
        <f t="shared" si="3"/>
        <v>1126117.9634527401</v>
      </c>
      <c r="P39" s="53">
        <f t="shared" si="9"/>
        <v>-644942.53570839041</v>
      </c>
      <c r="Q39" s="38">
        <f t="shared" si="10"/>
        <v>28</v>
      </c>
      <c r="R39" s="57">
        <f t="shared" si="11"/>
        <v>644942.53570839041</v>
      </c>
      <c r="S39" s="58">
        <f t="shared" si="4"/>
        <v>6638.3007883132668</v>
      </c>
    </row>
    <row r="40" spans="1:19" x14ac:dyDescent="0.3">
      <c r="A40" s="13">
        <v>30</v>
      </c>
      <c r="B40" s="16">
        <v>9.77E-4</v>
      </c>
      <c r="C40" s="19">
        <f t="shared" si="12"/>
        <v>0.99902299999999999</v>
      </c>
      <c r="F40" s="36">
        <v>29</v>
      </c>
      <c r="G40" s="38">
        <f t="shared" si="13"/>
        <v>54</v>
      </c>
      <c r="H40" s="35">
        <f t="shared" si="5"/>
        <v>21</v>
      </c>
      <c r="I40" s="50">
        <f t="shared" si="6"/>
        <v>0.99316899999999997</v>
      </c>
      <c r="J40" s="50">
        <f t="shared" si="7"/>
        <v>6.8310000000000315E-3</v>
      </c>
      <c r="K40" s="50">
        <f t="shared" si="0"/>
        <v>5.9761332156678115</v>
      </c>
      <c r="L40" s="50">
        <f t="shared" si="1"/>
        <v>0.14061749929289757</v>
      </c>
      <c r="M40" s="53">
        <f t="shared" si="2"/>
        <v>1406174.9929289757</v>
      </c>
      <c r="N40" s="53">
        <f t="shared" si="8"/>
        <v>391565.90850447078</v>
      </c>
      <c r="O40" s="53">
        <f t="shared" si="3"/>
        <v>1099930.5188134012</v>
      </c>
      <c r="P40" s="53">
        <f t="shared" si="9"/>
        <v>-697810.38262004522</v>
      </c>
      <c r="Q40" s="38">
        <f t="shared" si="10"/>
        <v>29</v>
      </c>
      <c r="R40" s="57">
        <f t="shared" si="11"/>
        <v>697810.38262004522</v>
      </c>
      <c r="S40" s="58">
        <f t="shared" si="4"/>
        <v>68.300788313150406</v>
      </c>
    </row>
    <row r="41" spans="1:19" x14ac:dyDescent="0.3">
      <c r="A41" s="13">
        <v>31</v>
      </c>
      <c r="B41" s="16">
        <v>1.005E-3</v>
      </c>
      <c r="C41" s="19">
        <f t="shared" si="12"/>
        <v>0.99899499999999997</v>
      </c>
      <c r="F41" s="36">
        <v>30</v>
      </c>
      <c r="G41" s="38">
        <f t="shared" si="13"/>
        <v>55</v>
      </c>
      <c r="H41" s="35">
        <f t="shared" si="5"/>
        <v>20</v>
      </c>
      <c r="I41" s="50">
        <f t="shared" si="6"/>
        <v>0.99248700000000001</v>
      </c>
      <c r="J41" s="50">
        <f t="shared" si="7"/>
        <v>7.5129999999999919E-3</v>
      </c>
      <c r="K41" s="50">
        <f t="shared" si="0"/>
        <v>5.8275146271039659</v>
      </c>
      <c r="L41" s="50">
        <f t="shared" si="1"/>
        <v>0.14390968379695285</v>
      </c>
      <c r="M41" s="53">
        <f t="shared" si="2"/>
        <v>1439096.8379695285</v>
      </c>
      <c r="N41" s="53">
        <f t="shared" si="8"/>
        <v>381828.1783449279</v>
      </c>
      <c r="O41" s="53">
        <f t="shared" si="3"/>
        <v>1072576.6906229968</v>
      </c>
      <c r="P41" s="53">
        <f t="shared" si="9"/>
        <v>-748348.3256914597</v>
      </c>
      <c r="Q41" s="38">
        <f t="shared" si="10"/>
        <v>30</v>
      </c>
      <c r="R41" s="57">
        <f t="shared" si="11"/>
        <v>748348.3256914597</v>
      </c>
      <c r="S41" s="58">
        <f t="shared" si="4"/>
        <v>-6751.6992116867332</v>
      </c>
    </row>
    <row r="42" spans="1:19" x14ac:dyDescent="0.3">
      <c r="A42" s="13">
        <v>32</v>
      </c>
      <c r="B42" s="16">
        <v>1.042E-3</v>
      </c>
      <c r="C42" s="19">
        <f t="shared" si="12"/>
        <v>0.99895800000000001</v>
      </c>
      <c r="F42" s="36">
        <f>F41+1</f>
        <v>31</v>
      </c>
      <c r="G42" s="38">
        <f t="shared" si="13"/>
        <v>56</v>
      </c>
      <c r="H42" s="35">
        <f t="shared" ref="H42:H61" si="14">$H$11-F42</f>
        <v>19</v>
      </c>
      <c r="I42" s="50">
        <f t="shared" si="6"/>
        <v>0.991788</v>
      </c>
      <c r="J42" s="50">
        <f t="shared" si="7"/>
        <v>8.2119999999999971E-3</v>
      </c>
      <c r="K42" s="50">
        <f t="shared" si="0"/>
        <v>5.672042130391354</v>
      </c>
      <c r="L42" s="50">
        <f t="shared" si="1"/>
        <v>0.1468541283097459</v>
      </c>
      <c r="M42" s="53">
        <f t="shared" si="2"/>
        <v>1468541.283097459</v>
      </c>
      <c r="N42" s="53">
        <f t="shared" si="8"/>
        <v>371641.36904437095</v>
      </c>
      <c r="O42" s="53">
        <f t="shared" si="3"/>
        <v>1043961.3740296554</v>
      </c>
      <c r="P42" s="53">
        <f t="shared" ref="P42:P61" si="15">O42-(N42+M42)</f>
        <v>-796221.27811217459</v>
      </c>
      <c r="Q42" s="38">
        <f t="shared" si="10"/>
        <v>31</v>
      </c>
      <c r="R42" s="57">
        <f t="shared" si="11"/>
        <v>796221.27811217459</v>
      </c>
      <c r="S42" s="58">
        <f t="shared" si="4"/>
        <v>-13741.6992116865</v>
      </c>
    </row>
    <row r="43" spans="1:19" x14ac:dyDescent="0.3">
      <c r="A43" s="13">
        <v>33</v>
      </c>
      <c r="B43" s="16">
        <v>1.0859999999999999E-3</v>
      </c>
      <c r="C43" s="19">
        <f t="shared" si="12"/>
        <v>0.99891399999999997</v>
      </c>
      <c r="F43" s="36">
        <f t="shared" ref="F43:F61" si="16">F42+1</f>
        <v>32</v>
      </c>
      <c r="G43" s="38">
        <f t="shared" si="13"/>
        <v>57</v>
      </c>
      <c r="H43" s="35">
        <f t="shared" si="14"/>
        <v>18</v>
      </c>
      <c r="I43" s="50">
        <f t="shared" si="6"/>
        <v>0.99107500000000004</v>
      </c>
      <c r="J43" s="50">
        <f t="shared" si="7"/>
        <v>8.9249999999999607E-3</v>
      </c>
      <c r="K43" s="50">
        <f t="shared" ref="K43:K60" si="17">(K44*I43*v+1)-((annuity_mon-1)/(2*annuity_mon))</f>
        <v>5.5090905202188285</v>
      </c>
      <c r="L43" s="50">
        <f t="shared" ref="L43:L60" si="18">(J43*v)+(L44*I43*v)</f>
        <v>0.14941463967085644</v>
      </c>
      <c r="M43" s="53">
        <f t="shared" ref="M43:M61" si="19">L43*SA</f>
        <v>1494146.3967085644</v>
      </c>
      <c r="N43" s="53">
        <f t="shared" si="8"/>
        <v>360964.51614019059</v>
      </c>
      <c r="O43" s="53">
        <f t="shared" ref="O43:O61" si="20">K43*Premium*12</f>
        <v>1013969.4975686958</v>
      </c>
      <c r="P43" s="53">
        <f t="shared" si="15"/>
        <v>-841141.41528005921</v>
      </c>
      <c r="Q43" s="38">
        <f t="shared" si="10"/>
        <v>32</v>
      </c>
      <c r="R43" s="57">
        <f t="shared" si="11"/>
        <v>841141.41528005921</v>
      </c>
      <c r="S43" s="58">
        <f t="shared" ref="S43:S61" si="21">(R44*I43)-(R43*(1+Int))</f>
        <v>-20871.699211686035</v>
      </c>
    </row>
    <row r="44" spans="1:19" x14ac:dyDescent="0.3">
      <c r="A44" s="13">
        <v>34</v>
      </c>
      <c r="B44" s="16">
        <v>1.14E-3</v>
      </c>
      <c r="C44" s="19">
        <f t="shared" si="12"/>
        <v>0.99885999999999997</v>
      </c>
      <c r="F44" s="36">
        <f t="shared" si="16"/>
        <v>33</v>
      </c>
      <c r="G44" s="38">
        <f t="shared" si="13"/>
        <v>58</v>
      </c>
      <c r="H44" s="35">
        <f t="shared" si="14"/>
        <v>17</v>
      </c>
      <c r="I44" s="50">
        <f t="shared" si="6"/>
        <v>0.99034900000000003</v>
      </c>
      <c r="J44" s="50">
        <f t="shared" si="7"/>
        <v>9.6509999999999652E-3</v>
      </c>
      <c r="K44" s="50">
        <f t="shared" si="17"/>
        <v>5.3379475862402455</v>
      </c>
      <c r="L44" s="50">
        <f t="shared" si="18"/>
        <v>0.15155421259688939</v>
      </c>
      <c r="M44" s="53">
        <f t="shared" si="19"/>
        <v>1515542.125968894</v>
      </c>
      <c r="N44" s="53">
        <f t="shared" ref="N44:N61" si="22">K44*(12*Renewal_exp)</f>
        <v>349750.95445924404</v>
      </c>
      <c r="O44" s="53">
        <f t="shared" si="20"/>
        <v>982469.97616097657</v>
      </c>
      <c r="P44" s="53">
        <f t="shared" si="15"/>
        <v>-882823.10426716134</v>
      </c>
      <c r="Q44" s="38">
        <f t="shared" si="10"/>
        <v>33</v>
      </c>
      <c r="R44" s="57">
        <f t="shared" si="11"/>
        <v>882823.10426716134</v>
      </c>
      <c r="S44" s="58">
        <f t="shared" si="21"/>
        <v>-28131.699211686384</v>
      </c>
    </row>
    <row r="45" spans="1:19" x14ac:dyDescent="0.3">
      <c r="A45" s="13">
        <v>35</v>
      </c>
      <c r="B45" s="16">
        <v>1.2019999999999999E-3</v>
      </c>
      <c r="C45" s="19">
        <f t="shared" si="12"/>
        <v>0.99879799999999996</v>
      </c>
      <c r="F45" s="36">
        <f t="shared" si="16"/>
        <v>34</v>
      </c>
      <c r="G45" s="38">
        <f t="shared" si="13"/>
        <v>59</v>
      </c>
      <c r="H45" s="35">
        <f t="shared" si="14"/>
        <v>16</v>
      </c>
      <c r="I45" s="50">
        <f t="shared" si="6"/>
        <v>0.98960700000000001</v>
      </c>
      <c r="J45" s="50">
        <f t="shared" si="7"/>
        <v>1.0392999999999986E-2</v>
      </c>
      <c r="K45" s="50">
        <f t="shared" si="17"/>
        <v>5.1578172738558434</v>
      </c>
      <c r="L45" s="50">
        <f t="shared" si="18"/>
        <v>0.15323308895721327</v>
      </c>
      <c r="M45" s="53">
        <f t="shared" si="19"/>
        <v>1532330.8895721326</v>
      </c>
      <c r="N45" s="53">
        <f t="shared" si="22"/>
        <v>337948.52521736</v>
      </c>
      <c r="O45" s="53">
        <f t="shared" si="20"/>
        <v>949316.29286697821</v>
      </c>
      <c r="P45" s="53">
        <f t="shared" si="15"/>
        <v>-920963.12192251452</v>
      </c>
      <c r="Q45" s="38">
        <f t="shared" si="10"/>
        <v>34</v>
      </c>
      <c r="R45" s="57">
        <f t="shared" si="11"/>
        <v>920963.12192251452</v>
      </c>
      <c r="S45" s="58">
        <f t="shared" si="21"/>
        <v>-35551.699211686384</v>
      </c>
    </row>
    <row r="46" spans="1:19" x14ac:dyDescent="0.3">
      <c r="A46" s="13">
        <v>36</v>
      </c>
      <c r="B46" s="16">
        <v>1.2750000000000001E-3</v>
      </c>
      <c r="C46" s="19">
        <f t="shared" si="12"/>
        <v>0.99872499999999997</v>
      </c>
      <c r="F46" s="36">
        <f t="shared" si="16"/>
        <v>35</v>
      </c>
      <c r="G46" s="38">
        <f t="shared" si="13"/>
        <v>60</v>
      </c>
      <c r="H46" s="35">
        <f t="shared" si="14"/>
        <v>15</v>
      </c>
      <c r="I46" s="50">
        <f t="shared" si="6"/>
        <v>0.98883799999999999</v>
      </c>
      <c r="J46" s="50">
        <f t="shared" si="7"/>
        <v>1.1162000000000005E-2</v>
      </c>
      <c r="K46" s="50">
        <f t="shared" si="17"/>
        <v>4.9678310649141251</v>
      </c>
      <c r="L46" s="50">
        <f t="shared" si="18"/>
        <v>0.15440497059886615</v>
      </c>
      <c r="M46" s="53">
        <f t="shared" si="19"/>
        <v>1544049.7059886616</v>
      </c>
      <c r="N46" s="53">
        <f t="shared" si="22"/>
        <v>325500.32170132257</v>
      </c>
      <c r="O46" s="53">
        <f t="shared" si="20"/>
        <v>914348.59354916704</v>
      </c>
      <c r="P46" s="53">
        <f t="shared" si="15"/>
        <v>-955201.43414081703</v>
      </c>
      <c r="Q46" s="38">
        <f t="shared" si="10"/>
        <v>35</v>
      </c>
      <c r="R46" s="57">
        <f t="shared" si="11"/>
        <v>955201.43414081703</v>
      </c>
      <c r="S46" s="58">
        <f t="shared" si="21"/>
        <v>-43241.699211686617</v>
      </c>
    </row>
    <row r="47" spans="1:19" x14ac:dyDescent="0.3">
      <c r="A47" s="13">
        <v>37</v>
      </c>
      <c r="B47" s="16">
        <v>1.358E-3</v>
      </c>
      <c r="C47" s="19">
        <f t="shared" si="12"/>
        <v>0.99864200000000003</v>
      </c>
      <c r="F47" s="36">
        <f t="shared" si="16"/>
        <v>36</v>
      </c>
      <c r="G47" s="38">
        <f t="shared" si="13"/>
        <v>61</v>
      </c>
      <c r="H47" s="35">
        <f t="shared" si="14"/>
        <v>14</v>
      </c>
      <c r="I47" s="50">
        <f t="shared" si="6"/>
        <v>0.98803099999999999</v>
      </c>
      <c r="J47" s="50">
        <f t="shared" si="7"/>
        <v>1.1969000000000007E-2</v>
      </c>
      <c r="K47" s="50">
        <f t="shared" si="17"/>
        <v>4.7670751772621429</v>
      </c>
      <c r="L47" s="50">
        <f t="shared" si="18"/>
        <v>0.15500950983658845</v>
      </c>
      <c r="M47" s="53">
        <f t="shared" si="19"/>
        <v>1550095.0983658845</v>
      </c>
      <c r="N47" s="53">
        <f t="shared" si="22"/>
        <v>312346.47142737318</v>
      </c>
      <c r="O47" s="53">
        <f t="shared" si="20"/>
        <v>877398.69305481971</v>
      </c>
      <c r="P47" s="53">
        <f t="shared" si="15"/>
        <v>-985042.87673843792</v>
      </c>
      <c r="Q47" s="38">
        <f t="shared" si="10"/>
        <v>36</v>
      </c>
      <c r="R47" s="57">
        <f t="shared" si="11"/>
        <v>985042.87673843792</v>
      </c>
      <c r="S47" s="58">
        <f t="shared" si="21"/>
        <v>-51311.69921168685</v>
      </c>
    </row>
    <row r="48" spans="1:19" x14ac:dyDescent="0.3">
      <c r="A48" s="13">
        <v>38</v>
      </c>
      <c r="B48" s="16">
        <v>1.4530000000000001E-3</v>
      </c>
      <c r="C48" s="19">
        <f t="shared" si="12"/>
        <v>0.99854699999999996</v>
      </c>
      <c r="F48" s="36">
        <f t="shared" si="16"/>
        <v>37</v>
      </c>
      <c r="G48" s="38">
        <f t="shared" si="13"/>
        <v>62</v>
      </c>
      <c r="H48" s="35">
        <f t="shared" si="14"/>
        <v>13</v>
      </c>
      <c r="I48" s="50">
        <f t="shared" si="6"/>
        <v>0.98716899999999996</v>
      </c>
      <c r="J48" s="50">
        <f t="shared" si="7"/>
        <v>1.2831000000000037E-2</v>
      </c>
      <c r="K48" s="50">
        <f t="shared" si="17"/>
        <v>4.5545737570827045</v>
      </c>
      <c r="L48" s="50">
        <f t="shared" si="18"/>
        <v>0.15497097558271622</v>
      </c>
      <c r="M48" s="53">
        <f t="shared" si="19"/>
        <v>1549709.7558271622</v>
      </c>
      <c r="N48" s="53">
        <f t="shared" si="22"/>
        <v>298423.03487597534</v>
      </c>
      <c r="O48" s="53">
        <f t="shared" si="20"/>
        <v>838286.98170043447</v>
      </c>
      <c r="P48" s="53">
        <f t="shared" si="15"/>
        <v>-1009845.8090027029</v>
      </c>
      <c r="Q48" s="38">
        <f t="shared" si="10"/>
        <v>37</v>
      </c>
      <c r="R48" s="57">
        <f t="shared" si="11"/>
        <v>1009845.8090027029</v>
      </c>
      <c r="S48" s="58">
        <f t="shared" si="21"/>
        <v>-59931.699211686617</v>
      </c>
    </row>
    <row r="49" spans="1:19" x14ac:dyDescent="0.3">
      <c r="A49" s="13">
        <v>39</v>
      </c>
      <c r="B49" s="16">
        <v>1.56E-3</v>
      </c>
      <c r="C49" s="19">
        <f t="shared" si="12"/>
        <v>0.99843999999999999</v>
      </c>
      <c r="F49" s="36">
        <f t="shared" si="16"/>
        <v>38</v>
      </c>
      <c r="G49" s="38">
        <f t="shared" si="13"/>
        <v>63</v>
      </c>
      <c r="H49" s="35">
        <f t="shared" si="14"/>
        <v>12</v>
      </c>
      <c r="I49" s="50">
        <f t="shared" si="6"/>
        <v>0.98623499999999997</v>
      </c>
      <c r="J49" s="50">
        <f t="shared" si="7"/>
        <v>1.3765000000000027E-2</v>
      </c>
      <c r="K49" s="50">
        <f t="shared" si="17"/>
        <v>4.3292952384982515</v>
      </c>
      <c r="L49" s="50">
        <f t="shared" si="18"/>
        <v>0.15419152039376516</v>
      </c>
      <c r="M49" s="53">
        <f t="shared" si="19"/>
        <v>1541915.2039376516</v>
      </c>
      <c r="N49" s="53">
        <f t="shared" si="22"/>
        <v>283662.42218334053</v>
      </c>
      <c r="O49" s="53">
        <f t="shared" si="20"/>
        <v>796823.59578151419</v>
      </c>
      <c r="P49" s="53">
        <f t="shared" si="15"/>
        <v>-1028754.0303394778</v>
      </c>
      <c r="Q49" s="38">
        <f t="shared" si="10"/>
        <v>38</v>
      </c>
      <c r="R49" s="57">
        <f t="shared" si="11"/>
        <v>1028754.0303394778</v>
      </c>
      <c r="S49" s="58">
        <f t="shared" si="21"/>
        <v>-69271.699211686617</v>
      </c>
    </row>
    <row r="50" spans="1:19" x14ac:dyDescent="0.3">
      <c r="A50" s="13">
        <v>40</v>
      </c>
      <c r="B50" s="16">
        <v>1.6800000000000001E-3</v>
      </c>
      <c r="C50" s="19">
        <f t="shared" si="12"/>
        <v>0.99831999999999999</v>
      </c>
      <c r="F50" s="36">
        <f t="shared" si="16"/>
        <v>39</v>
      </c>
      <c r="G50" s="38">
        <f t="shared" si="13"/>
        <v>64</v>
      </c>
      <c r="H50" s="35">
        <f t="shared" si="14"/>
        <v>11</v>
      </c>
      <c r="I50" s="50">
        <f t="shared" si="6"/>
        <v>0.98520799999999997</v>
      </c>
      <c r="J50" s="50">
        <f t="shared" si="7"/>
        <v>1.4792000000000027E-2</v>
      </c>
      <c r="K50" s="50">
        <f t="shared" si="17"/>
        <v>4.0901249996204116</v>
      </c>
      <c r="L50" s="50">
        <f t="shared" si="18"/>
        <v>0.1525488034995309</v>
      </c>
      <c r="M50" s="53">
        <f t="shared" si="19"/>
        <v>1525488.0349953091</v>
      </c>
      <c r="N50" s="53">
        <f t="shared" si="22"/>
        <v>267991.60152159474</v>
      </c>
      <c r="O50" s="53">
        <f t="shared" si="20"/>
        <v>752803.38481233316</v>
      </c>
      <c r="P50" s="53">
        <f t="shared" si="15"/>
        <v>-1040676.2517045706</v>
      </c>
      <c r="Q50" s="38">
        <f t="shared" si="10"/>
        <v>39</v>
      </c>
      <c r="R50" s="57">
        <f t="shared" si="11"/>
        <v>1040676.2517045706</v>
      </c>
      <c r="S50" s="58">
        <f t="shared" si="21"/>
        <v>-79541.699211686966</v>
      </c>
    </row>
    <row r="51" spans="1:19" x14ac:dyDescent="0.3">
      <c r="A51" s="13">
        <v>41</v>
      </c>
      <c r="B51" s="16">
        <v>1.815E-3</v>
      </c>
      <c r="C51" s="19">
        <f t="shared" si="12"/>
        <v>0.99818499999999999</v>
      </c>
      <c r="F51" s="36">
        <f t="shared" si="16"/>
        <v>40</v>
      </c>
      <c r="G51" s="38">
        <f t="shared" si="13"/>
        <v>65</v>
      </c>
      <c r="H51" s="35">
        <f t="shared" si="14"/>
        <v>10</v>
      </c>
      <c r="I51" s="50">
        <f t="shared" si="6"/>
        <v>0.98406799999999994</v>
      </c>
      <c r="J51" s="50">
        <f t="shared" si="7"/>
        <v>1.5932000000000057E-2</v>
      </c>
      <c r="K51" s="50">
        <f t="shared" si="17"/>
        <v>3.835847988034748</v>
      </c>
      <c r="L51" s="50">
        <f t="shared" si="18"/>
        <v>0.14988964333115481</v>
      </c>
      <c r="M51" s="53">
        <f t="shared" si="19"/>
        <v>1498896.4333115481</v>
      </c>
      <c r="N51" s="53">
        <f t="shared" si="22"/>
        <v>251330.96069245349</v>
      </c>
      <c r="O51" s="53">
        <f t="shared" si="20"/>
        <v>706002.71367895277</v>
      </c>
      <c r="P51" s="53">
        <f t="shared" si="15"/>
        <v>-1044224.6803250487</v>
      </c>
      <c r="Q51" s="38">
        <f t="shared" si="10"/>
        <v>40</v>
      </c>
      <c r="R51" s="57">
        <f t="shared" si="11"/>
        <v>1044224.6803250487</v>
      </c>
      <c r="S51" s="58">
        <f t="shared" si="21"/>
        <v>-90941.699211687199</v>
      </c>
    </row>
    <row r="52" spans="1:19" x14ac:dyDescent="0.3">
      <c r="A52" s="13">
        <v>42</v>
      </c>
      <c r="B52" s="16">
        <v>1.9689999999999998E-3</v>
      </c>
      <c r="C52" s="19">
        <f t="shared" si="12"/>
        <v>0.998031</v>
      </c>
      <c r="F52" s="36">
        <f t="shared" si="16"/>
        <v>41</v>
      </c>
      <c r="G52" s="38">
        <f t="shared" si="13"/>
        <v>66</v>
      </c>
      <c r="H52" s="35">
        <f t="shared" si="14"/>
        <v>9</v>
      </c>
      <c r="I52" s="50">
        <f t="shared" si="6"/>
        <v>0.98279399999999995</v>
      </c>
      <c r="J52" s="50">
        <f t="shared" si="7"/>
        <v>1.7206000000000055E-2</v>
      </c>
      <c r="K52" s="50">
        <f t="shared" si="17"/>
        <v>3.5651023173774647</v>
      </c>
      <c r="L52" s="50">
        <f t="shared" si="18"/>
        <v>0.14602697186340763</v>
      </c>
      <c r="M52" s="53">
        <f t="shared" si="19"/>
        <v>1460269.7186340762</v>
      </c>
      <c r="N52" s="53">
        <f t="shared" si="22"/>
        <v>233591.26669991846</v>
      </c>
      <c r="O52" s="53">
        <f t="shared" si="20"/>
        <v>656170.92190901819</v>
      </c>
      <c r="P52" s="53">
        <f t="shared" si="15"/>
        <v>-1037690.0634249765</v>
      </c>
      <c r="Q52" s="38">
        <f t="shared" ref="Q52:Q61" si="23">F52</f>
        <v>41</v>
      </c>
      <c r="R52" s="57">
        <f t="shared" ref="R52:R61" si="24">SUM(M52:N52)-O52</f>
        <v>1037690.0634249765</v>
      </c>
      <c r="S52" s="58">
        <f t="shared" si="21"/>
        <v>-103681.69921168685</v>
      </c>
    </row>
    <row r="53" spans="1:19" x14ac:dyDescent="0.3">
      <c r="A53" s="13">
        <v>43</v>
      </c>
      <c r="B53" s="16">
        <v>2.1440000000000001E-3</v>
      </c>
      <c r="C53" s="19">
        <f t="shared" si="12"/>
        <v>0.99785599999999997</v>
      </c>
      <c r="F53" s="36">
        <f t="shared" si="16"/>
        <v>42</v>
      </c>
      <c r="G53" s="38">
        <f t="shared" si="13"/>
        <v>67</v>
      </c>
      <c r="H53" s="35">
        <f t="shared" si="14"/>
        <v>8</v>
      </c>
      <c r="I53" s="50">
        <f t="shared" si="6"/>
        <v>0.98136500000000004</v>
      </c>
      <c r="J53" s="50">
        <f t="shared" si="7"/>
        <v>1.8634999999999957E-2</v>
      </c>
      <c r="K53" s="50">
        <f t="shared" si="17"/>
        <v>3.2763315282826317</v>
      </c>
      <c r="L53" s="50">
        <f t="shared" si="18"/>
        <v>0.14073419763910758</v>
      </c>
      <c r="M53" s="53">
        <f t="shared" si="19"/>
        <v>1407341.9763910759</v>
      </c>
      <c r="N53" s="53">
        <f t="shared" si="22"/>
        <v>214670.53781037082</v>
      </c>
      <c r="O53" s="53">
        <f t="shared" si="20"/>
        <v>603021.53711376293</v>
      </c>
      <c r="P53" s="53">
        <f t="shared" si="15"/>
        <v>-1018990.9770876837</v>
      </c>
      <c r="Q53" s="38">
        <f t="shared" si="23"/>
        <v>42</v>
      </c>
      <c r="R53" s="57">
        <f t="shared" si="24"/>
        <v>1018990.9770876837</v>
      </c>
      <c r="S53" s="58">
        <f t="shared" si="21"/>
        <v>-117971.69921168603</v>
      </c>
    </row>
    <row r="54" spans="1:19" x14ac:dyDescent="0.3">
      <c r="A54" s="13">
        <v>44</v>
      </c>
      <c r="B54" s="16">
        <v>2.3449999999999999E-3</v>
      </c>
      <c r="C54" s="19">
        <f t="shared" si="12"/>
        <v>0.99765499999999996</v>
      </c>
      <c r="F54" s="36">
        <f t="shared" si="16"/>
        <v>43</v>
      </c>
      <c r="G54" s="38">
        <f t="shared" si="13"/>
        <v>68</v>
      </c>
      <c r="H54" s="35">
        <f t="shared" si="14"/>
        <v>7</v>
      </c>
      <c r="I54" s="50">
        <f t="shared" si="6"/>
        <v>0.97975999999999996</v>
      </c>
      <c r="J54" s="50">
        <f t="shared" si="7"/>
        <v>2.0240000000000036E-2</v>
      </c>
      <c r="K54" s="50">
        <f t="shared" si="17"/>
        <v>2.9677215690604446</v>
      </c>
      <c r="L54" s="50">
        <f t="shared" si="18"/>
        <v>0.13373914953727678</v>
      </c>
      <c r="M54" s="53">
        <f t="shared" si="19"/>
        <v>1337391.4953727678</v>
      </c>
      <c r="N54" s="53">
        <f t="shared" si="22"/>
        <v>194449.91442474237</v>
      </c>
      <c r="O54" s="53">
        <f t="shared" si="20"/>
        <v>546220.67603718955</v>
      </c>
      <c r="P54" s="53">
        <f t="shared" si="15"/>
        <v>-985620.73376032058</v>
      </c>
      <c r="Q54" s="38">
        <f t="shared" si="23"/>
        <v>43</v>
      </c>
      <c r="R54" s="57">
        <f t="shared" si="24"/>
        <v>985620.73376032058</v>
      </c>
      <c r="S54" s="58">
        <f t="shared" si="21"/>
        <v>-134021.69921168685</v>
      </c>
    </row>
    <row r="55" spans="1:19" x14ac:dyDescent="0.3">
      <c r="A55" s="13">
        <v>45</v>
      </c>
      <c r="B55" s="16">
        <v>2.5790000000000001E-3</v>
      </c>
      <c r="C55" s="19">
        <f t="shared" si="12"/>
        <v>0.997421</v>
      </c>
      <c r="F55" s="36">
        <f t="shared" si="16"/>
        <v>44</v>
      </c>
      <c r="G55" s="38">
        <f t="shared" si="13"/>
        <v>69</v>
      </c>
      <c r="H55" s="35">
        <f t="shared" si="14"/>
        <v>6</v>
      </c>
      <c r="I55" s="50">
        <f t="shared" si="6"/>
        <v>0.97796000000000005</v>
      </c>
      <c r="J55" s="50">
        <f t="shared" si="7"/>
        <v>2.2039999999999949E-2</v>
      </c>
      <c r="K55" s="50">
        <f t="shared" si="17"/>
        <v>2.6371238579339571</v>
      </c>
      <c r="L55" s="50">
        <f t="shared" si="18"/>
        <v>0.12471645531272937</v>
      </c>
      <c r="M55" s="53">
        <f t="shared" si="19"/>
        <v>1247164.5531272937</v>
      </c>
      <c r="N55" s="53">
        <f t="shared" si="22"/>
        <v>172788.61799189905</v>
      </c>
      <c r="O55" s="53">
        <f t="shared" si="20"/>
        <v>485372.88386205386</v>
      </c>
      <c r="P55" s="53">
        <f t="shared" si="15"/>
        <v>-934580.28725713899</v>
      </c>
      <c r="Q55" s="38">
        <f t="shared" si="23"/>
        <v>44</v>
      </c>
      <c r="R55" s="57">
        <f t="shared" si="24"/>
        <v>934580.28725713899</v>
      </c>
      <c r="S55" s="58">
        <f t="shared" si="21"/>
        <v>-152021.69921168627</v>
      </c>
    </row>
    <row r="56" spans="1:19" x14ac:dyDescent="0.3">
      <c r="A56" s="13">
        <v>46</v>
      </c>
      <c r="B56" s="16">
        <v>2.8509999999999998E-3</v>
      </c>
      <c r="C56" s="19">
        <f t="shared" si="12"/>
        <v>0.99714899999999995</v>
      </c>
      <c r="F56" s="36">
        <f t="shared" si="16"/>
        <v>45</v>
      </c>
      <c r="G56" s="38">
        <f t="shared" si="13"/>
        <v>70</v>
      </c>
      <c r="H56" s="35">
        <f t="shared" si="14"/>
        <v>5</v>
      </c>
      <c r="I56" s="50">
        <f t="shared" si="6"/>
        <v>0.97594199999999998</v>
      </c>
      <c r="J56" s="50">
        <f t="shared" si="7"/>
        <v>2.4058000000000024E-2</v>
      </c>
      <c r="K56" s="50">
        <f t="shared" si="17"/>
        <v>2.2819562238738436</v>
      </c>
      <c r="L56" s="50">
        <f t="shared" si="18"/>
        <v>0.11327970971006671</v>
      </c>
      <c r="M56" s="53">
        <f t="shared" si="19"/>
        <v>1132797.097100667</v>
      </c>
      <c r="N56" s="53">
        <f t="shared" si="22"/>
        <v>149517.46049200871</v>
      </c>
      <c r="O56" s="53">
        <f t="shared" si="20"/>
        <v>420002.90198593639</v>
      </c>
      <c r="P56" s="53">
        <f t="shared" si="15"/>
        <v>-862311.65560673922</v>
      </c>
      <c r="Q56" s="38">
        <f t="shared" si="23"/>
        <v>45</v>
      </c>
      <c r="R56" s="57">
        <f t="shared" si="24"/>
        <v>862311.65560673922</v>
      </c>
      <c r="S56" s="58">
        <f t="shared" si="21"/>
        <v>-172201.69921168662</v>
      </c>
    </row>
    <row r="57" spans="1:19" x14ac:dyDescent="0.3">
      <c r="A57" s="13">
        <v>47</v>
      </c>
      <c r="B57" s="16">
        <v>3.1679999999999998E-3</v>
      </c>
      <c r="C57" s="19">
        <f t="shared" si="12"/>
        <v>0.99683200000000005</v>
      </c>
      <c r="F57" s="36">
        <f t="shared" si="16"/>
        <v>46</v>
      </c>
      <c r="G57" s="38">
        <f t="shared" si="13"/>
        <v>71</v>
      </c>
      <c r="H57" s="35">
        <f t="shared" si="14"/>
        <v>4</v>
      </c>
      <c r="I57" s="50">
        <f t="shared" si="6"/>
        <v>0.97368600000000005</v>
      </c>
      <c r="J57" s="50">
        <f t="shared" si="7"/>
        <v>2.6313999999999949E-2</v>
      </c>
      <c r="K57" s="50">
        <f t="shared" si="17"/>
        <v>1.8990968504538628</v>
      </c>
      <c r="L57" s="50">
        <f t="shared" si="18"/>
        <v>9.8965810305551988E-2</v>
      </c>
      <c r="M57" s="53">
        <f t="shared" si="19"/>
        <v>989658.10305551987</v>
      </c>
      <c r="N57" s="53">
        <f t="shared" si="22"/>
        <v>124431.8954665151</v>
      </c>
      <c r="O57" s="53">
        <f t="shared" si="20"/>
        <v>349536.14797611051</v>
      </c>
      <c r="P57" s="53">
        <f t="shared" si="15"/>
        <v>-764553.85054592439</v>
      </c>
      <c r="Q57" s="38">
        <f t="shared" si="23"/>
        <v>46</v>
      </c>
      <c r="R57" s="57">
        <f t="shared" si="24"/>
        <v>764553.85054592439</v>
      </c>
      <c r="S57" s="58">
        <f t="shared" si="21"/>
        <v>-194761.69921168603</v>
      </c>
    </row>
    <row r="58" spans="1:19" x14ac:dyDescent="0.3">
      <c r="A58" s="13">
        <v>48</v>
      </c>
      <c r="B58" s="16">
        <v>3.5360000000000001E-3</v>
      </c>
      <c r="C58" s="19">
        <f t="shared" si="12"/>
        <v>0.99646400000000002</v>
      </c>
      <c r="F58" s="36">
        <f t="shared" si="16"/>
        <v>47</v>
      </c>
      <c r="G58" s="38">
        <f t="shared" si="13"/>
        <v>72</v>
      </c>
      <c r="H58" s="35">
        <f t="shared" si="14"/>
        <v>3</v>
      </c>
      <c r="I58" s="50">
        <f t="shared" si="6"/>
        <v>0.97116800000000003</v>
      </c>
      <c r="J58" s="50">
        <f t="shared" si="7"/>
        <v>2.8831999999999969E-2</v>
      </c>
      <c r="K58" s="50">
        <f t="shared" si="17"/>
        <v>1.4847323939477033</v>
      </c>
      <c r="L58" s="50">
        <f t="shared" si="18"/>
        <v>8.1221859999438123E-2</v>
      </c>
      <c r="M58" s="53">
        <f t="shared" si="19"/>
        <v>812218.59999438119</v>
      </c>
      <c r="N58" s="53">
        <f t="shared" si="22"/>
        <v>97282.066470331207</v>
      </c>
      <c r="O58" s="53">
        <f t="shared" si="20"/>
        <v>273270.76111563336</v>
      </c>
      <c r="P58" s="53">
        <f t="shared" si="15"/>
        <v>-636229.90534907905</v>
      </c>
      <c r="Q58" s="38">
        <f t="shared" si="23"/>
        <v>47</v>
      </c>
      <c r="R58" s="57">
        <f t="shared" si="24"/>
        <v>636229.90534907905</v>
      </c>
      <c r="S58" s="58">
        <f t="shared" si="21"/>
        <v>-219941.69921168627</v>
      </c>
    </row>
    <row r="59" spans="1:19" x14ac:dyDescent="0.3">
      <c r="A59" s="13">
        <v>49</v>
      </c>
      <c r="B59" s="16">
        <v>3.9579999999999997E-3</v>
      </c>
      <c r="C59" s="19">
        <f t="shared" si="12"/>
        <v>0.99604199999999998</v>
      </c>
      <c r="F59" s="36">
        <f t="shared" si="16"/>
        <v>48</v>
      </c>
      <c r="G59" s="38">
        <f t="shared" si="13"/>
        <v>73</v>
      </c>
      <c r="H59" s="35">
        <f t="shared" si="14"/>
        <v>2</v>
      </c>
      <c r="I59" s="50">
        <f t="shared" si="6"/>
        <v>0.96836199999999995</v>
      </c>
      <c r="J59" s="50">
        <f t="shared" si="7"/>
        <v>3.1638000000000055E-2</v>
      </c>
      <c r="K59" s="50">
        <f t="shared" si="17"/>
        <v>1.0341825508607201</v>
      </c>
      <c r="L59" s="50">
        <f t="shared" si="18"/>
        <v>5.9381364397716588E-2</v>
      </c>
      <c r="M59" s="53">
        <f t="shared" si="19"/>
        <v>593813.64397716592</v>
      </c>
      <c r="N59" s="53">
        <f t="shared" si="22"/>
        <v>67761.312452938204</v>
      </c>
      <c r="O59" s="53">
        <f t="shared" si="20"/>
        <v>190345.31337649969</v>
      </c>
      <c r="P59" s="53">
        <f t="shared" si="15"/>
        <v>-471229.64305360441</v>
      </c>
      <c r="Q59" s="38">
        <f t="shared" si="23"/>
        <v>48</v>
      </c>
      <c r="R59" s="57">
        <f t="shared" si="24"/>
        <v>471229.64305360441</v>
      </c>
      <c r="S59" s="58">
        <f t="shared" si="21"/>
        <v>-248001.6992116872</v>
      </c>
    </row>
    <row r="60" spans="1:19" x14ac:dyDescent="0.3">
      <c r="A60" s="13">
        <v>50</v>
      </c>
      <c r="B60" s="16">
        <v>4.4359999999999998E-3</v>
      </c>
      <c r="C60" s="19">
        <f t="shared" si="12"/>
        <v>0.995564</v>
      </c>
      <c r="F60" s="36">
        <f t="shared" si="16"/>
        <v>49</v>
      </c>
      <c r="G60" s="38">
        <f t="shared" si="13"/>
        <v>74</v>
      </c>
      <c r="H60" s="35">
        <f t="shared" si="14"/>
        <v>1</v>
      </c>
      <c r="I60" s="50">
        <f t="shared" si="6"/>
        <v>0.96524299999999996</v>
      </c>
      <c r="J60" s="50">
        <f t="shared" si="7"/>
        <v>3.4757000000000038E-2</v>
      </c>
      <c r="K60" s="50">
        <f t="shared" si="17"/>
        <v>0.54166666666666674</v>
      </c>
      <c r="L60" s="50">
        <f t="shared" si="18"/>
        <v>3.2635680751173742E-2</v>
      </c>
      <c r="M60" s="53">
        <f t="shared" si="19"/>
        <v>326356.8075117374</v>
      </c>
      <c r="N60" s="53">
        <f t="shared" si="22"/>
        <v>35490.875585547081</v>
      </c>
      <c r="O60" s="53">
        <f t="shared" si="20"/>
        <v>99695.852851569041</v>
      </c>
      <c r="P60" s="53">
        <f t="shared" si="15"/>
        <v>-262151.83024571545</v>
      </c>
      <c r="Q60" s="38">
        <f t="shared" si="23"/>
        <v>49</v>
      </c>
      <c r="R60" s="57">
        <f t="shared" si="24"/>
        <v>262151.83024571545</v>
      </c>
      <c r="S60" s="58">
        <f t="shared" si="21"/>
        <v>-279191.69921168697</v>
      </c>
    </row>
    <row r="61" spans="1:19" ht="15" thickBot="1" x14ac:dyDescent="0.35">
      <c r="A61" s="13">
        <v>51</v>
      </c>
      <c r="B61" s="16">
        <v>4.9690000000000003E-3</v>
      </c>
      <c r="C61" s="19">
        <f t="shared" si="12"/>
        <v>0.995031</v>
      </c>
      <c r="F61" s="37">
        <f t="shared" si="16"/>
        <v>50</v>
      </c>
      <c r="G61" s="39">
        <f t="shared" si="13"/>
        <v>75</v>
      </c>
      <c r="H61" s="40">
        <f t="shared" si="14"/>
        <v>0</v>
      </c>
      <c r="I61" s="51">
        <f t="shared" si="6"/>
        <v>0.96177900000000005</v>
      </c>
      <c r="J61" s="51">
        <f t="shared" si="7"/>
        <v>3.8220999999999949E-2</v>
      </c>
      <c r="K61" s="51">
        <v>0</v>
      </c>
      <c r="L61" s="51">
        <v>0</v>
      </c>
      <c r="M61" s="54">
        <f t="shared" si="19"/>
        <v>0</v>
      </c>
      <c r="N61" s="54">
        <f t="shared" si="22"/>
        <v>0</v>
      </c>
      <c r="O61" s="54">
        <f t="shared" si="20"/>
        <v>0</v>
      </c>
      <c r="P61" s="54">
        <f t="shared" si="15"/>
        <v>0</v>
      </c>
      <c r="Q61" s="39">
        <f t="shared" si="23"/>
        <v>50</v>
      </c>
      <c r="R61" s="59">
        <f t="shared" si="24"/>
        <v>0</v>
      </c>
      <c r="S61" s="60">
        <f t="shared" si="21"/>
        <v>0</v>
      </c>
    </row>
    <row r="62" spans="1:19" x14ac:dyDescent="0.3">
      <c r="A62" s="13">
        <v>52</v>
      </c>
      <c r="B62" s="16">
        <v>5.5500000000000002E-3</v>
      </c>
      <c r="C62" s="19">
        <f t="shared" si="12"/>
        <v>0.99444999999999995</v>
      </c>
      <c r="F62" s="8"/>
      <c r="H62" s="9"/>
    </row>
    <row r="63" spans="1:19" x14ac:dyDescent="0.3">
      <c r="A63" s="13">
        <v>53</v>
      </c>
      <c r="B63" s="16">
        <v>6.1739999999999998E-3</v>
      </c>
      <c r="C63" s="19">
        <f t="shared" si="12"/>
        <v>0.99382599999999999</v>
      </c>
      <c r="F63" s="8"/>
      <c r="H63" s="9"/>
    </row>
    <row r="64" spans="1:19" x14ac:dyDescent="0.3">
      <c r="A64" s="13">
        <v>54</v>
      </c>
      <c r="B64" s="16">
        <v>6.8310000000000003E-3</v>
      </c>
      <c r="C64" s="19">
        <f t="shared" si="12"/>
        <v>0.99316899999999997</v>
      </c>
      <c r="F64" s="8"/>
      <c r="H64" s="9"/>
    </row>
    <row r="65" spans="1:8" x14ac:dyDescent="0.3">
      <c r="A65" s="13">
        <v>55</v>
      </c>
      <c r="B65" s="16">
        <v>7.5129999999999997E-3</v>
      </c>
      <c r="C65" s="19">
        <f t="shared" si="12"/>
        <v>0.99248700000000001</v>
      </c>
      <c r="F65" s="8"/>
      <c r="H65" s="9"/>
    </row>
    <row r="66" spans="1:8" x14ac:dyDescent="0.3">
      <c r="A66" s="13">
        <v>56</v>
      </c>
      <c r="B66" s="16">
        <v>8.2120000000000005E-3</v>
      </c>
      <c r="C66" s="19">
        <f t="shared" si="12"/>
        <v>0.991788</v>
      </c>
      <c r="F66" s="8"/>
      <c r="H66" s="9"/>
    </row>
    <row r="67" spans="1:8" x14ac:dyDescent="0.3">
      <c r="A67" s="13">
        <v>57</v>
      </c>
      <c r="B67" s="16">
        <v>8.9250000000000006E-3</v>
      </c>
      <c r="C67" s="19">
        <f t="shared" si="12"/>
        <v>0.99107500000000004</v>
      </c>
      <c r="F67" s="8"/>
      <c r="H67" s="9"/>
    </row>
    <row r="68" spans="1:8" x14ac:dyDescent="0.3">
      <c r="A68" s="13">
        <v>58</v>
      </c>
      <c r="B68" s="16">
        <v>9.6509999999999999E-3</v>
      </c>
      <c r="C68" s="19">
        <f t="shared" si="12"/>
        <v>0.99034900000000003</v>
      </c>
      <c r="F68" s="8"/>
      <c r="H68" s="9"/>
    </row>
    <row r="69" spans="1:8" x14ac:dyDescent="0.3">
      <c r="A69" s="13">
        <v>59</v>
      </c>
      <c r="B69" s="16">
        <v>1.0392999999999999E-2</v>
      </c>
      <c r="C69" s="19">
        <f t="shared" si="12"/>
        <v>0.98960700000000001</v>
      </c>
      <c r="F69" s="8"/>
      <c r="H69" s="9"/>
    </row>
    <row r="70" spans="1:8" x14ac:dyDescent="0.3">
      <c r="A70" s="13">
        <v>60</v>
      </c>
      <c r="B70" s="16">
        <v>1.1162E-2</v>
      </c>
      <c r="C70" s="19">
        <f t="shared" si="12"/>
        <v>0.98883799999999999</v>
      </c>
      <c r="E70" s="9"/>
      <c r="F70" s="8"/>
      <c r="H70" s="9"/>
    </row>
    <row r="71" spans="1:8" x14ac:dyDescent="0.3">
      <c r="A71" s="13">
        <v>61</v>
      </c>
      <c r="B71" s="16">
        <v>1.1969E-2</v>
      </c>
      <c r="C71" s="19">
        <f t="shared" si="12"/>
        <v>0.98803099999999999</v>
      </c>
      <c r="F71" s="8"/>
      <c r="H71" s="9"/>
    </row>
    <row r="72" spans="1:8" x14ac:dyDescent="0.3">
      <c r="A72" s="13">
        <v>62</v>
      </c>
      <c r="B72" s="16">
        <v>1.2831E-2</v>
      </c>
      <c r="C72" s="19">
        <f t="shared" si="12"/>
        <v>0.98716899999999996</v>
      </c>
      <c r="F72" s="8"/>
      <c r="H72" s="9"/>
    </row>
    <row r="73" spans="1:8" x14ac:dyDescent="0.3">
      <c r="A73" s="13">
        <v>63</v>
      </c>
      <c r="B73" s="16">
        <v>1.3764999999999999E-2</v>
      </c>
      <c r="C73" s="19">
        <f t="shared" si="12"/>
        <v>0.98623499999999997</v>
      </c>
      <c r="F73" s="8"/>
      <c r="H73" s="9"/>
    </row>
    <row r="74" spans="1:8" x14ac:dyDescent="0.3">
      <c r="A74" s="13">
        <v>64</v>
      </c>
      <c r="B74" s="16">
        <v>1.4792E-2</v>
      </c>
      <c r="C74" s="19">
        <f t="shared" si="12"/>
        <v>0.98520799999999997</v>
      </c>
      <c r="F74" s="8"/>
      <c r="H74" s="9"/>
    </row>
    <row r="75" spans="1:8" x14ac:dyDescent="0.3">
      <c r="A75" s="13">
        <v>65</v>
      </c>
      <c r="B75" s="16">
        <v>1.5932000000000002E-2</v>
      </c>
      <c r="C75" s="19">
        <f t="shared" si="12"/>
        <v>0.98406799999999994</v>
      </c>
      <c r="F75" s="8"/>
      <c r="H75" s="9"/>
    </row>
    <row r="76" spans="1:8" x14ac:dyDescent="0.3">
      <c r="A76" s="13">
        <v>66</v>
      </c>
      <c r="B76" s="16">
        <v>1.7205999999999999E-2</v>
      </c>
      <c r="C76" s="19">
        <f t="shared" si="12"/>
        <v>0.98279399999999995</v>
      </c>
      <c r="F76" s="8"/>
      <c r="H76" s="9"/>
    </row>
    <row r="77" spans="1:8" x14ac:dyDescent="0.3">
      <c r="A77" s="13">
        <v>67</v>
      </c>
      <c r="B77" s="16">
        <v>1.8634999999999999E-2</v>
      </c>
      <c r="C77" s="19">
        <f t="shared" ref="C77:C125" si="25">1-B77</f>
        <v>0.98136500000000004</v>
      </c>
      <c r="F77" s="8"/>
      <c r="H77" s="9"/>
    </row>
    <row r="78" spans="1:8" x14ac:dyDescent="0.3">
      <c r="A78" s="13">
        <v>68</v>
      </c>
      <c r="B78" s="16">
        <v>2.0240000000000001E-2</v>
      </c>
      <c r="C78" s="19">
        <f t="shared" si="25"/>
        <v>0.97975999999999996</v>
      </c>
      <c r="F78" s="8"/>
      <c r="H78" s="9"/>
    </row>
    <row r="79" spans="1:8" x14ac:dyDescent="0.3">
      <c r="A79" s="13">
        <v>69</v>
      </c>
      <c r="B79" s="16">
        <v>2.2040000000000001E-2</v>
      </c>
      <c r="C79" s="19">
        <f t="shared" si="25"/>
        <v>0.97796000000000005</v>
      </c>
      <c r="F79" s="8"/>
      <c r="H79" s="9"/>
    </row>
    <row r="80" spans="1:8" x14ac:dyDescent="0.3">
      <c r="A80" s="13">
        <v>70</v>
      </c>
      <c r="B80" s="16">
        <v>2.4058E-2</v>
      </c>
      <c r="C80" s="19">
        <f t="shared" si="25"/>
        <v>0.97594199999999998</v>
      </c>
      <c r="F80" s="8"/>
      <c r="H80" s="9"/>
    </row>
    <row r="81" spans="1:8" x14ac:dyDescent="0.3">
      <c r="A81" s="13">
        <v>71</v>
      </c>
      <c r="B81" s="16">
        <v>2.6314000000000001E-2</v>
      </c>
      <c r="C81" s="19">
        <f t="shared" si="25"/>
        <v>0.97368600000000005</v>
      </c>
      <c r="F81" s="8"/>
      <c r="H81" s="9"/>
    </row>
    <row r="82" spans="1:8" x14ac:dyDescent="0.3">
      <c r="A82" s="13">
        <v>72</v>
      </c>
      <c r="B82" s="16">
        <v>2.8832E-2</v>
      </c>
      <c r="C82" s="19">
        <f t="shared" si="25"/>
        <v>0.97116800000000003</v>
      </c>
      <c r="F82" s="8"/>
      <c r="H82" s="9"/>
    </row>
    <row r="83" spans="1:8" x14ac:dyDescent="0.3">
      <c r="A83" s="13">
        <v>73</v>
      </c>
      <c r="B83" s="16">
        <v>3.1637999999999999E-2</v>
      </c>
      <c r="C83" s="19">
        <f t="shared" si="25"/>
        <v>0.96836199999999995</v>
      </c>
      <c r="F83" s="8"/>
      <c r="H83" s="9"/>
    </row>
    <row r="84" spans="1:8" x14ac:dyDescent="0.3">
      <c r="A84" s="13">
        <v>74</v>
      </c>
      <c r="B84" s="16">
        <v>3.4757000000000003E-2</v>
      </c>
      <c r="C84" s="19">
        <f t="shared" si="25"/>
        <v>0.96524299999999996</v>
      </c>
      <c r="F84" s="8"/>
      <c r="H84" s="9"/>
    </row>
    <row r="85" spans="1:8" x14ac:dyDescent="0.3">
      <c r="A85" s="13">
        <v>75</v>
      </c>
      <c r="B85" s="16">
        <v>3.8220999999999998E-2</v>
      </c>
      <c r="C85" s="19">
        <f t="shared" si="25"/>
        <v>0.96177900000000005</v>
      </c>
      <c r="F85" s="8"/>
      <c r="H85" s="9"/>
    </row>
    <row r="86" spans="1:8" x14ac:dyDescent="0.3">
      <c r="A86" s="13">
        <v>76</v>
      </c>
      <c r="B86" s="16">
        <v>4.2061000000000001E-2</v>
      </c>
      <c r="C86" s="19">
        <f t="shared" si="25"/>
        <v>0.95793899999999998</v>
      </c>
      <c r="F86" s="8"/>
      <c r="H86" s="9"/>
    </row>
    <row r="87" spans="1:8" x14ac:dyDescent="0.3">
      <c r="A87" s="13">
        <v>77</v>
      </c>
      <c r="B87" s="16">
        <v>4.6316000000000003E-2</v>
      </c>
      <c r="C87" s="19">
        <f t="shared" si="25"/>
        <v>0.95368399999999998</v>
      </c>
      <c r="F87" s="8"/>
      <c r="H87" s="9"/>
    </row>
    <row r="88" spans="1:8" x14ac:dyDescent="0.3">
      <c r="A88" s="13">
        <v>78</v>
      </c>
      <c r="B88" s="16">
        <v>5.1024E-2</v>
      </c>
      <c r="C88" s="19">
        <f t="shared" si="25"/>
        <v>0.94897600000000004</v>
      </c>
      <c r="F88" s="8"/>
      <c r="H88" s="9"/>
    </row>
    <row r="89" spans="1:8" x14ac:dyDescent="0.3">
      <c r="A89" s="13">
        <v>79</v>
      </c>
      <c r="B89" s="16">
        <v>5.6231000000000003E-2</v>
      </c>
      <c r="C89" s="19">
        <f t="shared" si="25"/>
        <v>0.94376899999999997</v>
      </c>
      <c r="F89" s="8"/>
      <c r="H89" s="9"/>
    </row>
    <row r="90" spans="1:8" x14ac:dyDescent="0.3">
      <c r="A90" s="13">
        <v>80</v>
      </c>
      <c r="B90" s="16">
        <v>6.1984999999999998E-2</v>
      </c>
      <c r="C90" s="19">
        <f t="shared" si="25"/>
        <v>0.93801500000000004</v>
      </c>
      <c r="F90" s="8"/>
      <c r="H90" s="9"/>
    </row>
    <row r="91" spans="1:8" x14ac:dyDescent="0.3">
      <c r="A91" s="13">
        <v>81</v>
      </c>
      <c r="B91" s="16">
        <v>6.8337999999999996E-2</v>
      </c>
      <c r="C91" s="19">
        <f t="shared" si="25"/>
        <v>0.93166199999999999</v>
      </c>
      <c r="F91" s="8"/>
      <c r="H91" s="9"/>
    </row>
    <row r="92" spans="1:8" x14ac:dyDescent="0.3">
      <c r="A92" s="13">
        <v>82</v>
      </c>
      <c r="B92" s="16">
        <v>7.535E-2</v>
      </c>
      <c r="C92" s="19">
        <f t="shared" si="25"/>
        <v>0.92464999999999997</v>
      </c>
      <c r="F92" s="8"/>
      <c r="H92" s="9"/>
    </row>
    <row r="93" spans="1:8" x14ac:dyDescent="0.3">
      <c r="A93" s="13">
        <v>83</v>
      </c>
      <c r="B93" s="16">
        <v>8.3082000000000003E-2</v>
      </c>
      <c r="C93" s="19">
        <f t="shared" si="25"/>
        <v>0.91691800000000001</v>
      </c>
      <c r="F93" s="8"/>
      <c r="H93" s="9"/>
    </row>
    <row r="94" spans="1:8" x14ac:dyDescent="0.3">
      <c r="A94" s="13">
        <v>84</v>
      </c>
      <c r="B94" s="16">
        <v>9.1601000000000002E-2</v>
      </c>
      <c r="C94" s="19">
        <f t="shared" si="25"/>
        <v>0.90839899999999996</v>
      </c>
      <c r="E94" s="9"/>
      <c r="F94" s="8"/>
      <c r="H94" s="9"/>
    </row>
    <row r="95" spans="1:8" x14ac:dyDescent="0.3">
      <c r="A95" s="13">
        <v>85</v>
      </c>
      <c r="B95" s="16">
        <v>0.100979</v>
      </c>
      <c r="C95" s="19">
        <f t="shared" si="25"/>
        <v>0.89902099999999996</v>
      </c>
      <c r="F95" s="8"/>
      <c r="H95" s="9"/>
    </row>
    <row r="96" spans="1:8" x14ac:dyDescent="0.3">
      <c r="A96" s="13">
        <v>86</v>
      </c>
      <c r="B96" s="16">
        <v>0.111291</v>
      </c>
      <c r="C96" s="19">
        <f t="shared" si="25"/>
        <v>0.88870899999999997</v>
      </c>
      <c r="F96" s="8"/>
      <c r="H96" s="9"/>
    </row>
    <row r="97" spans="1:8" x14ac:dyDescent="0.3">
      <c r="A97" s="13">
        <v>87</v>
      </c>
      <c r="B97" s="16">
        <v>0.122616</v>
      </c>
      <c r="C97" s="19">
        <f t="shared" si="25"/>
        <v>0.87738399999999994</v>
      </c>
      <c r="E97" s="9"/>
      <c r="F97" s="8"/>
      <c r="H97" s="9"/>
    </row>
    <row r="98" spans="1:8" x14ac:dyDescent="0.3">
      <c r="A98" s="13">
        <v>88</v>
      </c>
      <c r="B98" s="16">
        <v>0.13503699999999999</v>
      </c>
      <c r="C98" s="19">
        <f t="shared" si="25"/>
        <v>0.86496300000000004</v>
      </c>
      <c r="F98" s="8"/>
      <c r="H98" s="9"/>
    </row>
    <row r="99" spans="1:8" x14ac:dyDescent="0.3">
      <c r="A99" s="13">
        <v>89</v>
      </c>
      <c r="B99" s="16">
        <v>0.14863899999999999</v>
      </c>
      <c r="C99" s="19">
        <f t="shared" si="25"/>
        <v>0.85136100000000003</v>
      </c>
      <c r="F99" s="8"/>
      <c r="H99" s="9"/>
    </row>
    <row r="100" spans="1:8" x14ac:dyDescent="0.3">
      <c r="A100" s="13">
        <v>90</v>
      </c>
      <c r="B100" s="16">
        <v>0.16350700000000001</v>
      </c>
      <c r="C100" s="19">
        <f t="shared" si="25"/>
        <v>0.83649299999999993</v>
      </c>
      <c r="F100" s="8"/>
      <c r="H100" s="9"/>
    </row>
    <row r="101" spans="1:8" x14ac:dyDescent="0.3">
      <c r="A101" s="13">
        <v>91</v>
      </c>
      <c r="B101" s="16">
        <v>0.179726</v>
      </c>
      <c r="C101" s="19">
        <f t="shared" si="25"/>
        <v>0.82027399999999995</v>
      </c>
      <c r="F101" s="8"/>
      <c r="H101" s="9"/>
    </row>
    <row r="102" spans="1:8" x14ac:dyDescent="0.3">
      <c r="A102" s="13">
        <v>92</v>
      </c>
      <c r="B102" s="16">
        <v>0.19738</v>
      </c>
      <c r="C102" s="19">
        <f t="shared" si="25"/>
        <v>0.80262</v>
      </c>
      <c r="F102" s="8"/>
      <c r="H102" s="9"/>
    </row>
    <row r="103" spans="1:8" x14ac:dyDescent="0.3">
      <c r="A103" s="13">
        <v>93</v>
      </c>
      <c r="B103" s="16">
        <v>0.21654699999999999</v>
      </c>
      <c r="C103" s="19">
        <f t="shared" si="25"/>
        <v>0.78345299999999995</v>
      </c>
      <c r="F103" s="8"/>
      <c r="H103" s="9"/>
    </row>
    <row r="104" spans="1:8" x14ac:dyDescent="0.3">
      <c r="A104" s="13">
        <v>94</v>
      </c>
      <c r="B104" s="16">
        <v>0.23730200000000001</v>
      </c>
      <c r="C104" s="19">
        <f t="shared" si="25"/>
        <v>0.76269799999999999</v>
      </c>
      <c r="F104" s="8"/>
      <c r="H104" s="9"/>
    </row>
    <row r="105" spans="1:8" x14ac:dyDescent="0.3">
      <c r="A105" s="13">
        <v>95</v>
      </c>
      <c r="B105" s="16">
        <v>0.25970599999999999</v>
      </c>
      <c r="C105" s="19">
        <f t="shared" si="25"/>
        <v>0.74029400000000001</v>
      </c>
      <c r="F105" s="8"/>
      <c r="H105" s="9"/>
    </row>
    <row r="106" spans="1:8" x14ac:dyDescent="0.3">
      <c r="A106" s="13">
        <v>96</v>
      </c>
      <c r="B106" s="16">
        <v>0.28381299999999998</v>
      </c>
      <c r="C106" s="19">
        <f t="shared" si="25"/>
        <v>0.71618700000000002</v>
      </c>
      <c r="F106" s="8"/>
      <c r="H106" s="9"/>
    </row>
    <row r="107" spans="1:8" x14ac:dyDescent="0.3">
      <c r="A107" s="13">
        <v>97</v>
      </c>
      <c r="B107" s="16">
        <v>0.30965900000000002</v>
      </c>
      <c r="C107" s="19">
        <f t="shared" si="25"/>
        <v>0.69034099999999998</v>
      </c>
      <c r="F107" s="8"/>
      <c r="H107" s="9"/>
    </row>
    <row r="108" spans="1:8" x14ac:dyDescent="0.3">
      <c r="A108" s="13">
        <v>98</v>
      </c>
      <c r="B108" s="16">
        <v>0.33726499999999998</v>
      </c>
      <c r="C108" s="19">
        <f t="shared" si="25"/>
        <v>0.66273500000000007</v>
      </c>
      <c r="F108" s="8"/>
      <c r="H108" s="9"/>
    </row>
    <row r="109" spans="1:8" x14ac:dyDescent="0.3">
      <c r="A109" s="13">
        <v>99</v>
      </c>
      <c r="B109" s="16">
        <v>0.36663000000000001</v>
      </c>
      <c r="C109" s="19">
        <f t="shared" si="25"/>
        <v>0.63336999999999999</v>
      </c>
      <c r="F109" s="8"/>
      <c r="H109" s="9"/>
    </row>
    <row r="110" spans="1:8" x14ac:dyDescent="0.3">
      <c r="A110" s="13">
        <v>100</v>
      </c>
      <c r="B110" s="16">
        <v>0.397733</v>
      </c>
      <c r="C110" s="19">
        <f t="shared" si="25"/>
        <v>0.602267</v>
      </c>
      <c r="F110" s="8"/>
      <c r="H110" s="9"/>
    </row>
    <row r="111" spans="1:8" x14ac:dyDescent="0.3">
      <c r="A111" s="13">
        <v>101</v>
      </c>
      <c r="B111" s="16">
        <v>0.430529</v>
      </c>
      <c r="C111" s="19">
        <f t="shared" si="25"/>
        <v>0.56947100000000006</v>
      </c>
      <c r="F111" s="8"/>
      <c r="H111" s="9"/>
    </row>
    <row r="112" spans="1:8" x14ac:dyDescent="0.3">
      <c r="A112" s="13">
        <v>102</v>
      </c>
      <c r="B112" s="16">
        <v>0.46494999999999997</v>
      </c>
      <c r="C112" s="19">
        <f t="shared" si="25"/>
        <v>0.53505000000000003</v>
      </c>
      <c r="F112" s="8"/>
      <c r="H112" s="9"/>
    </row>
    <row r="113" spans="1:8" x14ac:dyDescent="0.3">
      <c r="A113" s="13">
        <v>103</v>
      </c>
      <c r="B113" s="16">
        <v>0.50090400000000002</v>
      </c>
      <c r="C113" s="19">
        <f t="shared" si="25"/>
        <v>0.49909599999999998</v>
      </c>
      <c r="F113" s="8"/>
      <c r="H113" s="9"/>
    </row>
    <row r="114" spans="1:8" x14ac:dyDescent="0.3">
      <c r="A114" s="13">
        <v>104</v>
      </c>
      <c r="B114" s="16">
        <v>0.53827800000000003</v>
      </c>
      <c r="C114" s="19">
        <f t="shared" si="25"/>
        <v>0.46172199999999997</v>
      </c>
      <c r="F114" s="8"/>
      <c r="H114" s="9"/>
    </row>
    <row r="115" spans="1:8" x14ac:dyDescent="0.3">
      <c r="A115" s="13">
        <v>105</v>
      </c>
      <c r="B115" s="16">
        <v>0.57694199999999995</v>
      </c>
      <c r="C115" s="19">
        <f t="shared" si="25"/>
        <v>0.42305800000000005</v>
      </c>
      <c r="F115" s="8"/>
      <c r="H115" s="9"/>
    </row>
    <row r="116" spans="1:8" x14ac:dyDescent="0.3">
      <c r="A116" s="13">
        <v>106</v>
      </c>
      <c r="B116" s="16">
        <v>0.61675199999999997</v>
      </c>
      <c r="C116" s="19">
        <f t="shared" si="25"/>
        <v>0.38324800000000003</v>
      </c>
      <c r="F116" s="8"/>
      <c r="H116" s="9"/>
    </row>
    <row r="117" spans="1:8" x14ac:dyDescent="0.3">
      <c r="A117" s="13">
        <v>107</v>
      </c>
      <c r="B117" s="16">
        <v>0.65755300000000005</v>
      </c>
      <c r="C117" s="19">
        <f t="shared" si="25"/>
        <v>0.34244699999999995</v>
      </c>
      <c r="F117" s="8"/>
      <c r="H117" s="9"/>
    </row>
    <row r="118" spans="1:8" x14ac:dyDescent="0.3">
      <c r="A118" s="13">
        <v>108</v>
      </c>
      <c r="B118" s="16">
        <v>0.69919100000000001</v>
      </c>
      <c r="C118" s="19">
        <f t="shared" si="25"/>
        <v>0.30080899999999999</v>
      </c>
      <c r="F118" s="8"/>
      <c r="H118" s="9"/>
    </row>
    <row r="119" spans="1:8" x14ac:dyDescent="0.3">
      <c r="A119" s="13">
        <v>109</v>
      </c>
      <c r="B119" s="16">
        <v>0.74151500000000004</v>
      </c>
      <c r="C119" s="19">
        <f t="shared" si="25"/>
        <v>0.25848499999999996</v>
      </c>
      <c r="F119" s="8"/>
      <c r="H119" s="9"/>
    </row>
    <row r="120" spans="1:8" x14ac:dyDescent="0.3">
      <c r="A120" s="13">
        <v>110</v>
      </c>
      <c r="B120" s="16">
        <v>0.78438300000000005</v>
      </c>
      <c r="C120" s="19">
        <f t="shared" si="25"/>
        <v>0.21561699999999995</v>
      </c>
      <c r="F120" s="8"/>
      <c r="H120" s="9"/>
    </row>
    <row r="121" spans="1:8" x14ac:dyDescent="0.3">
      <c r="A121" s="13">
        <v>111</v>
      </c>
      <c r="B121" s="16">
        <v>0.82767299999999999</v>
      </c>
      <c r="C121" s="19">
        <f t="shared" si="25"/>
        <v>0.17232700000000001</v>
      </c>
      <c r="F121" s="8"/>
      <c r="H121" s="9"/>
    </row>
    <row r="122" spans="1:8" x14ac:dyDescent="0.3">
      <c r="A122" s="13">
        <v>112</v>
      </c>
      <c r="B122" s="16">
        <v>0.87128499999999998</v>
      </c>
      <c r="C122" s="19">
        <f t="shared" si="25"/>
        <v>0.12871500000000002</v>
      </c>
      <c r="F122" s="8"/>
      <c r="H122" s="9"/>
    </row>
    <row r="123" spans="1:8" x14ac:dyDescent="0.3">
      <c r="A123" s="13">
        <v>113</v>
      </c>
      <c r="B123" s="16">
        <v>0.91514499999999999</v>
      </c>
      <c r="C123" s="19">
        <f t="shared" si="25"/>
        <v>8.4855000000000014E-2</v>
      </c>
      <c r="F123" s="8"/>
      <c r="H123" s="9"/>
    </row>
    <row r="124" spans="1:8" x14ac:dyDescent="0.3">
      <c r="A124" s="13">
        <v>114</v>
      </c>
      <c r="B124" s="16">
        <v>0.95921400000000001</v>
      </c>
      <c r="C124" s="19">
        <f t="shared" si="25"/>
        <v>4.0785999999999989E-2</v>
      </c>
      <c r="F124" s="8"/>
      <c r="H124" s="9"/>
    </row>
    <row r="125" spans="1:8" ht="15" thickBot="1" x14ac:dyDescent="0.35">
      <c r="A125" s="14">
        <v>115</v>
      </c>
      <c r="B125" s="17">
        <v>1</v>
      </c>
      <c r="C125" s="20">
        <f t="shared" si="25"/>
        <v>0</v>
      </c>
      <c r="F125" s="8"/>
      <c r="H125" s="9"/>
    </row>
    <row r="126" spans="1:8" x14ac:dyDescent="0.3">
      <c r="F126" s="8"/>
      <c r="H126" s="9"/>
    </row>
    <row r="127" spans="1:8" x14ac:dyDescent="0.3">
      <c r="F127" s="8"/>
      <c r="H127" s="9"/>
    </row>
    <row r="128" spans="1:8" x14ac:dyDescent="0.3">
      <c r="F128" s="8"/>
      <c r="H128" s="9"/>
    </row>
    <row r="129" spans="6:8" x14ac:dyDescent="0.3">
      <c r="F129" s="8"/>
      <c r="H129" s="9"/>
    </row>
    <row r="130" spans="6:8" x14ac:dyDescent="0.3">
      <c r="F130" s="8"/>
      <c r="H130" s="9"/>
    </row>
    <row r="131" spans="6:8" x14ac:dyDescent="0.3">
      <c r="F131" s="8"/>
      <c r="H131" s="9"/>
    </row>
    <row r="132" spans="6:8" x14ac:dyDescent="0.3">
      <c r="F132" s="8"/>
      <c r="H132" s="9"/>
    </row>
    <row r="133" spans="6:8" x14ac:dyDescent="0.3">
      <c r="F133" s="8"/>
      <c r="H133" s="9"/>
    </row>
    <row r="134" spans="6:8" x14ac:dyDescent="0.3">
      <c r="F134" s="8"/>
      <c r="H134" s="9"/>
    </row>
    <row r="135" spans="6:8" x14ac:dyDescent="0.3">
      <c r="F135" s="8"/>
      <c r="H135" s="9"/>
    </row>
    <row r="136" spans="6:8" x14ac:dyDescent="0.3">
      <c r="F136" s="8"/>
      <c r="H136" s="9"/>
    </row>
    <row r="137" spans="6:8" x14ac:dyDescent="0.3">
      <c r="F137" s="8"/>
      <c r="H137" s="9"/>
    </row>
    <row r="138" spans="6:8" x14ac:dyDescent="0.3">
      <c r="F138" s="8"/>
      <c r="H138" s="9"/>
    </row>
    <row r="139" spans="6:8" x14ac:dyDescent="0.3">
      <c r="F139" s="8"/>
      <c r="H139" s="9"/>
    </row>
    <row r="140" spans="6:8" x14ac:dyDescent="0.3">
      <c r="F140" s="8"/>
      <c r="H140" s="9"/>
    </row>
    <row r="141" spans="6:8" x14ac:dyDescent="0.3">
      <c r="F141" s="8"/>
      <c r="H141" s="9"/>
    </row>
    <row r="142" spans="6:8" x14ac:dyDescent="0.3">
      <c r="F142" s="8"/>
      <c r="H142" s="9"/>
    </row>
    <row r="143" spans="6:8" x14ac:dyDescent="0.3">
      <c r="F143" s="8"/>
      <c r="H143" s="9"/>
    </row>
    <row r="144" spans="6:8" x14ac:dyDescent="0.3">
      <c r="F144" s="8"/>
      <c r="H144" s="9"/>
    </row>
    <row r="145" spans="6:8" x14ac:dyDescent="0.3">
      <c r="F145" s="8"/>
      <c r="H145" s="9"/>
    </row>
    <row r="146" spans="6:8" x14ac:dyDescent="0.3">
      <c r="F146" s="8"/>
      <c r="H146" s="9"/>
    </row>
    <row r="147" spans="6:8" x14ac:dyDescent="0.3">
      <c r="F147" s="8"/>
      <c r="H147" s="9"/>
    </row>
    <row r="148" spans="6:8" x14ac:dyDescent="0.3">
      <c r="F148" s="8"/>
      <c r="H148" s="9"/>
    </row>
    <row r="149" spans="6:8" x14ac:dyDescent="0.3">
      <c r="F149" s="8"/>
      <c r="H149" s="9"/>
    </row>
    <row r="150" spans="6:8" x14ac:dyDescent="0.3">
      <c r="F150" s="8"/>
      <c r="H150" s="9"/>
    </row>
    <row r="151" spans="6:8" x14ac:dyDescent="0.3">
      <c r="F151" s="8"/>
      <c r="H151" s="9"/>
    </row>
    <row r="152" spans="6:8" x14ac:dyDescent="0.3">
      <c r="F152" s="8"/>
      <c r="H152" s="9"/>
    </row>
    <row r="153" spans="6:8" x14ac:dyDescent="0.3">
      <c r="F153" s="8"/>
      <c r="H153" s="9"/>
    </row>
    <row r="154" spans="6:8" x14ac:dyDescent="0.3">
      <c r="F154" s="8"/>
      <c r="H154" s="9"/>
    </row>
    <row r="155" spans="6:8" x14ac:dyDescent="0.3">
      <c r="F155" s="8"/>
      <c r="H155" s="9"/>
    </row>
    <row r="156" spans="6:8" x14ac:dyDescent="0.3">
      <c r="F156" s="8"/>
      <c r="H156" s="9"/>
    </row>
    <row r="157" spans="6:8" x14ac:dyDescent="0.3">
      <c r="F157" s="8"/>
      <c r="H157" s="9"/>
    </row>
    <row r="158" spans="6:8" x14ac:dyDescent="0.3">
      <c r="F158" s="8"/>
      <c r="H158" s="9"/>
    </row>
    <row r="159" spans="6:8" x14ac:dyDescent="0.3">
      <c r="F159" s="8"/>
      <c r="H159" s="9"/>
    </row>
    <row r="160" spans="6:8" x14ac:dyDescent="0.3">
      <c r="F160" s="8"/>
      <c r="H160" s="9"/>
    </row>
    <row r="161" spans="6:8" x14ac:dyDescent="0.3">
      <c r="F161" s="8"/>
      <c r="H161" s="9"/>
    </row>
    <row r="162" spans="6:8" x14ac:dyDescent="0.3">
      <c r="F162" s="8"/>
      <c r="H162" s="9"/>
    </row>
    <row r="163" spans="6:8" x14ac:dyDescent="0.3">
      <c r="F163" s="8"/>
      <c r="H163" s="9"/>
    </row>
    <row r="164" spans="6:8" x14ac:dyDescent="0.3">
      <c r="F164" s="8"/>
      <c r="H164" s="9"/>
    </row>
    <row r="165" spans="6:8" x14ac:dyDescent="0.3">
      <c r="F165" s="8"/>
      <c r="H165" s="9"/>
    </row>
    <row r="166" spans="6:8" x14ac:dyDescent="0.3">
      <c r="F166" s="8"/>
      <c r="H166" s="9"/>
    </row>
    <row r="167" spans="6:8" x14ac:dyDescent="0.3">
      <c r="F167" s="8"/>
      <c r="H167" s="9"/>
    </row>
    <row r="168" spans="6:8" x14ac:dyDescent="0.3">
      <c r="F168" s="8"/>
      <c r="H168" s="9"/>
    </row>
    <row r="169" spans="6:8" x14ac:dyDescent="0.3">
      <c r="F169" s="8"/>
      <c r="H169" s="9"/>
    </row>
    <row r="170" spans="6:8" x14ac:dyDescent="0.3">
      <c r="F170" s="8"/>
      <c r="H170" s="9"/>
    </row>
    <row r="171" spans="6:8" x14ac:dyDescent="0.3">
      <c r="F171" s="8"/>
      <c r="H171" s="9"/>
    </row>
    <row r="172" spans="6:8" x14ac:dyDescent="0.3">
      <c r="F172" s="8"/>
      <c r="H172" s="9"/>
    </row>
    <row r="173" spans="6:8" x14ac:dyDescent="0.3">
      <c r="F173" s="8"/>
      <c r="H173" s="9"/>
    </row>
    <row r="174" spans="6:8" x14ac:dyDescent="0.3">
      <c r="F174" s="8"/>
      <c r="H174" s="9"/>
    </row>
    <row r="175" spans="6:8" x14ac:dyDescent="0.3">
      <c r="F175" s="8"/>
      <c r="H175" s="9"/>
    </row>
    <row r="176" spans="6:8" x14ac:dyDescent="0.3">
      <c r="F176" s="8"/>
      <c r="H176" s="9"/>
    </row>
    <row r="177" spans="6:8" x14ac:dyDescent="0.3">
      <c r="F177" s="8"/>
      <c r="H177" s="9"/>
    </row>
    <row r="178" spans="6:8" x14ac:dyDescent="0.3">
      <c r="F178" s="8"/>
      <c r="H178" s="9"/>
    </row>
    <row r="179" spans="6:8" x14ac:dyDescent="0.3">
      <c r="F179" s="8"/>
      <c r="H179" s="9"/>
    </row>
    <row r="180" spans="6:8" x14ac:dyDescent="0.3">
      <c r="F180" s="8"/>
      <c r="H180" s="9"/>
    </row>
    <row r="181" spans="6:8" x14ac:dyDescent="0.3">
      <c r="F181" s="8"/>
      <c r="H181" s="9"/>
    </row>
    <row r="182" spans="6:8" x14ac:dyDescent="0.3">
      <c r="F182" s="8"/>
      <c r="H182" s="9"/>
    </row>
    <row r="183" spans="6:8" x14ac:dyDescent="0.3">
      <c r="F183" s="8"/>
      <c r="H183" s="9"/>
    </row>
    <row r="184" spans="6:8" x14ac:dyDescent="0.3">
      <c r="F184" s="8"/>
      <c r="H184" s="9"/>
    </row>
    <row r="185" spans="6:8" x14ac:dyDescent="0.3">
      <c r="F185" s="8"/>
      <c r="H185" s="9"/>
    </row>
    <row r="186" spans="6:8" x14ac:dyDescent="0.3">
      <c r="F186" s="8"/>
      <c r="H186" s="9"/>
    </row>
    <row r="187" spans="6:8" x14ac:dyDescent="0.3">
      <c r="F187" s="8"/>
      <c r="H187" s="9"/>
    </row>
    <row r="188" spans="6:8" x14ac:dyDescent="0.3">
      <c r="F188" s="8"/>
      <c r="H188" s="9"/>
    </row>
    <row r="189" spans="6:8" x14ac:dyDescent="0.3">
      <c r="F189" s="8"/>
      <c r="H189" s="9"/>
    </row>
    <row r="190" spans="6:8" x14ac:dyDescent="0.3">
      <c r="F190" s="8"/>
      <c r="H190" s="9"/>
    </row>
    <row r="191" spans="6:8" x14ac:dyDescent="0.3">
      <c r="F191" s="8"/>
      <c r="H191" s="9"/>
    </row>
    <row r="192" spans="6:8" x14ac:dyDescent="0.3">
      <c r="F192" s="8"/>
      <c r="H192" s="9"/>
    </row>
    <row r="193" spans="6:8" x14ac:dyDescent="0.3">
      <c r="F193" s="8"/>
      <c r="H193" s="9"/>
    </row>
    <row r="194" spans="6:8" x14ac:dyDescent="0.3">
      <c r="F194" s="8"/>
      <c r="H194" s="9"/>
    </row>
    <row r="195" spans="6:8" x14ac:dyDescent="0.3">
      <c r="F195" s="8"/>
      <c r="H195" s="9"/>
    </row>
    <row r="196" spans="6:8" x14ac:dyDescent="0.3">
      <c r="F196" s="8"/>
      <c r="H196" s="9"/>
    </row>
    <row r="197" spans="6:8" x14ac:dyDescent="0.3">
      <c r="F197" s="8"/>
      <c r="H197" s="9"/>
    </row>
    <row r="198" spans="6:8" x14ac:dyDescent="0.3">
      <c r="F198" s="8"/>
      <c r="H198" s="9"/>
    </row>
    <row r="199" spans="6:8" x14ac:dyDescent="0.3">
      <c r="F199" s="8"/>
      <c r="H199" s="9"/>
    </row>
    <row r="200" spans="6:8" x14ac:dyDescent="0.3">
      <c r="F200" s="8"/>
      <c r="H200" s="9"/>
    </row>
    <row r="201" spans="6:8" x14ac:dyDescent="0.3">
      <c r="F201" s="8"/>
      <c r="H201" s="9"/>
    </row>
    <row r="202" spans="6:8" x14ac:dyDescent="0.3">
      <c r="F202" s="8"/>
      <c r="H202" s="9"/>
    </row>
    <row r="203" spans="6:8" x14ac:dyDescent="0.3">
      <c r="F203" s="8"/>
      <c r="H203" s="9"/>
    </row>
    <row r="204" spans="6:8" x14ac:dyDescent="0.3">
      <c r="F204" s="8"/>
      <c r="H204" s="9"/>
    </row>
    <row r="205" spans="6:8" x14ac:dyDescent="0.3">
      <c r="F205" s="8"/>
      <c r="H205" s="9"/>
    </row>
    <row r="206" spans="6:8" x14ac:dyDescent="0.3">
      <c r="F206" s="8"/>
      <c r="H206" s="9"/>
    </row>
    <row r="207" spans="6:8" x14ac:dyDescent="0.3">
      <c r="F207" s="8"/>
      <c r="H207" s="9"/>
    </row>
    <row r="208" spans="6:8" x14ac:dyDescent="0.3">
      <c r="F208" s="8"/>
      <c r="H208" s="9"/>
    </row>
    <row r="209" spans="6:8" x14ac:dyDescent="0.3">
      <c r="F209" s="8"/>
      <c r="H209" s="9"/>
    </row>
    <row r="210" spans="6:8" x14ac:dyDescent="0.3">
      <c r="F210" s="8"/>
      <c r="H210" s="9"/>
    </row>
    <row r="211" spans="6:8" x14ac:dyDescent="0.3">
      <c r="F211" s="8"/>
      <c r="H211" s="9"/>
    </row>
    <row r="212" spans="6:8" x14ac:dyDescent="0.3">
      <c r="F212" s="8"/>
      <c r="H212" s="9"/>
    </row>
    <row r="213" spans="6:8" x14ac:dyDescent="0.3">
      <c r="F213" s="8"/>
      <c r="H213" s="9"/>
    </row>
    <row r="214" spans="6:8" x14ac:dyDescent="0.3">
      <c r="F214" s="8"/>
      <c r="H214" s="9"/>
    </row>
    <row r="215" spans="6:8" x14ac:dyDescent="0.3">
      <c r="F215" s="8"/>
      <c r="H215" s="9"/>
    </row>
    <row r="216" spans="6:8" x14ac:dyDescent="0.3">
      <c r="F216" s="8"/>
      <c r="H216" s="9"/>
    </row>
    <row r="217" spans="6:8" x14ac:dyDescent="0.3">
      <c r="F217" s="8"/>
      <c r="H217" s="9"/>
    </row>
    <row r="218" spans="6:8" x14ac:dyDescent="0.3">
      <c r="F218" s="8"/>
      <c r="H218" s="9"/>
    </row>
    <row r="219" spans="6:8" x14ac:dyDescent="0.3">
      <c r="F219" s="8"/>
      <c r="H219" s="9"/>
    </row>
    <row r="220" spans="6:8" x14ac:dyDescent="0.3">
      <c r="F220" s="8"/>
      <c r="H220" s="9"/>
    </row>
    <row r="221" spans="6:8" x14ac:dyDescent="0.3">
      <c r="F221" s="8"/>
      <c r="H221" s="9"/>
    </row>
    <row r="222" spans="6:8" x14ac:dyDescent="0.3">
      <c r="F222" s="8"/>
      <c r="H222" s="9"/>
    </row>
    <row r="223" spans="6:8" x14ac:dyDescent="0.3">
      <c r="F223" s="8"/>
      <c r="H223" s="9"/>
    </row>
    <row r="224" spans="6:8" x14ac:dyDescent="0.3">
      <c r="F224" s="8"/>
      <c r="H224" s="9"/>
    </row>
    <row r="225" spans="6:8" x14ac:dyDescent="0.3">
      <c r="F225" s="8"/>
      <c r="H225" s="9"/>
    </row>
    <row r="226" spans="6:8" x14ac:dyDescent="0.3">
      <c r="F226" s="8"/>
      <c r="H226" s="9"/>
    </row>
    <row r="227" spans="6:8" x14ac:dyDescent="0.3">
      <c r="F227" s="8"/>
      <c r="H227" s="9"/>
    </row>
    <row r="228" spans="6:8" x14ac:dyDescent="0.3">
      <c r="F228" s="8"/>
      <c r="H228" s="9"/>
    </row>
    <row r="229" spans="6:8" x14ac:dyDescent="0.3">
      <c r="F229" s="8"/>
      <c r="H229" s="9"/>
    </row>
    <row r="230" spans="6:8" x14ac:dyDescent="0.3">
      <c r="F230" s="8"/>
      <c r="H230" s="9"/>
    </row>
    <row r="231" spans="6:8" x14ac:dyDescent="0.3">
      <c r="F231" s="8"/>
      <c r="H231" s="9"/>
    </row>
    <row r="232" spans="6:8" x14ac:dyDescent="0.3">
      <c r="F232" s="8"/>
      <c r="H232" s="9"/>
    </row>
    <row r="233" spans="6:8" x14ac:dyDescent="0.3">
      <c r="F233" s="8"/>
      <c r="H233" s="9"/>
    </row>
    <row r="234" spans="6:8" x14ac:dyDescent="0.3">
      <c r="F234" s="8"/>
      <c r="H234" s="9"/>
    </row>
    <row r="235" spans="6:8" x14ac:dyDescent="0.3">
      <c r="F235" s="8"/>
      <c r="H235" s="9"/>
    </row>
    <row r="236" spans="6:8" x14ac:dyDescent="0.3">
      <c r="F236" s="8"/>
      <c r="H236" s="9"/>
    </row>
    <row r="237" spans="6:8" x14ac:dyDescent="0.3">
      <c r="F237" s="8"/>
      <c r="H237" s="9"/>
    </row>
    <row r="238" spans="6:8" x14ac:dyDescent="0.3">
      <c r="F238" s="8"/>
      <c r="H238" s="9"/>
    </row>
    <row r="239" spans="6:8" x14ac:dyDescent="0.3">
      <c r="F239" s="8"/>
      <c r="H239" s="9"/>
    </row>
    <row r="240" spans="6:8" x14ac:dyDescent="0.3">
      <c r="F240" s="8"/>
      <c r="H240" s="9"/>
    </row>
    <row r="241" spans="6:8" x14ac:dyDescent="0.3">
      <c r="F241" s="8"/>
      <c r="H241" s="9"/>
    </row>
    <row r="242" spans="6:8" x14ac:dyDescent="0.3">
      <c r="F242" s="8"/>
      <c r="H242" s="9"/>
    </row>
    <row r="243" spans="6:8" x14ac:dyDescent="0.3">
      <c r="F243" s="8"/>
      <c r="H243" s="9"/>
    </row>
    <row r="244" spans="6:8" x14ac:dyDescent="0.3">
      <c r="F244" s="8"/>
      <c r="H244" s="9"/>
    </row>
    <row r="245" spans="6:8" x14ac:dyDescent="0.3">
      <c r="F245" s="8"/>
      <c r="H245" s="9"/>
    </row>
    <row r="246" spans="6:8" x14ac:dyDescent="0.3">
      <c r="F246" s="8"/>
      <c r="H246" s="9"/>
    </row>
    <row r="247" spans="6:8" x14ac:dyDescent="0.3">
      <c r="F247" s="8"/>
      <c r="H247" s="9"/>
    </row>
    <row r="248" spans="6:8" x14ac:dyDescent="0.3">
      <c r="F248" s="8"/>
      <c r="H248" s="9"/>
    </row>
    <row r="249" spans="6:8" x14ac:dyDescent="0.3">
      <c r="F249" s="8"/>
      <c r="H249" s="9"/>
    </row>
    <row r="250" spans="6:8" x14ac:dyDescent="0.3">
      <c r="F250" s="8"/>
      <c r="H250" s="9"/>
    </row>
    <row r="251" spans="6:8" x14ac:dyDescent="0.3">
      <c r="F251" s="8"/>
      <c r="H251" s="9"/>
    </row>
    <row r="252" spans="6:8" x14ac:dyDescent="0.3">
      <c r="F252" s="8"/>
      <c r="H252" s="9"/>
    </row>
    <row r="253" spans="6:8" x14ac:dyDescent="0.3">
      <c r="F253" s="8"/>
      <c r="H253" s="9"/>
    </row>
    <row r="254" spans="6:8" x14ac:dyDescent="0.3">
      <c r="F254" s="8"/>
      <c r="H254" s="9"/>
    </row>
    <row r="255" spans="6:8" x14ac:dyDescent="0.3">
      <c r="F255" s="8"/>
      <c r="H255" s="9"/>
    </row>
    <row r="256" spans="6:8" x14ac:dyDescent="0.3">
      <c r="F256" s="8"/>
      <c r="H256" s="9"/>
    </row>
    <row r="257" spans="6:8" x14ac:dyDescent="0.3">
      <c r="F257" s="8"/>
      <c r="H257" s="9"/>
    </row>
    <row r="258" spans="6:8" x14ac:dyDescent="0.3">
      <c r="F258" s="8"/>
      <c r="H258" s="9"/>
    </row>
    <row r="259" spans="6:8" x14ac:dyDescent="0.3">
      <c r="F259" s="8"/>
      <c r="H259" s="9"/>
    </row>
    <row r="260" spans="6:8" x14ac:dyDescent="0.3">
      <c r="F260" s="8"/>
      <c r="H260" s="9"/>
    </row>
    <row r="261" spans="6:8" x14ac:dyDescent="0.3">
      <c r="F261" s="8"/>
      <c r="H261" s="9"/>
    </row>
    <row r="262" spans="6:8" x14ac:dyDescent="0.3">
      <c r="F262" s="8"/>
      <c r="H262" s="9"/>
    </row>
    <row r="263" spans="6:8" x14ac:dyDescent="0.3">
      <c r="F263" s="8"/>
      <c r="H263" s="9"/>
    </row>
    <row r="264" spans="6:8" x14ac:dyDescent="0.3">
      <c r="F264" s="8"/>
      <c r="H264" s="9"/>
    </row>
    <row r="265" spans="6:8" x14ac:dyDescent="0.3">
      <c r="F265" s="8"/>
      <c r="H265" s="9"/>
    </row>
    <row r="266" spans="6:8" x14ac:dyDescent="0.3">
      <c r="F266" s="8"/>
      <c r="H266" s="9"/>
    </row>
    <row r="267" spans="6:8" x14ac:dyDescent="0.3">
      <c r="F267" s="8"/>
      <c r="H267" s="9"/>
    </row>
    <row r="268" spans="6:8" x14ac:dyDescent="0.3">
      <c r="F268" s="8"/>
      <c r="H268" s="9"/>
    </row>
    <row r="269" spans="6:8" x14ac:dyDescent="0.3">
      <c r="F269" s="8"/>
      <c r="H269" s="9"/>
    </row>
    <row r="270" spans="6:8" x14ac:dyDescent="0.3">
      <c r="F270" s="8"/>
      <c r="H270" s="9"/>
    </row>
    <row r="271" spans="6:8" x14ac:dyDescent="0.3">
      <c r="F271" s="8"/>
      <c r="H271" s="9"/>
    </row>
    <row r="272" spans="6:8" x14ac:dyDescent="0.3">
      <c r="F272" s="8"/>
      <c r="H272" s="9"/>
    </row>
    <row r="273" spans="6:8" x14ac:dyDescent="0.3">
      <c r="F273" s="8"/>
      <c r="H273" s="9"/>
    </row>
    <row r="274" spans="6:8" x14ac:dyDescent="0.3">
      <c r="F274" s="8"/>
      <c r="H274" s="9"/>
    </row>
    <row r="275" spans="6:8" x14ac:dyDescent="0.3">
      <c r="F275" s="8"/>
      <c r="H275" s="9"/>
    </row>
    <row r="276" spans="6:8" x14ac:dyDescent="0.3">
      <c r="F276" s="8"/>
      <c r="H276" s="9"/>
    </row>
    <row r="277" spans="6:8" x14ac:dyDescent="0.3">
      <c r="F277" s="8"/>
      <c r="H277" s="9"/>
    </row>
    <row r="278" spans="6:8" x14ac:dyDescent="0.3">
      <c r="F278" s="8"/>
      <c r="H278" s="9"/>
    </row>
    <row r="279" spans="6:8" x14ac:dyDescent="0.3">
      <c r="F279" s="8"/>
      <c r="H279" s="9"/>
    </row>
    <row r="280" spans="6:8" x14ac:dyDescent="0.3">
      <c r="F280" s="8"/>
      <c r="H280" s="9"/>
    </row>
    <row r="281" spans="6:8" x14ac:dyDescent="0.3">
      <c r="F281" s="8"/>
      <c r="H281" s="9"/>
    </row>
    <row r="282" spans="6:8" x14ac:dyDescent="0.3">
      <c r="F282" s="8"/>
      <c r="H282" s="9"/>
    </row>
    <row r="283" spans="6:8" x14ac:dyDescent="0.3">
      <c r="F283" s="8"/>
      <c r="H283" s="9"/>
    </row>
    <row r="284" spans="6:8" x14ac:dyDescent="0.3">
      <c r="F284" s="8"/>
      <c r="H284" s="9"/>
    </row>
    <row r="285" spans="6:8" x14ac:dyDescent="0.3">
      <c r="F285" s="8"/>
      <c r="H285" s="9"/>
    </row>
    <row r="286" spans="6:8" x14ac:dyDescent="0.3">
      <c r="F286" s="8"/>
      <c r="H286" s="9"/>
    </row>
    <row r="287" spans="6:8" x14ac:dyDescent="0.3">
      <c r="F287" s="8"/>
      <c r="H287" s="9"/>
    </row>
    <row r="288" spans="6:8" x14ac:dyDescent="0.3">
      <c r="F288" s="8"/>
      <c r="H288" s="9"/>
    </row>
    <row r="289" spans="6:8" x14ac:dyDescent="0.3">
      <c r="F289" s="8"/>
      <c r="H289" s="9"/>
    </row>
    <row r="290" spans="6:8" x14ac:dyDescent="0.3">
      <c r="F290" s="8"/>
      <c r="H290" s="9"/>
    </row>
    <row r="291" spans="6:8" x14ac:dyDescent="0.3">
      <c r="F291" s="8"/>
      <c r="H291" s="9"/>
    </row>
    <row r="292" spans="6:8" x14ac:dyDescent="0.3">
      <c r="F292" s="8"/>
      <c r="H292" s="9"/>
    </row>
    <row r="293" spans="6:8" x14ac:dyDescent="0.3">
      <c r="F293" s="8"/>
      <c r="H293" s="9"/>
    </row>
    <row r="294" spans="6:8" x14ac:dyDescent="0.3">
      <c r="F294" s="8"/>
      <c r="H294" s="9"/>
    </row>
    <row r="295" spans="6:8" x14ac:dyDescent="0.3">
      <c r="F295" s="8"/>
      <c r="H295" s="9"/>
    </row>
    <row r="296" spans="6:8" x14ac:dyDescent="0.3">
      <c r="F296" s="8"/>
      <c r="H296" s="9"/>
    </row>
    <row r="297" spans="6:8" x14ac:dyDescent="0.3">
      <c r="F297" s="8"/>
      <c r="H297" s="9"/>
    </row>
    <row r="298" spans="6:8" x14ac:dyDescent="0.3">
      <c r="F298" s="8"/>
      <c r="H298" s="9"/>
    </row>
    <row r="299" spans="6:8" x14ac:dyDescent="0.3">
      <c r="F299" s="8"/>
      <c r="H299" s="9"/>
    </row>
    <row r="300" spans="6:8" x14ac:dyDescent="0.3">
      <c r="F300" s="8"/>
      <c r="H300" s="9"/>
    </row>
    <row r="301" spans="6:8" x14ac:dyDescent="0.3">
      <c r="F301" s="8"/>
      <c r="H301" s="9"/>
    </row>
    <row r="302" spans="6:8" x14ac:dyDescent="0.3">
      <c r="F302" s="8"/>
      <c r="H302" s="9"/>
    </row>
    <row r="303" spans="6:8" x14ac:dyDescent="0.3">
      <c r="F303" s="8"/>
      <c r="H303" s="9"/>
    </row>
    <row r="304" spans="6:8" x14ac:dyDescent="0.3">
      <c r="F304" s="8"/>
      <c r="H304" s="9"/>
    </row>
    <row r="305" spans="6:8" x14ac:dyDescent="0.3">
      <c r="F305" s="8"/>
      <c r="H305" s="9"/>
    </row>
    <row r="306" spans="6:8" x14ac:dyDescent="0.3">
      <c r="F306" s="8"/>
      <c r="H306" s="9"/>
    </row>
    <row r="307" spans="6:8" x14ac:dyDescent="0.3">
      <c r="F307" s="8"/>
      <c r="H307" s="9"/>
    </row>
    <row r="308" spans="6:8" x14ac:dyDescent="0.3">
      <c r="F308" s="8"/>
      <c r="H308" s="9"/>
    </row>
    <row r="309" spans="6:8" x14ac:dyDescent="0.3">
      <c r="F309" s="8"/>
      <c r="H309" s="9"/>
    </row>
    <row r="310" spans="6:8" x14ac:dyDescent="0.3">
      <c r="F310" s="8"/>
      <c r="H310" s="9"/>
    </row>
    <row r="311" spans="6:8" x14ac:dyDescent="0.3">
      <c r="F311" s="8"/>
      <c r="H311" s="9"/>
    </row>
    <row r="312" spans="6:8" x14ac:dyDescent="0.3">
      <c r="F312" s="8"/>
      <c r="H312" s="9"/>
    </row>
    <row r="313" spans="6:8" x14ac:dyDescent="0.3">
      <c r="F313" s="8"/>
      <c r="H313" s="9"/>
    </row>
    <row r="314" spans="6:8" x14ac:dyDescent="0.3">
      <c r="F314" s="8"/>
      <c r="H314" s="9"/>
    </row>
    <row r="315" spans="6:8" x14ac:dyDescent="0.3">
      <c r="F315" s="8"/>
      <c r="H315" s="9"/>
    </row>
    <row r="316" spans="6:8" x14ac:dyDescent="0.3">
      <c r="F316" s="8"/>
      <c r="H316" s="9"/>
    </row>
    <row r="317" spans="6:8" x14ac:dyDescent="0.3">
      <c r="F317" s="8"/>
      <c r="H317" s="9"/>
    </row>
    <row r="318" spans="6:8" x14ac:dyDescent="0.3">
      <c r="F318" s="8"/>
      <c r="H318" s="9"/>
    </row>
    <row r="319" spans="6:8" x14ac:dyDescent="0.3">
      <c r="F319" s="8"/>
      <c r="H319" s="9"/>
    </row>
    <row r="320" spans="6:8" x14ac:dyDescent="0.3">
      <c r="F320" s="8"/>
      <c r="H320" s="9"/>
    </row>
    <row r="321" spans="6:8" x14ac:dyDescent="0.3">
      <c r="F321" s="8"/>
      <c r="H321" s="9"/>
    </row>
    <row r="322" spans="6:8" x14ac:dyDescent="0.3">
      <c r="F322" s="8"/>
      <c r="H322" s="9"/>
    </row>
    <row r="323" spans="6:8" x14ac:dyDescent="0.3">
      <c r="F323" s="8"/>
      <c r="H323" s="9"/>
    </row>
    <row r="324" spans="6:8" x14ac:dyDescent="0.3">
      <c r="F324" s="8"/>
      <c r="H324" s="9"/>
    </row>
    <row r="325" spans="6:8" x14ac:dyDescent="0.3">
      <c r="F325" s="8"/>
      <c r="H325" s="9"/>
    </row>
    <row r="326" spans="6:8" x14ac:dyDescent="0.3">
      <c r="F326" s="8"/>
      <c r="H326" s="9"/>
    </row>
    <row r="327" spans="6:8" x14ac:dyDescent="0.3">
      <c r="F327" s="8"/>
      <c r="H327" s="9"/>
    </row>
    <row r="328" spans="6:8" x14ac:dyDescent="0.3">
      <c r="F328" s="8"/>
      <c r="H328" s="9"/>
    </row>
    <row r="329" spans="6:8" x14ac:dyDescent="0.3">
      <c r="F329" s="8"/>
      <c r="H329" s="9"/>
    </row>
    <row r="330" spans="6:8" x14ac:dyDescent="0.3">
      <c r="F330" s="8"/>
      <c r="H330" s="9"/>
    </row>
    <row r="331" spans="6:8" x14ac:dyDescent="0.3">
      <c r="F331" s="8"/>
      <c r="H331" s="9"/>
    </row>
    <row r="332" spans="6:8" x14ac:dyDescent="0.3">
      <c r="F332" s="8"/>
      <c r="H332" s="9"/>
    </row>
    <row r="333" spans="6:8" x14ac:dyDescent="0.3">
      <c r="F333" s="8"/>
      <c r="H333" s="9"/>
    </row>
    <row r="334" spans="6:8" x14ac:dyDescent="0.3">
      <c r="F334" s="8"/>
      <c r="H334" s="9"/>
    </row>
    <row r="335" spans="6:8" x14ac:dyDescent="0.3">
      <c r="F335" s="8"/>
      <c r="H335" s="9"/>
    </row>
    <row r="336" spans="6:8" x14ac:dyDescent="0.3">
      <c r="F336" s="8"/>
      <c r="H336" s="9"/>
    </row>
    <row r="337" spans="6:8" x14ac:dyDescent="0.3">
      <c r="F337" s="8"/>
      <c r="H337" s="9"/>
    </row>
    <row r="338" spans="6:8" x14ac:dyDescent="0.3">
      <c r="F338" s="8"/>
      <c r="H338" s="9"/>
    </row>
    <row r="339" spans="6:8" x14ac:dyDescent="0.3">
      <c r="F339" s="8"/>
      <c r="H339" s="9"/>
    </row>
    <row r="340" spans="6:8" x14ac:dyDescent="0.3">
      <c r="F340" s="8"/>
      <c r="H340" s="9"/>
    </row>
    <row r="341" spans="6:8" x14ac:dyDescent="0.3">
      <c r="F341" s="8"/>
      <c r="H341" s="9"/>
    </row>
    <row r="342" spans="6:8" x14ac:dyDescent="0.3">
      <c r="F342" s="8"/>
      <c r="H342" s="9"/>
    </row>
    <row r="343" spans="6:8" x14ac:dyDescent="0.3">
      <c r="F343" s="8"/>
      <c r="H343" s="9"/>
    </row>
    <row r="344" spans="6:8" x14ac:dyDescent="0.3">
      <c r="F344" s="8"/>
      <c r="H344" s="9"/>
    </row>
    <row r="345" spans="6:8" x14ac:dyDescent="0.3">
      <c r="F345" s="8"/>
      <c r="H345" s="9"/>
    </row>
    <row r="346" spans="6:8" x14ac:dyDescent="0.3">
      <c r="F346" s="8"/>
      <c r="H346" s="9"/>
    </row>
    <row r="347" spans="6:8" x14ac:dyDescent="0.3">
      <c r="F347" s="8"/>
      <c r="H347" s="9"/>
    </row>
    <row r="348" spans="6:8" x14ac:dyDescent="0.3">
      <c r="F348" s="8"/>
      <c r="H348" s="9"/>
    </row>
    <row r="349" spans="6:8" x14ac:dyDescent="0.3">
      <c r="F349" s="8"/>
      <c r="H349" s="9"/>
    </row>
    <row r="350" spans="6:8" x14ac:dyDescent="0.3">
      <c r="F350" s="8"/>
      <c r="H350" s="9"/>
    </row>
    <row r="351" spans="6:8" x14ac:dyDescent="0.3">
      <c r="F351" s="8"/>
      <c r="H351" s="9"/>
    </row>
    <row r="352" spans="6:8" x14ac:dyDescent="0.3">
      <c r="F352" s="8"/>
      <c r="H352" s="9"/>
    </row>
    <row r="353" spans="6:8" x14ac:dyDescent="0.3">
      <c r="F353" s="8"/>
      <c r="H353" s="9"/>
    </row>
    <row r="354" spans="6:8" x14ac:dyDescent="0.3">
      <c r="F354" s="8"/>
      <c r="H354" s="9"/>
    </row>
    <row r="355" spans="6:8" x14ac:dyDescent="0.3">
      <c r="F355" s="8"/>
      <c r="H355" s="9"/>
    </row>
    <row r="356" spans="6:8" x14ac:dyDescent="0.3">
      <c r="F356" s="8"/>
      <c r="H356" s="9"/>
    </row>
    <row r="357" spans="6:8" x14ac:dyDescent="0.3">
      <c r="F357" s="8"/>
      <c r="H357" s="9"/>
    </row>
    <row r="358" spans="6:8" x14ac:dyDescent="0.3">
      <c r="F358" s="8"/>
      <c r="H358" s="9"/>
    </row>
    <row r="359" spans="6:8" x14ac:dyDescent="0.3">
      <c r="F359" s="8"/>
      <c r="H359" s="9"/>
    </row>
    <row r="360" spans="6:8" x14ac:dyDescent="0.3">
      <c r="F360" s="8"/>
      <c r="H360" s="9"/>
    </row>
    <row r="361" spans="6:8" x14ac:dyDescent="0.3">
      <c r="F361" s="8"/>
      <c r="H361" s="9"/>
    </row>
    <row r="362" spans="6:8" x14ac:dyDescent="0.3">
      <c r="F362" s="8"/>
      <c r="H362" s="9"/>
    </row>
    <row r="363" spans="6:8" x14ac:dyDescent="0.3">
      <c r="F363" s="8"/>
      <c r="H363" s="9"/>
    </row>
    <row r="364" spans="6:8" x14ac:dyDescent="0.3">
      <c r="F364" s="8"/>
      <c r="H364" s="9"/>
    </row>
    <row r="365" spans="6:8" x14ac:dyDescent="0.3">
      <c r="F365" s="8"/>
      <c r="H365" s="9"/>
    </row>
    <row r="366" spans="6:8" x14ac:dyDescent="0.3">
      <c r="F366" s="8"/>
      <c r="H366" s="9"/>
    </row>
    <row r="367" spans="6:8" x14ac:dyDescent="0.3">
      <c r="F367" s="8"/>
      <c r="H367" s="9"/>
    </row>
    <row r="368" spans="6:8" x14ac:dyDescent="0.3">
      <c r="F368" s="8"/>
      <c r="H368" s="9"/>
    </row>
    <row r="369" spans="6:8" x14ac:dyDescent="0.3">
      <c r="F369" s="8"/>
      <c r="H369" s="9"/>
    </row>
    <row r="370" spans="6:8" x14ac:dyDescent="0.3">
      <c r="F370" s="8"/>
      <c r="H370" s="9"/>
    </row>
  </sheetData>
  <mergeCells count="19">
    <mergeCell ref="Q8:Q10"/>
    <mergeCell ref="R8:R10"/>
    <mergeCell ref="S8:S10"/>
    <mergeCell ref="L8:L10"/>
    <mergeCell ref="M8:M10"/>
    <mergeCell ref="N8:N10"/>
    <mergeCell ref="O8:O10"/>
    <mergeCell ref="P8:P10"/>
    <mergeCell ref="L4:L5"/>
    <mergeCell ref="A1:D2"/>
    <mergeCell ref="J8:J10"/>
    <mergeCell ref="K8:K10"/>
    <mergeCell ref="A10:C10"/>
    <mergeCell ref="J4:J5"/>
    <mergeCell ref="K4:K5"/>
    <mergeCell ref="F8:F10"/>
    <mergeCell ref="G8:G10"/>
    <mergeCell ref="H8:H10"/>
    <mergeCell ref="I8:I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0662D-397E-4E72-9FA0-869BF17EE385}">
  <dimension ref="A1:D54"/>
  <sheetViews>
    <sheetView showGridLines="0" workbookViewId="0">
      <selection activeCell="G19" sqref="G19"/>
    </sheetView>
  </sheetViews>
  <sheetFormatPr defaultRowHeight="14.4" x14ac:dyDescent="0.3"/>
  <cols>
    <col min="2" max="4" width="12.6640625" bestFit="1" customWidth="1"/>
  </cols>
  <sheetData>
    <row r="1" spans="1:4" ht="15" thickBot="1" x14ac:dyDescent="0.35"/>
    <row r="2" spans="1:4" ht="15" thickBot="1" x14ac:dyDescent="0.35">
      <c r="A2" s="11"/>
      <c r="B2" s="93" t="s">
        <v>18</v>
      </c>
      <c r="C2" s="99"/>
      <c r="D2" s="100"/>
    </row>
    <row r="3" spans="1:4" ht="15" thickBot="1" x14ac:dyDescent="0.35">
      <c r="A3" s="62" t="s">
        <v>16</v>
      </c>
      <c r="B3" s="63" t="s">
        <v>19</v>
      </c>
      <c r="C3" s="67" t="s">
        <v>20</v>
      </c>
      <c r="D3" s="71" t="s">
        <v>21</v>
      </c>
    </row>
    <row r="4" spans="1:4" x14ac:dyDescent="0.3">
      <c r="A4" s="21">
        <v>0</v>
      </c>
      <c r="B4" s="64">
        <f>'Term Assurance - 30 years'!R11</f>
        <v>-127750.9492350514</v>
      </c>
      <c r="C4" s="68">
        <f>'Term Assurance - 40 years'!R11</f>
        <v>-327215.26622086577</v>
      </c>
      <c r="D4" s="71">
        <f>'Term Assurance - 50 years'!R11</f>
        <v>-517177.73538542225</v>
      </c>
    </row>
    <row r="5" spans="1:4" x14ac:dyDescent="0.3">
      <c r="A5" s="38">
        <v>1</v>
      </c>
      <c r="B5" s="65">
        <f>'Term Assurance - 30 years'!R12</f>
        <v>-151121.42254485376</v>
      </c>
      <c r="C5" s="69">
        <f>'Term Assurance - 40 years'!R12</f>
        <v>-351121.21154009551</v>
      </c>
      <c r="D5" s="72">
        <f>'Term Assurance - 50 years'!R12</f>
        <v>-541593.64452482993</v>
      </c>
    </row>
    <row r="6" spans="1:4" x14ac:dyDescent="0.3">
      <c r="A6" s="38">
        <v>2</v>
      </c>
      <c r="B6" s="65">
        <f>'Term Assurance - 30 years'!R13</f>
        <v>-141473.39662770752</v>
      </c>
      <c r="C6" s="69">
        <f>'Term Assurance - 40 years'!R13</f>
        <v>-334438.51431258954</v>
      </c>
      <c r="D6" s="72">
        <f>'Term Assurance - 50 years'!R13</f>
        <v>-518211.38543046662</v>
      </c>
    </row>
    <row r="7" spans="1:4" x14ac:dyDescent="0.3">
      <c r="A7" s="38">
        <v>3</v>
      </c>
      <c r="B7" s="65">
        <f>'Term Assurance - 30 years'!R14</f>
        <v>-131219.09592928411</v>
      </c>
      <c r="C7" s="69">
        <f>'Term Assurance - 40 years'!R14</f>
        <v>-316685.86410554522</v>
      </c>
      <c r="D7" s="72">
        <f>'Term Assurance - 50 years'!R14</f>
        <v>-493317.58331795246</v>
      </c>
    </row>
    <row r="8" spans="1:4" x14ac:dyDescent="0.3">
      <c r="A8" s="38">
        <v>4</v>
      </c>
      <c r="B8" s="65">
        <f>'Term Assurance - 30 years'!R15</f>
        <v>-120369.09473710752</v>
      </c>
      <c r="C8" s="69">
        <f>'Term Assurance - 40 years'!R15</f>
        <v>-297844.07615770877</v>
      </c>
      <c r="D8" s="72">
        <f>'Term Assurance - 50 years'!R15</f>
        <v>-466864.71200401383</v>
      </c>
    </row>
    <row r="9" spans="1:4" x14ac:dyDescent="0.3">
      <c r="A9" s="38">
        <v>5</v>
      </c>
      <c r="B9" s="65">
        <f>'Term Assurance - 30 years'!R16</f>
        <v>-108944.60682432074</v>
      </c>
      <c r="C9" s="69">
        <f>'Term Assurance - 40 years'!R16</f>
        <v>-277902.67783353105</v>
      </c>
      <c r="D9" s="72">
        <f>'Term Assurance - 50 years'!R16</f>
        <v>-438812.12188448245</v>
      </c>
    </row>
    <row r="10" spans="1:4" x14ac:dyDescent="0.3">
      <c r="A10" s="38">
        <v>6</v>
      </c>
      <c r="B10" s="65">
        <f>'Term Assurance - 30 years'!R17</f>
        <v>-96978.123780012247</v>
      </c>
      <c r="C10" s="69">
        <f>'Term Assurance - 40 years'!R17</f>
        <v>-256860.366236086</v>
      </c>
      <c r="D10" s="72">
        <f>'Term Assurance - 50 years'!R17</f>
        <v>-409126.32543861447</v>
      </c>
    </row>
    <row r="11" spans="1:4" x14ac:dyDescent="0.3">
      <c r="A11" s="38">
        <v>7</v>
      </c>
      <c r="B11" s="65">
        <f>'Term Assurance - 30 years'!R18</f>
        <v>-84503.998229111312</v>
      </c>
      <c r="C11" s="69">
        <f>'Term Assurance - 40 years'!R18</f>
        <v>-234715.2406238215</v>
      </c>
      <c r="D11" s="72">
        <f>'Term Assurance - 50 years'!R18</f>
        <v>-377770.89555384312</v>
      </c>
    </row>
    <row r="12" spans="1:4" x14ac:dyDescent="0.3">
      <c r="A12" s="38">
        <v>8</v>
      </c>
      <c r="B12" s="65">
        <f>'Term Assurance - 30 years'!R19</f>
        <v>-71578.713018145994</v>
      </c>
      <c r="C12" s="69">
        <f>'Term Assurance - 40 years'!R19</f>
        <v>-211485.16056724382</v>
      </c>
      <c r="D12" s="72">
        <f>'Term Assurance - 50 years'!R19</f>
        <v>-344726.90841509774</v>
      </c>
    </row>
    <row r="13" spans="1:4" x14ac:dyDescent="0.3">
      <c r="A13" s="38">
        <v>9</v>
      </c>
      <c r="B13" s="65">
        <f>'Term Assurance - 30 years'!R20</f>
        <v>-58241.950007211301</v>
      </c>
      <c r="C13" s="69">
        <f>'Term Assurance - 40 years'!R20</f>
        <v>-187168.02224183257</v>
      </c>
      <c r="D13" s="72">
        <f>'Term Assurance - 50 years'!R20</f>
        <v>-309952.46505081141</v>
      </c>
    </row>
    <row r="14" spans="1:4" x14ac:dyDescent="0.3">
      <c r="A14" s="38">
        <v>10</v>
      </c>
      <c r="B14" s="65">
        <f>'Term Assurance - 30 years'!R21</f>
        <v>-44565.851713811746</v>
      </c>
      <c r="C14" s="69">
        <f>'Term Assurance - 40 years'!R21</f>
        <v>-161791.44770349655</v>
      </c>
      <c r="D14" s="72">
        <f>'Term Assurance - 50 years'!R21</f>
        <v>-273432.78786897147</v>
      </c>
    </row>
    <row r="15" spans="1:4" x14ac:dyDescent="0.3">
      <c r="A15" s="38">
        <v>11</v>
      </c>
      <c r="B15" s="65">
        <f>'Term Assurance - 30 years'!R22</f>
        <v>-30606.791323558311</v>
      </c>
      <c r="C15" s="69">
        <f>'Term Assurance - 40 years'!R22</f>
        <v>-135363.66068993649</v>
      </c>
      <c r="D15" s="72">
        <f>'Term Assurance - 50 years'!R22</f>
        <v>-235130.24484644691</v>
      </c>
    </row>
    <row r="16" spans="1:4" x14ac:dyDescent="0.3">
      <c r="A16" s="38">
        <v>12</v>
      </c>
      <c r="B16" s="65">
        <f>'Term Assurance - 30 years'!R23</f>
        <v>-16454.582237119786</v>
      </c>
      <c r="C16" s="69">
        <f>'Term Assurance - 40 years'!R23</f>
        <v>-107922.96217712108</v>
      </c>
      <c r="D16" s="72">
        <f>'Term Assurance - 50 years'!R23</f>
        <v>-195034.0784231422</v>
      </c>
    </row>
    <row r="17" spans="1:4" x14ac:dyDescent="0.3">
      <c r="A17" s="38">
        <v>13</v>
      </c>
      <c r="B17" s="65">
        <f>'Term Assurance - 30 years'!R24</f>
        <v>-2194.4800716473255</v>
      </c>
      <c r="C17" s="69">
        <f>'Term Assurance - 40 years'!R24</f>
        <v>-79498.976093731704</v>
      </c>
      <c r="D17" s="72">
        <f>'Term Assurance - 50 years'!R24</f>
        <v>-153120.93095657206</v>
      </c>
    </row>
    <row r="18" spans="1:4" x14ac:dyDescent="0.3">
      <c r="A18" s="38">
        <v>14</v>
      </c>
      <c r="B18" s="65">
        <f>'Term Assurance - 30 years'!R25</f>
        <v>12063.036430451088</v>
      </c>
      <c r="C18" s="69">
        <f>'Term Assurance - 40 years'!R25</f>
        <v>-50142.328108128393</v>
      </c>
      <c r="D18" s="72">
        <f>'Term Assurance - 50 years'!R25</f>
        <v>-109384.42625178001</v>
      </c>
    </row>
    <row r="19" spans="1:4" x14ac:dyDescent="0.3">
      <c r="A19" s="38">
        <v>15</v>
      </c>
      <c r="B19" s="65">
        <f>'Term Assurance - 30 years'!R26</f>
        <v>26200.636906827218</v>
      </c>
      <c r="C19" s="69">
        <f>'Term Assurance - 40 years'!R26</f>
        <v>-19905.69408348971</v>
      </c>
      <c r="D19" s="72">
        <f>'Term Assurance - 50 years'!R26</f>
        <v>-63815.665608181152</v>
      </c>
    </row>
    <row r="20" spans="1:4" x14ac:dyDescent="0.3">
      <c r="A20" s="38">
        <v>16</v>
      </c>
      <c r="B20" s="65">
        <f>'Term Assurance - 30 years'!R27</f>
        <v>40083.648950830684</v>
      </c>
      <c r="C20" s="69">
        <f>'Term Assurance - 40 years'!R27</f>
        <v>11146.099482651451</v>
      </c>
      <c r="D20" s="72">
        <f>'Term Assurance - 50 years'!R27</f>
        <v>-16412.9568519108</v>
      </c>
    </row>
    <row r="21" spans="1:4" x14ac:dyDescent="0.3">
      <c r="A21" s="38">
        <v>17</v>
      </c>
      <c r="B21" s="65">
        <f>'Term Assurance - 30 years'!R28</f>
        <v>53548.907514595892</v>
      </c>
      <c r="C21" s="69">
        <f>'Term Assurance - 40 years'!R28</f>
        <v>42925.443864074186</v>
      </c>
      <c r="D21" s="72">
        <f>'Term Assurance - 50 years'!R28</f>
        <v>32808.04834878142</v>
      </c>
    </row>
    <row r="22" spans="1:4" x14ac:dyDescent="0.3">
      <c r="A22" s="38">
        <v>18</v>
      </c>
      <c r="B22" s="65">
        <f>'Term Assurance - 30 years'!R29</f>
        <v>66382.924596397323</v>
      </c>
      <c r="C22" s="69">
        <f>'Term Assurance - 40 years'!R29</f>
        <v>75300.803231238388</v>
      </c>
      <c r="D22" s="72">
        <f>'Term Assurance - 50 years'!R29</f>
        <v>83793.862394821132</v>
      </c>
    </row>
    <row r="23" spans="1:4" x14ac:dyDescent="0.3">
      <c r="A23" s="38">
        <v>19</v>
      </c>
      <c r="B23" s="65">
        <f>'Term Assurance - 30 years'!R30</f>
        <v>78338.402344611997</v>
      </c>
      <c r="C23" s="69">
        <f>'Term Assurance - 40 years'!R30</f>
        <v>108114.09028527746</v>
      </c>
      <c r="D23" s="72">
        <f>'Term Assurance - 50 years'!R30</f>
        <v>136471.35883213347</v>
      </c>
    </row>
    <row r="24" spans="1:4" x14ac:dyDescent="0.3">
      <c r="A24" s="38">
        <v>20</v>
      </c>
      <c r="B24" s="65">
        <f>'Term Assurance - 30 years'!R31</f>
        <v>89101.972737904172</v>
      </c>
      <c r="C24" s="69">
        <f>'Term Assurance - 40 years'!R31</f>
        <v>141149.43982464611</v>
      </c>
      <c r="D24" s="72">
        <f>'Term Assurance - 50 years'!R31</f>
        <v>190717.53055368341</v>
      </c>
    </row>
    <row r="25" spans="1:4" x14ac:dyDescent="0.3">
      <c r="A25" s="38">
        <v>21</v>
      </c>
      <c r="B25" s="65">
        <f>'Term Assurance - 30 years'!R32</f>
        <v>98269.668555895973</v>
      </c>
      <c r="C25" s="69">
        <f>'Term Assurance - 40 years'!R32</f>
        <v>174110.12165142444</v>
      </c>
      <c r="D25" s="72">
        <f>'Term Assurance - 50 years'!R32</f>
        <v>246337.77595216711</v>
      </c>
    </row>
    <row r="26" spans="1:4" x14ac:dyDescent="0.3">
      <c r="A26" s="38">
        <v>22</v>
      </c>
      <c r="B26" s="65">
        <f>'Term Assurance - 30 years'!R33</f>
        <v>105360.20908294653</v>
      </c>
      <c r="C26" s="69">
        <f>'Term Assurance - 40 years'!R33</f>
        <v>206633.32941536675</v>
      </c>
      <c r="D26" s="72">
        <f>'Term Assurance - 50 years'!R33</f>
        <v>303082.1192994942</v>
      </c>
    </row>
    <row r="27" spans="1:4" x14ac:dyDescent="0.3">
      <c r="A27" s="38">
        <v>23</v>
      </c>
      <c r="B27" s="65">
        <f>'Term Assurance - 30 years'!R34</f>
        <v>109789.06454463839</v>
      </c>
      <c r="C27" s="69">
        <f>'Term Assurance - 40 years'!R34</f>
        <v>238266.26157848409</v>
      </c>
      <c r="D27" s="72">
        <f>'Term Assurance - 50 years'!R34</f>
        <v>360623.21217845636</v>
      </c>
    </row>
    <row r="28" spans="1:4" x14ac:dyDescent="0.3">
      <c r="A28" s="38">
        <v>24</v>
      </c>
      <c r="B28" s="65">
        <f>'Term Assurance - 30 years'!R35</f>
        <v>110870.02024645382</v>
      </c>
      <c r="C28" s="69">
        <f>'Term Assurance - 40 years'!R35</f>
        <v>268469.81608520017</v>
      </c>
      <c r="D28" s="72">
        <f>'Term Assurance - 50 years'!R35</f>
        <v>418562.05719260289</v>
      </c>
    </row>
    <row r="29" spans="1:4" x14ac:dyDescent="0.3">
      <c r="A29" s="38">
        <v>25</v>
      </c>
      <c r="B29" s="65">
        <f>'Term Assurance - 30 years'!R36</f>
        <v>107836.01663112146</v>
      </c>
      <c r="C29" s="69">
        <f>'Term Assurance - 40 years'!R36</f>
        <v>296641.39902250608</v>
      </c>
      <c r="D29" s="72">
        <f>'Term Assurance - 50 years'!R36</f>
        <v>476452.69145119935</v>
      </c>
    </row>
    <row r="30" spans="1:4" x14ac:dyDescent="0.3">
      <c r="A30" s="38">
        <v>26</v>
      </c>
      <c r="B30" s="65">
        <f>'Term Assurance - 30 years'!R37</f>
        <v>99840.881979427504</v>
      </c>
      <c r="C30" s="69">
        <f>'Term Assurance - 40 years'!R37</f>
        <v>322118.94784605142</v>
      </c>
      <c r="D30" s="72">
        <f>'Term Assurance - 50 years'!R37</f>
        <v>533808.39120723587</v>
      </c>
    </row>
    <row r="31" spans="1:4" x14ac:dyDescent="0.3">
      <c r="A31" s="38">
        <v>27</v>
      </c>
      <c r="B31" s="65">
        <f>'Term Assurance - 30 years'!R38</f>
        <v>85980.406060627865</v>
      </c>
      <c r="C31" s="69">
        <f>'Term Assurance - 40 years'!R38</f>
        <v>344203.96720351628</v>
      </c>
      <c r="D31" s="72">
        <f>'Term Assurance - 50 years'!R38</f>
        <v>590126.57638206217</v>
      </c>
    </row>
    <row r="32" spans="1:4" x14ac:dyDescent="0.3">
      <c r="A32" s="38">
        <v>28</v>
      </c>
      <c r="B32" s="65">
        <f>'Term Assurance - 30 years'!R39</f>
        <v>65344.424123274672</v>
      </c>
      <c r="C32" s="69">
        <f>'Term Assurance - 40 years'!R39</f>
        <v>362214.4535232354</v>
      </c>
      <c r="D32" s="72">
        <f>'Term Assurance - 50 years'!R39</f>
        <v>644942.53570839041</v>
      </c>
    </row>
    <row r="33" spans="1:4" x14ac:dyDescent="0.3">
      <c r="A33" s="38">
        <v>29</v>
      </c>
      <c r="B33" s="65">
        <f>'Term Assurance - 30 years'!R40</f>
        <v>36992.83557293706</v>
      </c>
      <c r="C33" s="69">
        <f>'Term Assurance - 40 years'!R40</f>
        <v>375463.44253086846</v>
      </c>
      <c r="D33" s="72">
        <f>'Term Assurance - 50 years'!R40</f>
        <v>697810.38262004522</v>
      </c>
    </row>
    <row r="34" spans="1:4" x14ac:dyDescent="0.3">
      <c r="A34" s="38">
        <v>30</v>
      </c>
      <c r="B34" s="65">
        <f>'Term Assurance - 30 years'!R41</f>
        <v>0</v>
      </c>
      <c r="C34" s="69">
        <f>'Term Assurance - 40 years'!R41</f>
        <v>383303.85315068404</v>
      </c>
      <c r="D34" s="72">
        <f>'Term Assurance - 50 years'!R41</f>
        <v>748348.3256914597</v>
      </c>
    </row>
    <row r="35" spans="1:4" x14ac:dyDescent="0.3">
      <c r="A35" s="38">
        <v>31</v>
      </c>
      <c r="B35" s="65">
        <f>'Term Assurance - 30 years'!R42</f>
        <v>0</v>
      </c>
      <c r="C35" s="69">
        <f>'Term Assurance - 40 years'!R42</f>
        <v>385108.8647407128</v>
      </c>
      <c r="D35" s="72">
        <f>'Term Assurance - 50 years'!R42</f>
        <v>796221.27811217459</v>
      </c>
    </row>
    <row r="36" spans="1:4" x14ac:dyDescent="0.3">
      <c r="A36" s="38">
        <v>32</v>
      </c>
      <c r="B36" s="65">
        <f>'Term Assurance - 30 years'!R43</f>
        <v>0</v>
      </c>
      <c r="C36" s="69">
        <f>'Term Assurance - 40 years'!R43</f>
        <v>380270.66185847815</v>
      </c>
      <c r="D36" s="72">
        <f>'Term Assurance - 50 years'!R43</f>
        <v>841141.41528005921</v>
      </c>
    </row>
    <row r="37" spans="1:4" x14ac:dyDescent="0.3">
      <c r="A37" s="38">
        <v>33</v>
      </c>
      <c r="B37" s="65">
        <f>'Term Assurance - 30 years'!R44</f>
        <v>0</v>
      </c>
      <c r="C37" s="69">
        <f>'Term Assurance - 40 years'!R44</f>
        <v>368150.940255497</v>
      </c>
      <c r="D37" s="72">
        <f>'Term Assurance - 50 years'!R44</f>
        <v>882823.10426716134</v>
      </c>
    </row>
    <row r="38" spans="1:4" x14ac:dyDescent="0.3">
      <c r="A38" s="38">
        <v>34</v>
      </c>
      <c r="B38" s="65">
        <f>'Term Assurance - 30 years'!R45</f>
        <v>0</v>
      </c>
      <c r="C38" s="69">
        <f>'Term Assurance - 40 years'!R45</f>
        <v>348056.7856447997</v>
      </c>
      <c r="D38" s="72">
        <f>'Term Assurance - 50 years'!R45</f>
        <v>920963.12192251452</v>
      </c>
    </row>
    <row r="39" spans="1:4" x14ac:dyDescent="0.3">
      <c r="A39" s="38">
        <v>35</v>
      </c>
      <c r="B39" s="65">
        <f>'Term Assurance - 30 years'!R46</f>
        <v>0</v>
      </c>
      <c r="C39" s="69">
        <f>'Term Assurance - 40 years'!R46</f>
        <v>319194.80657083978</v>
      </c>
      <c r="D39" s="72">
        <f>'Term Assurance - 50 years'!R46</f>
        <v>955201.43414081703</v>
      </c>
    </row>
    <row r="40" spans="1:4" x14ac:dyDescent="0.3">
      <c r="A40" s="38">
        <v>36</v>
      </c>
      <c r="B40" s="65">
        <f>'Term Assurance - 30 years'!R47</f>
        <v>0</v>
      </c>
      <c r="C40" s="69">
        <f>'Term Assurance - 40 years'!R47</f>
        <v>280581.25520295691</v>
      </c>
      <c r="D40" s="72">
        <f>'Term Assurance - 50 years'!R47</f>
        <v>985042.87673843792</v>
      </c>
    </row>
    <row r="41" spans="1:4" x14ac:dyDescent="0.3">
      <c r="A41" s="38">
        <v>37</v>
      </c>
      <c r="B41" s="65">
        <f>'Term Assurance - 30 years'!R48</f>
        <v>0</v>
      </c>
      <c r="C41" s="69">
        <f>'Term Assurance - 40 years'!R48</f>
        <v>231021.06616653342</v>
      </c>
      <c r="D41" s="72">
        <f>'Term Assurance - 50 years'!R48</f>
        <v>1009845.8090027029</v>
      </c>
    </row>
    <row r="42" spans="1:4" x14ac:dyDescent="0.3">
      <c r="A42" s="38">
        <v>38</v>
      </c>
      <c r="B42" s="65">
        <f>'Term Assurance - 30 years'!R49</f>
        <v>0</v>
      </c>
      <c r="C42" s="69">
        <f>'Term Assurance - 40 years'!R49</f>
        <v>169023.10921614734</v>
      </c>
      <c r="D42" s="72">
        <f>'Term Assurance - 50 years'!R49</f>
        <v>1028754.0303394778</v>
      </c>
    </row>
    <row r="43" spans="1:4" x14ac:dyDescent="0.3">
      <c r="A43" s="38">
        <v>39</v>
      </c>
      <c r="B43" s="65">
        <f>'Term Assurance - 30 years'!R50</f>
        <v>0</v>
      </c>
      <c r="C43" s="69">
        <f>'Term Assurance - 40 years'!R50</f>
        <v>92763.438277524037</v>
      </c>
      <c r="D43" s="72">
        <f>'Term Assurance - 50 years'!R50</f>
        <v>1040676.2517045706</v>
      </c>
    </row>
    <row r="44" spans="1:4" x14ac:dyDescent="0.3">
      <c r="A44" s="38">
        <v>40</v>
      </c>
      <c r="B44" s="65">
        <f>'Term Assurance - 30 years'!R51</f>
        <v>0</v>
      </c>
      <c r="C44" s="69">
        <f>'Term Assurance - 40 years'!R51</f>
        <v>0</v>
      </c>
      <c r="D44" s="72">
        <f>'Term Assurance - 50 years'!R51</f>
        <v>1044224.6803250487</v>
      </c>
    </row>
    <row r="45" spans="1:4" x14ac:dyDescent="0.3">
      <c r="A45" s="38">
        <v>41</v>
      </c>
      <c r="B45" s="65">
        <f>'Term Assurance - 30 years'!R52</f>
        <v>0</v>
      </c>
      <c r="C45" s="69">
        <f>'Term Assurance - 40 years'!R52</f>
        <v>0</v>
      </c>
      <c r="D45" s="72">
        <f>'Term Assurance - 50 years'!R52</f>
        <v>1037690.0634249765</v>
      </c>
    </row>
    <row r="46" spans="1:4" x14ac:dyDescent="0.3">
      <c r="A46" s="38">
        <v>42</v>
      </c>
      <c r="B46" s="65">
        <f>'Term Assurance - 30 years'!R53</f>
        <v>0</v>
      </c>
      <c r="C46" s="69">
        <f>'Term Assurance - 40 years'!R53</f>
        <v>0</v>
      </c>
      <c r="D46" s="72">
        <f>'Term Assurance - 50 years'!R53</f>
        <v>1018990.9770876837</v>
      </c>
    </row>
    <row r="47" spans="1:4" x14ac:dyDescent="0.3">
      <c r="A47" s="38">
        <v>43</v>
      </c>
      <c r="B47" s="65">
        <f>'Term Assurance - 30 years'!R54</f>
        <v>0</v>
      </c>
      <c r="C47" s="69">
        <f>'Term Assurance - 40 years'!R54</f>
        <v>0</v>
      </c>
      <c r="D47" s="72">
        <f>'Term Assurance - 50 years'!R54</f>
        <v>985620.73376032058</v>
      </c>
    </row>
    <row r="48" spans="1:4" x14ac:dyDescent="0.3">
      <c r="A48" s="38">
        <v>44</v>
      </c>
      <c r="B48" s="65">
        <f>'Term Assurance - 30 years'!R55</f>
        <v>0</v>
      </c>
      <c r="C48" s="69">
        <f>'Term Assurance - 40 years'!R55</f>
        <v>0</v>
      </c>
      <c r="D48" s="72">
        <f>'Term Assurance - 50 years'!R55</f>
        <v>934580.28725713899</v>
      </c>
    </row>
    <row r="49" spans="1:4" x14ac:dyDescent="0.3">
      <c r="A49" s="38">
        <v>45</v>
      </c>
      <c r="B49" s="65">
        <f>'Term Assurance - 30 years'!R56</f>
        <v>0</v>
      </c>
      <c r="C49" s="69">
        <f>'Term Assurance - 40 years'!R56</f>
        <v>0</v>
      </c>
      <c r="D49" s="72">
        <f>'Term Assurance - 50 years'!R56</f>
        <v>862311.65560673922</v>
      </c>
    </row>
    <row r="50" spans="1:4" x14ac:dyDescent="0.3">
      <c r="A50" s="38">
        <v>46</v>
      </c>
      <c r="B50" s="65">
        <f>'Term Assurance - 30 years'!R57</f>
        <v>0</v>
      </c>
      <c r="C50" s="69">
        <f>'Term Assurance - 40 years'!R57</f>
        <v>0</v>
      </c>
      <c r="D50" s="72">
        <f>'Term Assurance - 50 years'!R57</f>
        <v>764553.85054592439</v>
      </c>
    </row>
    <row r="51" spans="1:4" x14ac:dyDescent="0.3">
      <c r="A51" s="38">
        <v>47</v>
      </c>
      <c r="B51" s="65">
        <f>'Term Assurance - 30 years'!R58</f>
        <v>0</v>
      </c>
      <c r="C51" s="69">
        <f>'Term Assurance - 40 years'!R58</f>
        <v>0</v>
      </c>
      <c r="D51" s="72">
        <f>'Term Assurance - 50 years'!R58</f>
        <v>636229.90534907905</v>
      </c>
    </row>
    <row r="52" spans="1:4" x14ac:dyDescent="0.3">
      <c r="A52" s="38">
        <v>48</v>
      </c>
      <c r="B52" s="65">
        <f>'Term Assurance - 30 years'!R59</f>
        <v>0</v>
      </c>
      <c r="C52" s="69">
        <f>'Term Assurance - 40 years'!R59</f>
        <v>0</v>
      </c>
      <c r="D52" s="72">
        <f>'Term Assurance - 50 years'!R59</f>
        <v>471229.64305360441</v>
      </c>
    </row>
    <row r="53" spans="1:4" x14ac:dyDescent="0.3">
      <c r="A53" s="38">
        <v>49</v>
      </c>
      <c r="B53" s="65">
        <f>'Term Assurance - 30 years'!R60</f>
        <v>0</v>
      </c>
      <c r="C53" s="69">
        <f>'Term Assurance - 40 years'!R60</f>
        <v>0</v>
      </c>
      <c r="D53" s="72">
        <f>'Term Assurance - 50 years'!R60</f>
        <v>262151.83024571545</v>
      </c>
    </row>
    <row r="54" spans="1:4" ht="15" thickBot="1" x14ac:dyDescent="0.35">
      <c r="A54" s="39">
        <v>50</v>
      </c>
      <c r="B54" s="66">
        <f>'Term Assurance - 30 years'!R61</f>
        <v>0</v>
      </c>
      <c r="C54" s="70">
        <f>'Term Assurance - 40 years'!R61</f>
        <v>0</v>
      </c>
      <c r="D54" s="73">
        <f>'Term Assurance - 50 years'!R61</f>
        <v>0</v>
      </c>
    </row>
  </sheetData>
  <mergeCells count="1">
    <mergeCell ref="B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21</vt:i4>
      </vt:variant>
    </vt:vector>
  </HeadingPairs>
  <TitlesOfParts>
    <vt:vector size="25" baseType="lpstr">
      <vt:lpstr>Term Assurance - 30 years</vt:lpstr>
      <vt:lpstr>Term Assurance - 40 years</vt:lpstr>
      <vt:lpstr>Term Assurance - 50 years</vt:lpstr>
      <vt:lpstr>Reserves Graph</vt:lpstr>
      <vt:lpstr>'Term Assurance - 40 years'!annuity_mon</vt:lpstr>
      <vt:lpstr>'Term Assurance - 50 years'!annuity_mon</vt:lpstr>
      <vt:lpstr>annuity_mon</vt:lpstr>
      <vt:lpstr>'Term Assurance - 40 years'!Initial_exp</vt:lpstr>
      <vt:lpstr>'Term Assurance - 50 years'!Initial_exp</vt:lpstr>
      <vt:lpstr>Initial_exp</vt:lpstr>
      <vt:lpstr>'Term Assurance - 40 years'!Int</vt:lpstr>
      <vt:lpstr>'Term Assurance - 50 years'!Int</vt:lpstr>
      <vt:lpstr>Int</vt:lpstr>
      <vt:lpstr>'Term Assurance - 40 years'!Premium</vt:lpstr>
      <vt:lpstr>'Term Assurance - 50 years'!Premium</vt:lpstr>
      <vt:lpstr>Premium</vt:lpstr>
      <vt:lpstr>'Term Assurance - 40 years'!Renewal_exp</vt:lpstr>
      <vt:lpstr>'Term Assurance - 50 years'!Renewal_exp</vt:lpstr>
      <vt:lpstr>Renewal_exp</vt:lpstr>
      <vt:lpstr>'Term Assurance - 40 years'!SA</vt:lpstr>
      <vt:lpstr>'Term Assurance - 50 years'!SA</vt:lpstr>
      <vt:lpstr>SA</vt:lpstr>
      <vt:lpstr>'Term Assurance - 40 years'!v</vt:lpstr>
      <vt:lpstr>'Term Assurance - 50 years'!v</vt:lpstr>
      <vt:lpstr>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khushi morzaria</dc:creator>
  <cp:lastModifiedBy>Khushi</cp:lastModifiedBy>
  <dcterms:created xsi:type="dcterms:W3CDTF">2021-11-20T19:42:19Z</dcterms:created>
  <dcterms:modified xsi:type="dcterms:W3CDTF">2021-11-23T16:04:54Z</dcterms:modified>
</cp:coreProperties>
</file>