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CHARLA/Desktop/FM Project/"/>
    </mc:Choice>
  </mc:AlternateContent>
  <xr:revisionPtr revIDLastSave="0" documentId="13_ncr:1_{48C04E21-2B12-8B4F-B9A0-6B3B00CE2AF6}" xr6:coauthVersionLast="47" xr6:coauthVersionMax="47" xr10:uidLastSave="{00000000-0000-0000-0000-000000000000}"/>
  <bookViews>
    <workbookView xWindow="380" yWindow="500" windowWidth="28040" windowHeight="15960" activeTab="2" xr2:uid="{9ADE7C4C-D168-464B-B868-7C0DF196059C}"/>
  </bookViews>
  <sheets>
    <sheet name="Data" sheetId="2" r:id="rId1"/>
    <sheet name="Q1" sheetId="1" r:id="rId2"/>
    <sheet name="Q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3" l="1"/>
  <c r="D25" i="3"/>
  <c r="D26" i="3"/>
  <c r="D27" i="3"/>
  <c r="D28" i="3"/>
  <c r="D23" i="3"/>
  <c r="F8" i="3"/>
  <c r="F9" i="3"/>
  <c r="F10" i="3"/>
  <c r="F11" i="3"/>
  <c r="F12" i="3"/>
  <c r="G12" i="3" s="1"/>
  <c r="F13" i="3"/>
  <c r="G13" i="3" s="1"/>
  <c r="F14" i="3"/>
  <c r="G14" i="3" s="1"/>
  <c r="F15" i="3"/>
  <c r="G15" i="3" s="1"/>
  <c r="F7" i="3"/>
  <c r="G7" i="3" s="1"/>
  <c r="F6" i="3"/>
  <c r="G8" i="3"/>
  <c r="G9" i="3"/>
  <c r="G10" i="3"/>
  <c r="G11" i="3"/>
  <c r="G6" i="3"/>
  <c r="F10" i="1"/>
  <c r="G10" i="1"/>
  <c r="H10" i="1"/>
  <c r="I10" i="1"/>
  <c r="J10" i="1"/>
  <c r="K10" i="1"/>
  <c r="L10" i="1"/>
  <c r="M10" i="1"/>
  <c r="N10" i="1"/>
  <c r="E10" i="1"/>
  <c r="F9" i="1"/>
  <c r="G9" i="1"/>
  <c r="H9" i="1"/>
  <c r="I9" i="1"/>
  <c r="J9" i="1"/>
  <c r="K9" i="1"/>
  <c r="L9" i="1"/>
  <c r="M9" i="1"/>
  <c r="N9" i="1"/>
  <c r="E9" i="1"/>
  <c r="F8" i="1"/>
  <c r="G8" i="1"/>
  <c r="H8" i="1"/>
  <c r="I8" i="1"/>
  <c r="J8" i="1"/>
  <c r="K8" i="1"/>
  <c r="L8" i="1"/>
  <c r="M8" i="1"/>
  <c r="N8" i="1"/>
  <c r="E8" i="1"/>
  <c r="J84" i="2"/>
  <c r="K84" i="2"/>
  <c r="L84" i="2"/>
  <c r="M84" i="2"/>
  <c r="N84" i="2"/>
  <c r="O84" i="2"/>
  <c r="P84" i="2"/>
  <c r="Q84" i="2"/>
  <c r="R84" i="2"/>
  <c r="S84" i="2"/>
  <c r="T84" i="2"/>
  <c r="I84" i="2"/>
  <c r="J78" i="2"/>
  <c r="K78" i="2"/>
  <c r="L78" i="2"/>
  <c r="M78" i="2"/>
  <c r="N78" i="2"/>
  <c r="O78" i="2"/>
  <c r="P78" i="2"/>
  <c r="Q78" i="2"/>
  <c r="R78" i="2"/>
  <c r="S78" i="2"/>
  <c r="T78" i="2"/>
  <c r="J77" i="2"/>
  <c r="K77" i="2"/>
  <c r="L77" i="2"/>
  <c r="M77" i="2"/>
  <c r="N77" i="2"/>
  <c r="O77" i="2"/>
  <c r="P77" i="2"/>
  <c r="Q77" i="2"/>
  <c r="R77" i="2"/>
  <c r="S77" i="2"/>
  <c r="T77" i="2"/>
  <c r="I77" i="2"/>
  <c r="I78" i="2"/>
  <c r="J76" i="2"/>
  <c r="K76" i="2"/>
  <c r="L76" i="2"/>
  <c r="M76" i="2"/>
  <c r="N76" i="2"/>
  <c r="O76" i="2"/>
  <c r="P76" i="2"/>
  <c r="Q76" i="2"/>
  <c r="R76" i="2"/>
  <c r="S76" i="2"/>
  <c r="T76" i="2"/>
  <c r="I76" i="2"/>
  <c r="N68" i="2"/>
  <c r="I68" i="2"/>
  <c r="E69" i="2"/>
  <c r="J67" i="2"/>
  <c r="K67" i="2" s="1"/>
  <c r="L67" i="2" s="1"/>
  <c r="M67" i="2" s="1"/>
  <c r="N67" i="2" s="1"/>
  <c r="O67" i="2" s="1"/>
  <c r="P67" i="2" s="1"/>
  <c r="Q67" i="2" s="1"/>
  <c r="R67" i="2" s="1"/>
  <c r="S67" i="2" s="1"/>
  <c r="T67" i="2" s="1"/>
  <c r="J66" i="2"/>
  <c r="K66" i="2" s="1"/>
  <c r="L66" i="2" s="1"/>
  <c r="M66" i="2" s="1"/>
  <c r="N66" i="2" s="1"/>
  <c r="O66" i="2" s="1"/>
  <c r="P66" i="2" s="1"/>
  <c r="Q66" i="2" s="1"/>
  <c r="R66" i="2" s="1"/>
  <c r="S66" i="2" s="1"/>
  <c r="T66" i="2" s="1"/>
  <c r="G17" i="3" l="1"/>
  <c r="K61" i="2" l="1"/>
  <c r="L60" i="2"/>
  <c r="M60" i="2" s="1"/>
  <c r="N60" i="2" s="1"/>
  <c r="O60" i="2" s="1"/>
  <c r="P60" i="2" s="1"/>
  <c r="Q60" i="2" s="1"/>
  <c r="R60" i="2" s="1"/>
  <c r="S60" i="2" s="1"/>
  <c r="T60" i="2" s="1"/>
  <c r="T61" i="2" s="1"/>
  <c r="C61" i="2"/>
  <c r="J55" i="2"/>
  <c r="K55" i="2"/>
  <c r="L55" i="2"/>
  <c r="M55" i="2"/>
  <c r="N55" i="2"/>
  <c r="O55" i="2"/>
  <c r="P55" i="2"/>
  <c r="Q55" i="2"/>
  <c r="R55" i="2"/>
  <c r="S55" i="2"/>
  <c r="T55" i="2"/>
  <c r="I55" i="2"/>
  <c r="L54" i="2"/>
  <c r="M54" i="2"/>
  <c r="N54" i="2"/>
  <c r="O54" i="2"/>
  <c r="P54" i="2"/>
  <c r="Q54" i="2"/>
  <c r="R54" i="2"/>
  <c r="S54" i="2"/>
  <c r="T54" i="2"/>
  <c r="M53" i="2"/>
  <c r="N53" i="2" s="1"/>
  <c r="O53" i="2" s="1"/>
  <c r="P53" i="2" s="1"/>
  <c r="Q53" i="2" s="1"/>
  <c r="R53" i="2" s="1"/>
  <c r="S53" i="2" s="1"/>
  <c r="T53" i="2" s="1"/>
  <c r="L53" i="2"/>
  <c r="K54" i="2"/>
  <c r="R61" i="2" l="1"/>
  <c r="Q61" i="2"/>
  <c r="L61" i="2"/>
  <c r="P61" i="2"/>
  <c r="O61" i="2"/>
  <c r="N61" i="2"/>
  <c r="M61" i="2"/>
  <c r="S61" i="2"/>
  <c r="L31" i="2" l="1"/>
  <c r="L23" i="2"/>
  <c r="K17" i="2"/>
  <c r="K11" i="2"/>
  <c r="J36" i="2"/>
  <c r="K36" i="2"/>
  <c r="I36" i="2"/>
  <c r="M31" i="2"/>
  <c r="N31" i="2" s="1"/>
  <c r="O31" i="2" s="1"/>
  <c r="P31" i="2" s="1"/>
  <c r="Q31" i="2" s="1"/>
  <c r="R31" i="2" s="1"/>
  <c r="S31" i="2" s="1"/>
  <c r="T31" i="2" s="1"/>
  <c r="L26" i="2"/>
  <c r="M25" i="2"/>
  <c r="N25" i="2"/>
  <c r="O25" i="2"/>
  <c r="P25" i="2"/>
  <c r="Q25" i="2"/>
  <c r="R25" i="2"/>
  <c r="S25" i="2"/>
  <c r="T25" i="2"/>
  <c r="L25" i="2"/>
  <c r="M23" i="2"/>
  <c r="N23" i="2" s="1"/>
  <c r="L24" i="2"/>
  <c r="I17" i="2"/>
  <c r="I11" i="2"/>
  <c r="L16" i="2"/>
  <c r="M16" i="2" s="1"/>
  <c r="N16" i="2" s="1"/>
  <c r="O16" i="2" s="1"/>
  <c r="P16" i="2" s="1"/>
  <c r="Q16" i="2" s="1"/>
  <c r="R16" i="2" s="1"/>
  <c r="S16" i="2" s="1"/>
  <c r="T16" i="2" s="1"/>
  <c r="L15" i="2"/>
  <c r="M15" i="2" s="1"/>
  <c r="N15" i="2" s="1"/>
  <c r="O15" i="2" s="1"/>
  <c r="P15" i="2" s="1"/>
  <c r="Q15" i="2" s="1"/>
  <c r="R15" i="2" s="1"/>
  <c r="S15" i="2" s="1"/>
  <c r="T15" i="2" s="1"/>
  <c r="T24" i="2" s="1"/>
  <c r="L10" i="2"/>
  <c r="M10" i="2" s="1"/>
  <c r="N10" i="2" s="1"/>
  <c r="O10" i="2" s="1"/>
  <c r="P10" i="2" s="1"/>
  <c r="Q10" i="2" s="1"/>
  <c r="R10" i="2" s="1"/>
  <c r="S10" i="2" s="1"/>
  <c r="T10" i="2" s="1"/>
  <c r="L9" i="2"/>
  <c r="M9" i="2" s="1"/>
  <c r="N9" i="2" s="1"/>
  <c r="O9" i="2" s="1"/>
  <c r="P9" i="2" s="1"/>
  <c r="Q9" i="2" s="1"/>
  <c r="R9" i="2" s="1"/>
  <c r="S9" i="2" s="1"/>
  <c r="T9" i="2" s="1"/>
  <c r="J14" i="2"/>
  <c r="J17" i="2" s="1"/>
  <c r="J8" i="2"/>
  <c r="K8" i="2" s="1"/>
  <c r="M26" i="2" l="1"/>
  <c r="O23" i="2"/>
  <c r="N26" i="2"/>
  <c r="N36" i="2"/>
  <c r="L36" i="2"/>
  <c r="M36" i="2"/>
  <c r="N24" i="2"/>
  <c r="S24" i="2"/>
  <c r="M24" i="2"/>
  <c r="R24" i="2"/>
  <c r="P24" i="2"/>
  <c r="Q24" i="2"/>
  <c r="O24" i="2"/>
  <c r="L8" i="2"/>
  <c r="K14" i="2"/>
  <c r="J11" i="2"/>
  <c r="P23" i="2" l="1"/>
  <c r="O26" i="2"/>
  <c r="O36" i="2" s="1"/>
  <c r="L14" i="2"/>
  <c r="M8" i="2"/>
  <c r="L11" i="2"/>
  <c r="Q23" i="2" l="1"/>
  <c r="P26" i="2"/>
  <c r="P36" i="2" s="1"/>
  <c r="N8" i="2"/>
  <c r="M11" i="2"/>
  <c r="M14" i="2"/>
  <c r="L17" i="2"/>
  <c r="R23" i="2" l="1"/>
  <c r="Q26" i="2"/>
  <c r="Q36" i="2" s="1"/>
  <c r="N14" i="2"/>
  <c r="M17" i="2"/>
  <c r="O8" i="2"/>
  <c r="N11" i="2"/>
  <c r="S23" i="2" l="1"/>
  <c r="R26" i="2"/>
  <c r="R36" i="2" s="1"/>
  <c r="P8" i="2"/>
  <c r="O11" i="2"/>
  <c r="O14" i="2"/>
  <c r="N17" i="2"/>
  <c r="T23" i="2" l="1"/>
  <c r="S26" i="2"/>
  <c r="S36" i="2" s="1"/>
  <c r="P14" i="2"/>
  <c r="O17" i="2"/>
  <c r="Q8" i="2"/>
  <c r="P11" i="2"/>
  <c r="T26" i="2" l="1"/>
  <c r="T36" i="2" s="1"/>
  <c r="R8" i="2"/>
  <c r="Q11" i="2"/>
  <c r="Q14" i="2"/>
  <c r="P17" i="2"/>
  <c r="R14" i="2" l="1"/>
  <c r="Q17" i="2"/>
  <c r="S8" i="2"/>
  <c r="R11" i="2"/>
  <c r="T8" i="2" l="1"/>
  <c r="S11" i="2"/>
  <c r="S14" i="2"/>
  <c r="R17" i="2"/>
  <c r="T14" i="2" l="1"/>
  <c r="S17" i="2"/>
  <c r="T11" i="2"/>
  <c r="T17" i="2" l="1"/>
</calcChain>
</file>

<file path=xl/sharedStrings.xml><?xml version="1.0" encoding="utf-8"?>
<sst xmlns="http://schemas.openxmlformats.org/spreadsheetml/2006/main" count="95" uniqueCount="66">
  <si>
    <t>Pricing &amp; Unit Costs</t>
  </si>
  <si>
    <t>Year</t>
  </si>
  <si>
    <t>Flat Charge</t>
  </si>
  <si>
    <t>Cost of servicing</t>
  </si>
  <si>
    <t>With Alternium</t>
  </si>
  <si>
    <t>USA &amp; Russia</t>
  </si>
  <si>
    <t>International</t>
  </si>
  <si>
    <t xml:space="preserve">Growth </t>
  </si>
  <si>
    <t>Inflation Rate</t>
  </si>
  <si>
    <t xml:space="preserve"> Participants (In millions)</t>
  </si>
  <si>
    <t>Total (In millions)</t>
  </si>
  <si>
    <t>New Participants in Alternium</t>
  </si>
  <si>
    <t>Growth Rate</t>
  </si>
  <si>
    <t xml:space="preserve">Cost of Servicing </t>
  </si>
  <si>
    <t>60% of Internatioal with alternium</t>
  </si>
  <si>
    <t>Cost Savings</t>
  </si>
  <si>
    <t>Savings Growth</t>
  </si>
  <si>
    <t>Cost Savings (In millions)</t>
  </si>
  <si>
    <t>Total Revenue</t>
  </si>
  <si>
    <t xml:space="preserve">Total Revenue (in millions) </t>
  </si>
  <si>
    <t>Participants (In millions)</t>
  </si>
  <si>
    <t>R &amp; D  (In millions)</t>
  </si>
  <si>
    <t>Introductory Costs (In millions)</t>
  </si>
  <si>
    <t>S.No</t>
  </si>
  <si>
    <t>G &amp; A</t>
  </si>
  <si>
    <t>Existing Pool</t>
  </si>
  <si>
    <t>Alternium Pool</t>
  </si>
  <si>
    <t>Total G &amp; A</t>
  </si>
  <si>
    <t>Growth</t>
  </si>
  <si>
    <t>Advertising Expenses</t>
  </si>
  <si>
    <t>Without Alternium</t>
  </si>
  <si>
    <t>Current Pool</t>
  </si>
  <si>
    <t>Introductory Costs</t>
  </si>
  <si>
    <t>Server Cost</t>
  </si>
  <si>
    <t>Server Quotes (in millions)</t>
  </si>
  <si>
    <t>Inflation</t>
  </si>
  <si>
    <t>No.of International Participants (in millions)</t>
  </si>
  <si>
    <t>Percentage of Server used as on 2022</t>
  </si>
  <si>
    <t>Capacity of Server (in millions)</t>
  </si>
  <si>
    <t>Therefore a new Server needs to be purchased in 2025</t>
  </si>
  <si>
    <t>Cost of Server (in millions)</t>
  </si>
  <si>
    <t>Working Capital</t>
  </si>
  <si>
    <t>Research &amp; Development</t>
  </si>
  <si>
    <t>Figures are represented in terms of revenue</t>
  </si>
  <si>
    <t>Conversion Charge</t>
  </si>
  <si>
    <t>Inventory</t>
  </si>
  <si>
    <t>Accounts Payable</t>
  </si>
  <si>
    <t>Conversion Charge (in millions)</t>
  </si>
  <si>
    <t>Inventory (in millions)</t>
  </si>
  <si>
    <t>Accounts Payable (in millions)</t>
  </si>
  <si>
    <t xml:space="preserve">Total Cost  (in millions) </t>
  </si>
  <si>
    <t>Revenue</t>
  </si>
  <si>
    <t>Cost</t>
  </si>
  <si>
    <t>Total Cost</t>
  </si>
  <si>
    <t>Taxable Income</t>
  </si>
  <si>
    <t>Tax</t>
  </si>
  <si>
    <t>After Tax Inremental Cash Flows</t>
  </si>
  <si>
    <t>(in millions)</t>
  </si>
  <si>
    <t>Discounting Factor</t>
  </si>
  <si>
    <t>Present Value (in millions)</t>
  </si>
  <si>
    <t>Cost Of Capital (i)</t>
  </si>
  <si>
    <t>Net Present Value</t>
  </si>
  <si>
    <t>NPV Profile</t>
  </si>
  <si>
    <t>Rate</t>
  </si>
  <si>
    <t>NPV</t>
  </si>
  <si>
    <t>Since all cashflows between 2022 and 2031 are positive, IRR cannot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</si>
</sst>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₹&quot;#,##0.00_);[Red]\(&quot;₹&quot;#,##0.00\)"/>
    <numFmt numFmtId="164" formatCode="0.000"/>
    <numFmt numFmtId="175" formatCode="0.0000000000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/>
    <xf numFmtId="0" fontId="0" fillId="0" borderId="2" xfId="0" applyBorder="1"/>
    <xf numFmtId="0" fontId="0" fillId="0" borderId="4" xfId="0" applyBorder="1"/>
    <xf numFmtId="0" fontId="0" fillId="0" borderId="0" xfId="0" applyAlignment="1">
      <alignment vertical="center"/>
    </xf>
    <xf numFmtId="164" fontId="0" fillId="0" borderId="2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6" xfId="0" applyNumberFormat="1" applyBorder="1"/>
    <xf numFmtId="9" fontId="0" fillId="0" borderId="1" xfId="0" applyNumberFormat="1" applyBorder="1"/>
    <xf numFmtId="164" fontId="1" fillId="0" borderId="8" xfId="0" applyNumberFormat="1" applyFont="1" applyBorder="1"/>
    <xf numFmtId="0" fontId="0" fillId="0" borderId="0" xfId="0" applyAlignment="1">
      <alignment horizontal="center"/>
    </xf>
    <xf numFmtId="10" fontId="0" fillId="0" borderId="1" xfId="0" applyNumberFormat="1" applyBorder="1"/>
    <xf numFmtId="0" fontId="0" fillId="0" borderId="1" xfId="0" applyBorder="1" applyAlignment="1"/>
    <xf numFmtId="10" fontId="0" fillId="0" borderId="1" xfId="1" applyNumberFormat="1" applyFont="1" applyBorder="1"/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9" fontId="0" fillId="0" borderId="0" xfId="0" applyNumberFormat="1"/>
    <xf numFmtId="164" fontId="0" fillId="0" borderId="0" xfId="0" applyNumberFormat="1"/>
    <xf numFmtId="2" fontId="0" fillId="0" borderId="1" xfId="0" applyNumberFormat="1" applyBorder="1"/>
    <xf numFmtId="175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8" fontId="0" fillId="0" borderId="0" xfId="0" applyNumberFormat="1"/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164" fontId="0" fillId="4" borderId="1" xfId="0" applyNumberFormat="1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/>
    <xf numFmtId="0" fontId="0" fillId="2" borderId="2" xfId="0" applyFill="1" applyBorder="1"/>
    <xf numFmtId="0" fontId="0" fillId="3" borderId="3" xfId="0" applyFill="1" applyBorder="1"/>
    <xf numFmtId="0" fontId="1" fillId="3" borderId="7" xfId="0" applyFont="1" applyFill="1" applyBorder="1"/>
    <xf numFmtId="0" fontId="0" fillId="3" borderId="1" xfId="0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0" fillId="5" borderId="1" xfId="0" applyNumberFormat="1" applyFill="1" applyBorder="1"/>
    <xf numFmtId="164" fontId="0" fillId="5" borderId="2" xfId="0" applyNumberFormat="1" applyFill="1" applyBorder="1"/>
    <xf numFmtId="164" fontId="0" fillId="5" borderId="1" xfId="0" applyNumberFormat="1" applyFill="1" applyBorder="1" applyAlignment="1">
      <alignment horizontal="center" vertical="center"/>
    </xf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5F25-5CED-9540-8230-B42D18281F9C}">
  <dimension ref="A1:AM84"/>
  <sheetViews>
    <sheetView zoomScale="70" zoomScaleNormal="70" workbookViewId="0">
      <selection activeCell="H88" sqref="H88"/>
    </sheetView>
  </sheetViews>
  <sheetFormatPr baseColWidth="10" defaultRowHeight="16" x14ac:dyDescent="0.2"/>
  <cols>
    <col min="1" max="1" width="10.83203125" style="15"/>
    <col min="2" max="2" width="16.6640625" customWidth="1"/>
    <col min="5" max="5" width="10.5" customWidth="1"/>
    <col min="6" max="6" width="9.6640625" customWidth="1"/>
    <col min="7" max="7" width="11.6640625" bestFit="1" customWidth="1"/>
    <col min="8" max="8" width="26.6640625" bestFit="1" customWidth="1"/>
    <col min="9" max="10" width="12.1640625" bestFit="1" customWidth="1"/>
    <col min="11" max="20" width="13.33203125" bestFit="1" customWidth="1"/>
    <col min="21" max="21" width="11.6640625" bestFit="1" customWidth="1"/>
  </cols>
  <sheetData>
    <row r="1" spans="1:39" ht="21" x14ac:dyDescent="0.25">
      <c r="M1" s="46" t="s">
        <v>51</v>
      </c>
    </row>
    <row r="3" spans="1:39" x14ac:dyDescent="0.2">
      <c r="A3" s="15" t="s">
        <v>23</v>
      </c>
    </row>
    <row r="4" spans="1:39" x14ac:dyDescent="0.2">
      <c r="A4" s="15">
        <v>1</v>
      </c>
      <c r="B4" s="40" t="s">
        <v>0</v>
      </c>
    </row>
    <row r="6" spans="1:39" x14ac:dyDescent="0.2">
      <c r="G6" s="3"/>
      <c r="H6" s="31" t="s">
        <v>1</v>
      </c>
      <c r="I6" s="31">
        <v>2020</v>
      </c>
      <c r="J6" s="31">
        <v>2021</v>
      </c>
      <c r="K6" s="31">
        <v>2022</v>
      </c>
      <c r="L6" s="31">
        <v>2023</v>
      </c>
      <c r="M6" s="31">
        <v>2024</v>
      </c>
      <c r="N6" s="31">
        <v>2025</v>
      </c>
      <c r="O6" s="31">
        <v>2026</v>
      </c>
      <c r="P6" s="31">
        <v>2027</v>
      </c>
      <c r="Q6" s="31">
        <v>2028</v>
      </c>
      <c r="R6" s="31">
        <v>2029</v>
      </c>
      <c r="S6" s="31">
        <v>2030</v>
      </c>
      <c r="T6" s="36">
        <v>2031</v>
      </c>
      <c r="U6" s="1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6" customHeight="1" x14ac:dyDescent="0.2">
      <c r="B7" s="31" t="s">
        <v>4</v>
      </c>
      <c r="C7" s="31" t="s">
        <v>7</v>
      </c>
      <c r="G7" s="19" t="s">
        <v>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6"/>
      <c r="U7" s="1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">
      <c r="B8" s="3" t="s">
        <v>5</v>
      </c>
      <c r="C8" s="13">
        <v>0.05</v>
      </c>
      <c r="G8" s="19"/>
      <c r="H8" s="32" t="s">
        <v>20</v>
      </c>
      <c r="I8" s="4">
        <v>45</v>
      </c>
      <c r="J8" s="4">
        <f t="shared" ref="J8:T8" si="0">I8*(1+$C$8)</f>
        <v>47.25</v>
      </c>
      <c r="K8" s="4">
        <f t="shared" si="0"/>
        <v>49.612500000000004</v>
      </c>
      <c r="L8" s="4">
        <f t="shared" si="0"/>
        <v>52.093125000000008</v>
      </c>
      <c r="M8" s="4">
        <f t="shared" si="0"/>
        <v>54.697781250000013</v>
      </c>
      <c r="N8" s="4">
        <f t="shared" si="0"/>
        <v>57.432670312500015</v>
      </c>
      <c r="O8" s="4">
        <f t="shared" si="0"/>
        <v>60.304303828125022</v>
      </c>
      <c r="P8" s="4">
        <f t="shared" si="0"/>
        <v>63.319519019531278</v>
      </c>
      <c r="Q8" s="4">
        <f t="shared" si="0"/>
        <v>66.485494970507844</v>
      </c>
      <c r="R8" s="4">
        <f t="shared" si="0"/>
        <v>69.809769719033241</v>
      </c>
      <c r="S8" s="4">
        <f t="shared" si="0"/>
        <v>73.3002582049849</v>
      </c>
      <c r="T8" s="9">
        <f t="shared" si="0"/>
        <v>76.965271115234145</v>
      </c>
      <c r="U8" s="1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x14ac:dyDescent="0.2">
      <c r="B9" s="3" t="s">
        <v>6</v>
      </c>
      <c r="C9" s="13">
        <v>0.1</v>
      </c>
      <c r="G9" s="19"/>
      <c r="H9" s="32" t="s">
        <v>2</v>
      </c>
      <c r="I9" s="4">
        <v>0</v>
      </c>
      <c r="J9" s="4">
        <v>0</v>
      </c>
      <c r="K9" s="4">
        <v>100</v>
      </c>
      <c r="L9" s="4">
        <f>K9*(1+$C$11)</f>
        <v>101.49999999999999</v>
      </c>
      <c r="M9" s="4">
        <f t="shared" ref="M9:T10" si="1">L9*(1+$C$11)</f>
        <v>103.02249999999998</v>
      </c>
      <c r="N9" s="4">
        <f t="shared" si="1"/>
        <v>104.56783749999997</v>
      </c>
      <c r="O9" s="4">
        <f t="shared" si="1"/>
        <v>106.13635506249996</v>
      </c>
      <c r="P9" s="4">
        <f t="shared" si="1"/>
        <v>107.72840038843745</v>
      </c>
      <c r="Q9" s="4">
        <f t="shared" si="1"/>
        <v>109.344326394264</v>
      </c>
      <c r="R9" s="4">
        <f t="shared" si="1"/>
        <v>110.98449129017796</v>
      </c>
      <c r="S9" s="4">
        <f t="shared" si="1"/>
        <v>112.64925865953062</v>
      </c>
      <c r="T9" s="9">
        <f t="shared" si="1"/>
        <v>114.33899753942356</v>
      </c>
      <c r="U9" s="1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x14ac:dyDescent="0.2">
      <c r="G10" s="19"/>
      <c r="H10" s="32" t="s">
        <v>3</v>
      </c>
      <c r="I10" s="4">
        <v>0</v>
      </c>
      <c r="J10" s="4">
        <v>0</v>
      </c>
      <c r="K10" s="4">
        <v>-36</v>
      </c>
      <c r="L10" s="4">
        <f>K10*(1+$C$11)</f>
        <v>-36.54</v>
      </c>
      <c r="M10" s="4">
        <f t="shared" si="1"/>
        <v>-37.088099999999997</v>
      </c>
      <c r="N10" s="4">
        <f t="shared" si="1"/>
        <v>-37.644421499999993</v>
      </c>
      <c r="O10" s="4">
        <f t="shared" si="1"/>
        <v>-38.209087822499988</v>
      </c>
      <c r="P10" s="4">
        <f t="shared" si="1"/>
        <v>-38.782224139837481</v>
      </c>
      <c r="Q10" s="4">
        <f t="shared" si="1"/>
        <v>-39.36395750193504</v>
      </c>
      <c r="R10" s="4">
        <f t="shared" si="1"/>
        <v>-39.954416864464065</v>
      </c>
      <c r="S10" s="4">
        <f t="shared" si="1"/>
        <v>-40.553733117431022</v>
      </c>
      <c r="T10" s="9">
        <f t="shared" si="1"/>
        <v>-41.162039114192481</v>
      </c>
      <c r="U10" s="1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x14ac:dyDescent="0.2">
      <c r="B11" s="31" t="s">
        <v>8</v>
      </c>
      <c r="C11" s="16">
        <v>1.4999999999999999E-2</v>
      </c>
      <c r="G11" s="19"/>
      <c r="H11" s="32" t="s">
        <v>10</v>
      </c>
      <c r="I11" s="4">
        <f t="shared" ref="I11:J11" si="2">I8*(I9+I10)</f>
        <v>0</v>
      </c>
      <c r="J11" s="4">
        <f t="shared" si="2"/>
        <v>0</v>
      </c>
      <c r="K11" s="4">
        <f>K8*(K9+K10)</f>
        <v>3175.2000000000003</v>
      </c>
      <c r="L11" s="4">
        <f t="shared" ref="L11:T11" si="3">L8*(L9+L10)</f>
        <v>3383.9693999999995</v>
      </c>
      <c r="M11" s="4">
        <f t="shared" si="3"/>
        <v>3606.46538805</v>
      </c>
      <c r="N11" s="4">
        <f t="shared" si="3"/>
        <v>3843.5904873142872</v>
      </c>
      <c r="O11" s="4">
        <f t="shared" si="3"/>
        <v>4096.3065618552009</v>
      </c>
      <c r="P11" s="4">
        <f t="shared" si="3"/>
        <v>4365.6387182971812</v>
      </c>
      <c r="Q11" s="4">
        <f t="shared" si="3"/>
        <v>4652.6794640252201</v>
      </c>
      <c r="R11" s="4">
        <f t="shared" si="3"/>
        <v>4958.5931387848786</v>
      </c>
      <c r="S11" s="4">
        <f t="shared" si="3"/>
        <v>5284.6206376599839</v>
      </c>
      <c r="T11" s="9">
        <f t="shared" si="3"/>
        <v>5632.0844445861276</v>
      </c>
      <c r="U11" s="1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x14ac:dyDescent="0.2">
      <c r="G12" s="19"/>
      <c r="H12" s="3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9"/>
      <c r="U12" s="1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2">
      <c r="G13" s="19" t="s">
        <v>6</v>
      </c>
      <c r="H13" s="3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9"/>
      <c r="U13" s="1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2">
      <c r="G14" s="19"/>
      <c r="H14" s="32" t="s">
        <v>9</v>
      </c>
      <c r="I14" s="4">
        <v>30</v>
      </c>
      <c r="J14" s="4">
        <f t="shared" ref="J14:T14" si="4">I14*(1+$C$9)</f>
        <v>33</v>
      </c>
      <c r="K14" s="4">
        <f t="shared" si="4"/>
        <v>36.300000000000004</v>
      </c>
      <c r="L14" s="4">
        <f t="shared" si="4"/>
        <v>39.930000000000007</v>
      </c>
      <c r="M14" s="4">
        <f t="shared" si="4"/>
        <v>43.923000000000009</v>
      </c>
      <c r="N14" s="4">
        <f t="shared" si="4"/>
        <v>48.315300000000015</v>
      </c>
      <c r="O14" s="4">
        <f t="shared" si="4"/>
        <v>53.146830000000023</v>
      </c>
      <c r="P14" s="4">
        <f t="shared" si="4"/>
        <v>58.461513000000032</v>
      </c>
      <c r="Q14" s="4">
        <f t="shared" si="4"/>
        <v>64.307664300000042</v>
      </c>
      <c r="R14" s="4">
        <f t="shared" si="4"/>
        <v>70.738430730000047</v>
      </c>
      <c r="S14" s="4">
        <f t="shared" si="4"/>
        <v>77.812273803000053</v>
      </c>
      <c r="T14" s="9">
        <f t="shared" si="4"/>
        <v>85.593501183300063</v>
      </c>
      <c r="U14" s="1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2">
      <c r="G15" s="19"/>
      <c r="H15" s="32" t="s">
        <v>2</v>
      </c>
      <c r="I15" s="4">
        <v>0</v>
      </c>
      <c r="J15" s="4">
        <v>0</v>
      </c>
      <c r="K15" s="4">
        <v>100</v>
      </c>
      <c r="L15" s="4">
        <f>K15*(1+$C$11)</f>
        <v>101.49999999999999</v>
      </c>
      <c r="M15" s="4">
        <f t="shared" ref="M15:S16" si="5">L15*(1+$C$11)</f>
        <v>103.02249999999998</v>
      </c>
      <c r="N15" s="4">
        <f t="shared" si="5"/>
        <v>104.56783749999997</v>
      </c>
      <c r="O15" s="4">
        <f t="shared" si="5"/>
        <v>106.13635506249996</v>
      </c>
      <c r="P15" s="4">
        <f t="shared" si="5"/>
        <v>107.72840038843745</v>
      </c>
      <c r="Q15" s="4">
        <f t="shared" si="5"/>
        <v>109.344326394264</v>
      </c>
      <c r="R15" s="4">
        <f t="shared" si="5"/>
        <v>110.98449129017796</v>
      </c>
      <c r="S15" s="4">
        <f t="shared" si="5"/>
        <v>112.64925865953062</v>
      </c>
      <c r="T15" s="9">
        <f>S15*(1+$C$11)</f>
        <v>114.33899753942356</v>
      </c>
      <c r="U15" s="1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2">
      <c r="G16" s="19"/>
      <c r="H16" s="32" t="s">
        <v>3</v>
      </c>
      <c r="I16" s="4">
        <v>0</v>
      </c>
      <c r="J16" s="4">
        <v>0</v>
      </c>
      <c r="K16" s="4">
        <v>-48</v>
      </c>
      <c r="L16" s="4">
        <f>K16*(1+$C$11)</f>
        <v>-48.72</v>
      </c>
      <c r="M16" s="4">
        <f t="shared" si="5"/>
        <v>-49.450799999999994</v>
      </c>
      <c r="N16" s="4">
        <f t="shared" si="5"/>
        <v>-50.192561999999988</v>
      </c>
      <c r="O16" s="4">
        <f t="shared" si="5"/>
        <v>-50.94545042999998</v>
      </c>
      <c r="P16" s="4">
        <f t="shared" si="5"/>
        <v>-51.709632186449973</v>
      </c>
      <c r="Q16" s="4">
        <f t="shared" si="5"/>
        <v>-52.485276669246716</v>
      </c>
      <c r="R16" s="4">
        <f t="shared" si="5"/>
        <v>-53.272555819285408</v>
      </c>
      <c r="S16" s="4">
        <f t="shared" si="5"/>
        <v>-54.071644156574685</v>
      </c>
      <c r="T16" s="9">
        <f>S16*(1+$C$11)</f>
        <v>-54.882718818923301</v>
      </c>
      <c r="U16" s="1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2">
      <c r="G17" s="19"/>
      <c r="H17" s="37" t="s">
        <v>10</v>
      </c>
      <c r="I17" s="5">
        <f t="shared" ref="I17:J17" si="6">I14*(I15+I16)</f>
        <v>0</v>
      </c>
      <c r="J17" s="5">
        <f t="shared" si="6"/>
        <v>0</v>
      </c>
      <c r="K17" s="4">
        <f>K14*(K15+K16)</f>
        <v>1887.6000000000001</v>
      </c>
      <c r="L17" s="5">
        <f t="shared" ref="L17:S17" si="7">L14*(L15+L16)</f>
        <v>2107.5054</v>
      </c>
      <c r="M17" s="5">
        <f t="shared" si="7"/>
        <v>2353.0297790999998</v>
      </c>
      <c r="N17" s="5">
        <f t="shared" si="7"/>
        <v>2627.1577483651499</v>
      </c>
      <c r="O17" s="5">
        <f t="shared" si="7"/>
        <v>2933.2216260496903</v>
      </c>
      <c r="P17" s="5">
        <f t="shared" si="7"/>
        <v>3274.9419454844792</v>
      </c>
      <c r="Q17" s="5">
        <f t="shared" si="7"/>
        <v>3656.4726821334211</v>
      </c>
      <c r="R17" s="5">
        <f t="shared" si="7"/>
        <v>4082.4517496019653</v>
      </c>
      <c r="S17" s="5">
        <f t="shared" si="7"/>
        <v>4558.0573784305934</v>
      </c>
      <c r="T17" s="10">
        <f>T14*(T15+T16)</f>
        <v>5089.0710630177573</v>
      </c>
      <c r="U17" s="1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2">
      <c r="G18" s="20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1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">
      <c r="T19" s="1"/>
      <c r="U19" s="1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34" x14ac:dyDescent="0.2">
      <c r="A20" s="15">
        <v>2</v>
      </c>
      <c r="B20" s="41" t="s">
        <v>11</v>
      </c>
      <c r="L20" s="8"/>
      <c r="T20" s="1"/>
      <c r="U20" s="1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">
      <c r="G21" s="1"/>
      <c r="H21" s="31" t="s">
        <v>1</v>
      </c>
      <c r="I21" s="31">
        <v>2020</v>
      </c>
      <c r="J21" s="31">
        <v>2021</v>
      </c>
      <c r="K21" s="31">
        <v>2022</v>
      </c>
      <c r="L21" s="31">
        <v>2023</v>
      </c>
      <c r="M21" s="31">
        <v>2024</v>
      </c>
      <c r="N21" s="31">
        <v>2025</v>
      </c>
      <c r="O21" s="31">
        <v>2026</v>
      </c>
      <c r="P21" s="31">
        <v>2027</v>
      </c>
      <c r="Q21" s="31">
        <v>2028</v>
      </c>
      <c r="R21" s="31">
        <v>2029</v>
      </c>
      <c r="S21" s="31">
        <v>2030</v>
      </c>
      <c r="T21" s="36">
        <v>2031</v>
      </c>
      <c r="U21" s="1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">
      <c r="B22" s="31" t="s">
        <v>12</v>
      </c>
      <c r="C22" s="13">
        <v>0.08</v>
      </c>
      <c r="D22" s="3"/>
      <c r="E22" s="3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6"/>
      <c r="U22" s="11"/>
    </row>
    <row r="23" spans="1:39" x14ac:dyDescent="0.2">
      <c r="B23" s="34" t="s">
        <v>13</v>
      </c>
      <c r="C23" s="17" t="s">
        <v>14</v>
      </c>
      <c r="D23" s="3"/>
      <c r="E23" s="3"/>
      <c r="G23" s="1"/>
      <c r="H23" s="32" t="s">
        <v>9</v>
      </c>
      <c r="I23" s="4">
        <v>0</v>
      </c>
      <c r="J23" s="4">
        <v>0</v>
      </c>
      <c r="K23" s="4">
        <v>5</v>
      </c>
      <c r="L23" s="4">
        <f>K23*(1+$C$22)</f>
        <v>5.4</v>
      </c>
      <c r="M23" s="4">
        <f>L23*(1+$C$22)</f>
        <v>5.8320000000000007</v>
      </c>
      <c r="N23" s="4">
        <f t="shared" ref="N23:T23" si="8">M23*(1+$C$22)</f>
        <v>6.298560000000001</v>
      </c>
      <c r="O23" s="4">
        <f t="shared" si="8"/>
        <v>6.8024448000000017</v>
      </c>
      <c r="P23" s="4">
        <f t="shared" si="8"/>
        <v>7.3466403840000023</v>
      </c>
      <c r="Q23" s="4">
        <f t="shared" si="8"/>
        <v>7.9343716147200034</v>
      </c>
      <c r="R23" s="4">
        <f t="shared" si="8"/>
        <v>8.5691213438976046</v>
      </c>
      <c r="S23" s="4">
        <f t="shared" si="8"/>
        <v>9.2546510514094145</v>
      </c>
      <c r="T23" s="9">
        <f t="shared" si="8"/>
        <v>9.9950231355221675</v>
      </c>
      <c r="U23" s="12"/>
    </row>
    <row r="24" spans="1:39" x14ac:dyDescent="0.2">
      <c r="G24" s="1"/>
      <c r="H24" s="32" t="s">
        <v>2</v>
      </c>
      <c r="I24" s="4">
        <v>0</v>
      </c>
      <c r="J24" s="4">
        <v>0</v>
      </c>
      <c r="K24" s="4">
        <v>0</v>
      </c>
      <c r="L24" s="4">
        <f>L15/2</f>
        <v>50.749999999999993</v>
      </c>
      <c r="M24" s="4">
        <f t="shared" ref="M24:S24" si="9">M15/2</f>
        <v>51.51124999999999</v>
      </c>
      <c r="N24" s="4">
        <f t="shared" si="9"/>
        <v>52.283918749999984</v>
      </c>
      <c r="O24" s="4">
        <f t="shared" si="9"/>
        <v>53.068177531249979</v>
      </c>
      <c r="P24" s="4">
        <f t="shared" si="9"/>
        <v>53.864200194218725</v>
      </c>
      <c r="Q24" s="4">
        <f t="shared" si="9"/>
        <v>54.672163197132001</v>
      </c>
      <c r="R24" s="4">
        <f t="shared" si="9"/>
        <v>55.492245645088978</v>
      </c>
      <c r="S24" s="4">
        <f t="shared" si="9"/>
        <v>56.324629329765308</v>
      </c>
      <c r="T24" s="9">
        <f>T15/2</f>
        <v>57.16949876971178</v>
      </c>
      <c r="U24" s="12"/>
    </row>
    <row r="25" spans="1:39" x14ac:dyDescent="0.2">
      <c r="G25" s="1"/>
      <c r="H25" s="32" t="s">
        <v>3</v>
      </c>
      <c r="I25" s="4">
        <v>0</v>
      </c>
      <c r="J25" s="4">
        <v>0</v>
      </c>
      <c r="K25" s="4">
        <v>0</v>
      </c>
      <c r="L25" s="4">
        <f>0.6*L16</f>
        <v>-29.231999999999999</v>
      </c>
      <c r="M25" s="4">
        <f t="shared" ref="M25:T25" si="10">0.6*M16</f>
        <v>-29.670479999999994</v>
      </c>
      <c r="N25" s="4">
        <f t="shared" si="10"/>
        <v>-30.115537199999991</v>
      </c>
      <c r="O25" s="4">
        <f t="shared" si="10"/>
        <v>-30.567270257999986</v>
      </c>
      <c r="P25" s="4">
        <f t="shared" si="10"/>
        <v>-31.025779311869982</v>
      </c>
      <c r="Q25" s="4">
        <f t="shared" si="10"/>
        <v>-31.491166001548027</v>
      </c>
      <c r="R25" s="4">
        <f t="shared" si="10"/>
        <v>-31.963533491571244</v>
      </c>
      <c r="S25" s="4">
        <f t="shared" si="10"/>
        <v>-32.442986493944808</v>
      </c>
      <c r="T25" s="9">
        <f t="shared" si="10"/>
        <v>-32.929631291353978</v>
      </c>
      <c r="U25" s="12"/>
    </row>
    <row r="26" spans="1:39" x14ac:dyDescent="0.2">
      <c r="G26" s="1"/>
      <c r="H26" s="32" t="s">
        <v>10</v>
      </c>
      <c r="I26" s="4">
        <v>0</v>
      </c>
      <c r="J26" s="4">
        <v>0</v>
      </c>
      <c r="K26" s="4">
        <v>0</v>
      </c>
      <c r="L26" s="4">
        <f>L23*(L24+L25)</f>
        <v>116.19719999999997</v>
      </c>
      <c r="M26" s="4">
        <f t="shared" ref="M26:T26" si="11">M23*(M24+M25)</f>
        <v>127.37537063999999</v>
      </c>
      <c r="N26" s="4">
        <f t="shared" si="11"/>
        <v>139.62888129556796</v>
      </c>
      <c r="O26" s="4">
        <f t="shared" si="11"/>
        <v>153.06117967620165</v>
      </c>
      <c r="P26" s="4">
        <f t="shared" si="11"/>
        <v>167.78566516105224</v>
      </c>
      <c r="Q26" s="4">
        <f t="shared" si="11"/>
        <v>183.92664614954549</v>
      </c>
      <c r="R26" s="4">
        <f t="shared" si="11"/>
        <v>201.6203895091318</v>
      </c>
      <c r="S26" s="4">
        <f t="shared" si="11"/>
        <v>221.0162709799103</v>
      </c>
      <c r="T26" s="9">
        <f t="shared" si="11"/>
        <v>242.27803624817761</v>
      </c>
      <c r="U26" s="12"/>
    </row>
    <row r="27" spans="1:39" x14ac:dyDescent="0.2">
      <c r="U27" s="11"/>
    </row>
    <row r="28" spans="1:39" x14ac:dyDescent="0.2">
      <c r="U28" s="11"/>
    </row>
    <row r="29" spans="1:39" x14ac:dyDescent="0.2">
      <c r="A29" s="15">
        <v>3</v>
      </c>
      <c r="B29" s="40" t="s">
        <v>15</v>
      </c>
      <c r="U29" s="11"/>
    </row>
    <row r="30" spans="1:39" x14ac:dyDescent="0.2">
      <c r="H30" s="31" t="s">
        <v>1</v>
      </c>
      <c r="I30" s="31">
        <v>2020</v>
      </c>
      <c r="J30" s="31">
        <v>2021</v>
      </c>
      <c r="K30" s="31">
        <v>2022</v>
      </c>
      <c r="L30" s="31">
        <v>2023</v>
      </c>
      <c r="M30" s="31">
        <v>2024</v>
      </c>
      <c r="N30" s="31">
        <v>2025</v>
      </c>
      <c r="O30" s="31">
        <v>2026</v>
      </c>
      <c r="P30" s="31">
        <v>2027</v>
      </c>
      <c r="Q30" s="31">
        <v>2028</v>
      </c>
      <c r="R30" s="31">
        <v>2029</v>
      </c>
      <c r="S30" s="31">
        <v>2030</v>
      </c>
      <c r="T30" s="36">
        <v>2031</v>
      </c>
      <c r="U30" s="11"/>
    </row>
    <row r="31" spans="1:39" x14ac:dyDescent="0.2">
      <c r="B31" s="31" t="s">
        <v>16</v>
      </c>
      <c r="C31" s="13">
        <v>0.03</v>
      </c>
      <c r="H31" s="32" t="s">
        <v>17</v>
      </c>
      <c r="I31" s="4">
        <v>0</v>
      </c>
      <c r="J31" s="4">
        <v>0</v>
      </c>
      <c r="K31" s="4">
        <v>30</v>
      </c>
      <c r="L31" s="4">
        <f t="shared" ref="L31:T31" si="12">K31*(1+$C$31)</f>
        <v>30.900000000000002</v>
      </c>
      <c r="M31" s="4">
        <f t="shared" si="12"/>
        <v>31.827000000000002</v>
      </c>
      <c r="N31" s="4">
        <f t="shared" si="12"/>
        <v>32.78181</v>
      </c>
      <c r="O31" s="4">
        <f t="shared" si="12"/>
        <v>33.765264299999998</v>
      </c>
      <c r="P31" s="4">
        <f t="shared" si="12"/>
        <v>34.778222229000001</v>
      </c>
      <c r="Q31" s="4">
        <f t="shared" si="12"/>
        <v>35.821568895870001</v>
      </c>
      <c r="R31" s="4">
        <f t="shared" si="12"/>
        <v>36.896215962746105</v>
      </c>
      <c r="S31" s="4">
        <f t="shared" si="12"/>
        <v>38.003102441628492</v>
      </c>
      <c r="T31" s="9">
        <f t="shared" si="12"/>
        <v>39.143195514877348</v>
      </c>
      <c r="U31" s="12"/>
    </row>
    <row r="32" spans="1:39" x14ac:dyDescent="0.2">
      <c r="U32" s="11"/>
    </row>
    <row r="33" spans="1:21" x14ac:dyDescent="0.2">
      <c r="U33" s="11"/>
    </row>
    <row r="34" spans="1:21" x14ac:dyDescent="0.2">
      <c r="A34" s="15">
        <v>4</v>
      </c>
      <c r="B34" s="40" t="s">
        <v>18</v>
      </c>
      <c r="U34" s="11"/>
    </row>
    <row r="35" spans="1:21" x14ac:dyDescent="0.2">
      <c r="H35" s="31" t="s">
        <v>1</v>
      </c>
      <c r="I35" s="31">
        <v>2020</v>
      </c>
      <c r="J35" s="31">
        <v>2021</v>
      </c>
      <c r="K35" s="31">
        <v>2022</v>
      </c>
      <c r="L35" s="31">
        <v>2023</v>
      </c>
      <c r="M35" s="31">
        <v>2024</v>
      </c>
      <c r="N35" s="31">
        <v>2025</v>
      </c>
      <c r="O35" s="31">
        <v>2026</v>
      </c>
      <c r="P35" s="31">
        <v>2027</v>
      </c>
      <c r="Q35" s="31">
        <v>2028</v>
      </c>
      <c r="R35" s="31">
        <v>2029</v>
      </c>
      <c r="S35" s="31">
        <v>2030</v>
      </c>
      <c r="T35" s="36">
        <v>2031</v>
      </c>
      <c r="U35" s="11"/>
    </row>
    <row r="36" spans="1:21" x14ac:dyDescent="0.2">
      <c r="H36" s="32" t="s">
        <v>19</v>
      </c>
      <c r="I36" s="43">
        <f>I11+I17+I26+I31</f>
        <v>0</v>
      </c>
      <c r="J36" s="43">
        <f t="shared" ref="J36:T36" si="13">J11+J17+J26+J31</f>
        <v>0</v>
      </c>
      <c r="K36" s="43">
        <f t="shared" si="13"/>
        <v>5092.8</v>
      </c>
      <c r="L36" s="43">
        <f t="shared" si="13"/>
        <v>5638.5719999999992</v>
      </c>
      <c r="M36" s="43">
        <f t="shared" si="13"/>
        <v>6118.6975377900008</v>
      </c>
      <c r="N36" s="43">
        <f t="shared" si="13"/>
        <v>6643.1589269750057</v>
      </c>
      <c r="O36" s="43">
        <f t="shared" si="13"/>
        <v>7216.3546318810922</v>
      </c>
      <c r="P36" s="43">
        <f t="shared" si="13"/>
        <v>7843.144551171712</v>
      </c>
      <c r="Q36" s="43">
        <f t="shared" si="13"/>
        <v>8528.9003612040578</v>
      </c>
      <c r="R36" s="43">
        <f t="shared" si="13"/>
        <v>9279.5614938587223</v>
      </c>
      <c r="S36" s="43">
        <f t="shared" si="13"/>
        <v>10101.697389512115</v>
      </c>
      <c r="T36" s="44">
        <f t="shared" si="13"/>
        <v>11002.576739366941</v>
      </c>
      <c r="U36" s="12"/>
    </row>
    <row r="37" spans="1:21" x14ac:dyDescent="0.2">
      <c r="U37" s="11"/>
    </row>
    <row r="38" spans="1:21" x14ac:dyDescent="0.2">
      <c r="U38" s="11"/>
    </row>
    <row r="39" spans="1:21" x14ac:dyDescent="0.2">
      <c r="U39" s="11"/>
    </row>
    <row r="40" spans="1:21" ht="21" x14ac:dyDescent="0.25">
      <c r="M40" s="46" t="s">
        <v>52</v>
      </c>
      <c r="U40" s="11"/>
    </row>
    <row r="41" spans="1:21" x14ac:dyDescent="0.2">
      <c r="U41" s="11"/>
    </row>
    <row r="42" spans="1:21" x14ac:dyDescent="0.2">
      <c r="A42" s="15">
        <v>5</v>
      </c>
      <c r="B42" s="42" t="s">
        <v>42</v>
      </c>
      <c r="C42" s="42"/>
      <c r="U42" s="11"/>
    </row>
    <row r="43" spans="1:21" x14ac:dyDescent="0.2">
      <c r="H43" s="31" t="s">
        <v>1</v>
      </c>
      <c r="I43" s="31">
        <v>2020</v>
      </c>
      <c r="J43" s="31">
        <v>2021</v>
      </c>
      <c r="K43" s="31">
        <v>2022</v>
      </c>
      <c r="L43" s="31">
        <v>2023</v>
      </c>
      <c r="M43" s="31">
        <v>2024</v>
      </c>
      <c r="N43" s="31">
        <v>2025</v>
      </c>
      <c r="O43" s="31">
        <v>2026</v>
      </c>
      <c r="P43" s="31">
        <v>2027</v>
      </c>
      <c r="Q43" s="31">
        <v>2028</v>
      </c>
      <c r="R43" s="31">
        <v>2029</v>
      </c>
      <c r="S43" s="31">
        <v>2030</v>
      </c>
      <c r="T43" s="36">
        <v>2031</v>
      </c>
      <c r="U43" s="11"/>
    </row>
    <row r="44" spans="1:21" x14ac:dyDescent="0.2">
      <c r="H44" s="32" t="s">
        <v>21</v>
      </c>
      <c r="I44" s="4">
        <v>-75</v>
      </c>
      <c r="J44" s="4">
        <v>-75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9">
        <v>0</v>
      </c>
      <c r="U44" s="12"/>
    </row>
    <row r="45" spans="1:21" x14ac:dyDescent="0.2">
      <c r="U45" s="11"/>
    </row>
    <row r="46" spans="1:21" x14ac:dyDescent="0.2">
      <c r="U46" s="11"/>
    </row>
    <row r="47" spans="1:21" x14ac:dyDescent="0.2">
      <c r="A47" s="15">
        <v>6</v>
      </c>
      <c r="B47" s="40" t="s">
        <v>32</v>
      </c>
      <c r="U47" s="11"/>
    </row>
    <row r="48" spans="1:21" x14ac:dyDescent="0.2">
      <c r="H48" s="31" t="s">
        <v>1</v>
      </c>
      <c r="I48" s="31">
        <v>2020</v>
      </c>
      <c r="J48" s="31">
        <v>2021</v>
      </c>
      <c r="K48" s="31">
        <v>2022</v>
      </c>
      <c r="L48" s="31">
        <v>2023</v>
      </c>
      <c r="M48" s="31">
        <v>2024</v>
      </c>
      <c r="N48" s="31">
        <v>2025</v>
      </c>
      <c r="O48" s="31">
        <v>2026</v>
      </c>
      <c r="P48" s="31">
        <v>2027</v>
      </c>
      <c r="Q48" s="31">
        <v>2028</v>
      </c>
      <c r="R48" s="31">
        <v>2029</v>
      </c>
      <c r="S48" s="31">
        <v>2030</v>
      </c>
      <c r="T48" s="36">
        <v>2031</v>
      </c>
      <c r="U48" s="11"/>
    </row>
    <row r="49" spans="1:21" x14ac:dyDescent="0.2">
      <c r="H49" s="32" t="s">
        <v>22</v>
      </c>
      <c r="I49" s="4"/>
      <c r="J49" s="4"/>
      <c r="K49" s="4">
        <v>-1000</v>
      </c>
      <c r="L49" s="4"/>
      <c r="M49" s="4"/>
      <c r="N49" s="4"/>
      <c r="O49" s="4"/>
      <c r="P49" s="4"/>
      <c r="Q49" s="4"/>
      <c r="R49" s="4"/>
      <c r="S49" s="4"/>
      <c r="T49" s="9">
        <v>200</v>
      </c>
      <c r="U49" s="12"/>
    </row>
    <row r="51" spans="1:21" x14ac:dyDescent="0.2">
      <c r="A51" s="15">
        <v>7</v>
      </c>
      <c r="B51" t="s">
        <v>24</v>
      </c>
    </row>
    <row r="52" spans="1:21" x14ac:dyDescent="0.2">
      <c r="B52" s="31" t="s">
        <v>28</v>
      </c>
      <c r="C52" s="13">
        <v>0.05</v>
      </c>
      <c r="H52" s="31" t="s">
        <v>1</v>
      </c>
      <c r="I52" s="31">
        <v>2020</v>
      </c>
      <c r="J52" s="31">
        <v>2021</v>
      </c>
      <c r="K52" s="31">
        <v>2022</v>
      </c>
      <c r="L52" s="31">
        <v>2023</v>
      </c>
      <c r="M52" s="31">
        <v>2024</v>
      </c>
      <c r="N52" s="31">
        <v>2025</v>
      </c>
      <c r="O52" s="31">
        <v>2026</v>
      </c>
      <c r="P52" s="31">
        <v>2027</v>
      </c>
      <c r="Q52" s="31">
        <v>2028</v>
      </c>
      <c r="R52" s="31">
        <v>2029</v>
      </c>
      <c r="S52" s="31">
        <v>2030</v>
      </c>
      <c r="T52" s="36">
        <v>2031</v>
      </c>
    </row>
    <row r="53" spans="1:21" x14ac:dyDescent="0.2">
      <c r="H53" s="38" t="s">
        <v>25</v>
      </c>
      <c r="I53" s="14">
        <v>0</v>
      </c>
      <c r="J53" s="14">
        <v>0</v>
      </c>
      <c r="K53" s="14">
        <v>-400</v>
      </c>
      <c r="L53" s="14">
        <f>K53*(1+$C$52)</f>
        <v>-420</v>
      </c>
      <c r="M53" s="14">
        <f t="shared" ref="M53:T53" si="14">L53*(1+$C$52)</f>
        <v>-441</v>
      </c>
      <c r="N53" s="14">
        <f t="shared" si="14"/>
        <v>-463.05</v>
      </c>
      <c r="O53" s="14">
        <f t="shared" si="14"/>
        <v>-486.20250000000004</v>
      </c>
      <c r="P53" s="14">
        <f t="shared" si="14"/>
        <v>-510.51262500000007</v>
      </c>
      <c r="Q53" s="14">
        <f t="shared" si="14"/>
        <v>-536.03825625000013</v>
      </c>
      <c r="R53" s="14">
        <f t="shared" si="14"/>
        <v>-562.84016906250019</v>
      </c>
      <c r="S53" s="14">
        <f t="shared" si="14"/>
        <v>-590.98217751562527</v>
      </c>
      <c r="T53" s="14">
        <f t="shared" si="14"/>
        <v>-620.53128639140652</v>
      </c>
    </row>
    <row r="54" spans="1:21" x14ac:dyDescent="0.2">
      <c r="H54" s="32" t="s">
        <v>26</v>
      </c>
      <c r="I54" s="3">
        <v>0</v>
      </c>
      <c r="J54" s="3">
        <v>0</v>
      </c>
      <c r="K54" s="3">
        <f>K53*0.1</f>
        <v>-40</v>
      </c>
      <c r="L54" s="3">
        <f t="shared" ref="L54:T54" si="15">L53*0.1</f>
        <v>-42</v>
      </c>
      <c r="M54" s="3">
        <f t="shared" si="15"/>
        <v>-44.1</v>
      </c>
      <c r="N54" s="3">
        <f t="shared" si="15"/>
        <v>-46.305000000000007</v>
      </c>
      <c r="O54" s="3">
        <f t="shared" si="15"/>
        <v>-48.620250000000006</v>
      </c>
      <c r="P54" s="3">
        <f t="shared" si="15"/>
        <v>-51.051262500000007</v>
      </c>
      <c r="Q54" s="3">
        <f t="shared" si="15"/>
        <v>-53.603825625000013</v>
      </c>
      <c r="R54" s="3">
        <f t="shared" si="15"/>
        <v>-56.284016906250024</v>
      </c>
      <c r="S54" s="3">
        <f t="shared" si="15"/>
        <v>-59.09821775156253</v>
      </c>
      <c r="T54" s="3">
        <f t="shared" si="15"/>
        <v>-62.053128639140652</v>
      </c>
    </row>
    <row r="55" spans="1:21" x14ac:dyDescent="0.2">
      <c r="H55" s="32" t="s">
        <v>27</v>
      </c>
      <c r="I55" s="4">
        <f>I53+I54</f>
        <v>0</v>
      </c>
      <c r="J55" s="4">
        <f t="shared" ref="J55:T55" si="16">J53+J54</f>
        <v>0</v>
      </c>
      <c r="K55" s="4">
        <f t="shared" si="16"/>
        <v>-440</v>
      </c>
      <c r="L55" s="4">
        <f t="shared" si="16"/>
        <v>-462</v>
      </c>
      <c r="M55" s="4">
        <f t="shared" si="16"/>
        <v>-485.1</v>
      </c>
      <c r="N55" s="4">
        <f t="shared" si="16"/>
        <v>-509.35500000000002</v>
      </c>
      <c r="O55" s="4">
        <f t="shared" si="16"/>
        <v>-534.82275000000004</v>
      </c>
      <c r="P55" s="4">
        <f t="shared" si="16"/>
        <v>-561.56388750000008</v>
      </c>
      <c r="Q55" s="4">
        <f t="shared" si="16"/>
        <v>-589.64208187500014</v>
      </c>
      <c r="R55" s="4">
        <f t="shared" si="16"/>
        <v>-619.12418596875023</v>
      </c>
      <c r="S55" s="4">
        <f t="shared" si="16"/>
        <v>-650.08039526718778</v>
      </c>
      <c r="T55" s="4">
        <f t="shared" si="16"/>
        <v>-682.58441503054723</v>
      </c>
    </row>
    <row r="58" spans="1:21" x14ac:dyDescent="0.2">
      <c r="A58" s="15">
        <v>8</v>
      </c>
      <c r="B58" s="40" t="s">
        <v>29</v>
      </c>
    </row>
    <row r="59" spans="1:21" x14ac:dyDescent="0.2">
      <c r="B59" t="s">
        <v>28</v>
      </c>
      <c r="H59" s="31" t="s">
        <v>1</v>
      </c>
      <c r="I59" s="31">
        <v>2020</v>
      </c>
      <c r="J59" s="31">
        <v>2021</v>
      </c>
      <c r="K59" s="31">
        <v>2022</v>
      </c>
      <c r="L59" s="31">
        <v>2023</v>
      </c>
      <c r="M59" s="31">
        <v>2024</v>
      </c>
      <c r="N59" s="31">
        <v>2025</v>
      </c>
      <c r="O59" s="31">
        <v>2026</v>
      </c>
      <c r="P59" s="31">
        <v>2027</v>
      </c>
      <c r="Q59" s="31">
        <v>2028</v>
      </c>
      <c r="R59" s="31">
        <v>2029</v>
      </c>
      <c r="S59" s="31">
        <v>2030</v>
      </c>
      <c r="T59" s="36">
        <v>2031</v>
      </c>
    </row>
    <row r="60" spans="1:21" x14ac:dyDescent="0.2">
      <c r="B60" s="31" t="s">
        <v>30</v>
      </c>
      <c r="C60" s="16">
        <v>0.05</v>
      </c>
      <c r="H60" s="32" t="s">
        <v>25</v>
      </c>
      <c r="I60" s="4">
        <v>0</v>
      </c>
      <c r="J60" s="4">
        <v>0</v>
      </c>
      <c r="K60" s="4">
        <v>-500</v>
      </c>
      <c r="L60" s="4">
        <f t="shared" ref="L60:T60" si="17">K60*(1+$C$60)</f>
        <v>-525</v>
      </c>
      <c r="M60" s="4">
        <f t="shared" si="17"/>
        <v>-551.25</v>
      </c>
      <c r="N60" s="4">
        <f t="shared" si="17"/>
        <v>-578.8125</v>
      </c>
      <c r="O60" s="4">
        <f t="shared" si="17"/>
        <v>-607.75312500000007</v>
      </c>
      <c r="P60" s="4">
        <f t="shared" si="17"/>
        <v>-638.14078125000015</v>
      </c>
      <c r="Q60" s="4">
        <f t="shared" si="17"/>
        <v>-670.04782031250022</v>
      </c>
      <c r="R60" s="4">
        <f t="shared" si="17"/>
        <v>-703.55021132812522</v>
      </c>
      <c r="S60" s="4">
        <f t="shared" si="17"/>
        <v>-738.72772189453156</v>
      </c>
      <c r="T60" s="4">
        <f t="shared" si="17"/>
        <v>-775.66410798925813</v>
      </c>
    </row>
    <row r="61" spans="1:21" x14ac:dyDescent="0.2">
      <c r="B61" s="31" t="s">
        <v>4</v>
      </c>
      <c r="C61" s="18">
        <f>C60*(1.15)</f>
        <v>5.7499999999999996E-2</v>
      </c>
      <c r="H61" s="32" t="s">
        <v>31</v>
      </c>
      <c r="I61" s="4">
        <v>0</v>
      </c>
      <c r="J61" s="4">
        <v>0</v>
      </c>
      <c r="K61" s="4">
        <f t="shared" ref="K61:T61" si="18">K60*(1+$C$61)</f>
        <v>-528.75</v>
      </c>
      <c r="L61" s="4">
        <f t="shared" si="18"/>
        <v>-555.1875</v>
      </c>
      <c r="M61" s="4">
        <f t="shared" si="18"/>
        <v>-582.94687500000009</v>
      </c>
      <c r="N61" s="4">
        <f t="shared" si="18"/>
        <v>-612.0942187500001</v>
      </c>
      <c r="O61" s="4">
        <f t="shared" si="18"/>
        <v>-642.69892968750014</v>
      </c>
      <c r="P61" s="4">
        <f t="shared" si="18"/>
        <v>-674.8338761718752</v>
      </c>
      <c r="Q61" s="4">
        <f t="shared" si="18"/>
        <v>-708.57556998046903</v>
      </c>
      <c r="R61" s="4">
        <f t="shared" si="18"/>
        <v>-744.00434847949248</v>
      </c>
      <c r="S61" s="4">
        <f t="shared" si="18"/>
        <v>-781.20456590346726</v>
      </c>
      <c r="T61" s="4">
        <f t="shared" si="18"/>
        <v>-820.26479419864052</v>
      </c>
    </row>
    <row r="64" spans="1:21" x14ac:dyDescent="0.2">
      <c r="A64" s="15">
        <v>9</v>
      </c>
      <c r="B64" s="40" t="s">
        <v>33</v>
      </c>
    </row>
    <row r="65" spans="1:20" x14ac:dyDescent="0.2">
      <c r="H65" s="31" t="s">
        <v>1</v>
      </c>
      <c r="I65" s="31">
        <v>2020</v>
      </c>
      <c r="J65" s="31">
        <v>2021</v>
      </c>
      <c r="K65" s="31">
        <v>2022</v>
      </c>
      <c r="L65" s="31">
        <v>2023</v>
      </c>
      <c r="M65" s="31">
        <v>2024</v>
      </c>
      <c r="N65" s="31">
        <v>2025</v>
      </c>
      <c r="O65" s="31">
        <v>2026</v>
      </c>
      <c r="P65" s="31">
        <v>2027</v>
      </c>
      <c r="Q65" s="31">
        <v>2028</v>
      </c>
      <c r="R65" s="31">
        <v>2029</v>
      </c>
      <c r="S65" s="31">
        <v>2030</v>
      </c>
      <c r="T65" s="36">
        <v>2031</v>
      </c>
    </row>
    <row r="66" spans="1:20" x14ac:dyDescent="0.2">
      <c r="B66" s="31" t="s">
        <v>35</v>
      </c>
      <c r="C66" s="16">
        <v>1.4999999999999999E-2</v>
      </c>
      <c r="H66" s="32" t="s">
        <v>34</v>
      </c>
      <c r="I66" s="4">
        <v>-573.790196244615</v>
      </c>
      <c r="J66" s="4">
        <f>I66*(1+$C$66)</f>
        <v>-582.3970491882842</v>
      </c>
      <c r="K66" s="4">
        <f t="shared" ref="K66:T66" si="19">J66*(1+$C$66)</f>
        <v>-591.13300492610836</v>
      </c>
      <c r="L66" s="4">
        <f t="shared" si="19"/>
        <v>-599.99999999999989</v>
      </c>
      <c r="M66" s="4">
        <f t="shared" si="19"/>
        <v>-608.99999999999977</v>
      </c>
      <c r="N66" s="4">
        <f t="shared" si="19"/>
        <v>-618.13499999999976</v>
      </c>
      <c r="O66" s="4">
        <f t="shared" si="19"/>
        <v>-627.40702499999975</v>
      </c>
      <c r="P66" s="4">
        <f t="shared" si="19"/>
        <v>-636.81813037499967</v>
      </c>
      <c r="Q66" s="4">
        <f t="shared" si="19"/>
        <v>-646.37040233062464</v>
      </c>
      <c r="R66" s="4">
        <f t="shared" si="19"/>
        <v>-656.06595836558392</v>
      </c>
      <c r="S66" s="4">
        <f t="shared" si="19"/>
        <v>-665.9069477410676</v>
      </c>
      <c r="T66" s="4">
        <f t="shared" si="19"/>
        <v>-675.89555195718356</v>
      </c>
    </row>
    <row r="67" spans="1:20" ht="34" x14ac:dyDescent="0.2">
      <c r="H67" s="39" t="s">
        <v>36</v>
      </c>
      <c r="I67" s="4">
        <v>30</v>
      </c>
      <c r="J67" s="4">
        <f t="shared" ref="J67" si="20">I67*(1+$C$9)</f>
        <v>33</v>
      </c>
      <c r="K67" s="4">
        <f t="shared" ref="K67" si="21">J67*(1+$C$9)</f>
        <v>36.300000000000004</v>
      </c>
      <c r="L67" s="4">
        <f t="shared" ref="L67" si="22">K67*(1+$C$9)</f>
        <v>39.930000000000007</v>
      </c>
      <c r="M67" s="4">
        <f t="shared" ref="M67" si="23">L67*(1+$C$9)</f>
        <v>43.923000000000009</v>
      </c>
      <c r="N67" s="4">
        <f t="shared" ref="N67" si="24">M67*(1+$C$9)</f>
        <v>48.315300000000015</v>
      </c>
      <c r="O67" s="4">
        <f t="shared" ref="O67" si="25">N67*(1+$C$9)</f>
        <v>53.146830000000023</v>
      </c>
      <c r="P67" s="4">
        <f t="shared" ref="P67" si="26">O67*(1+$C$9)</f>
        <v>58.461513000000032</v>
      </c>
      <c r="Q67" s="4">
        <f t="shared" ref="Q67" si="27">P67*(1+$C$9)</f>
        <v>64.307664300000042</v>
      </c>
      <c r="R67" s="4">
        <f t="shared" ref="R67" si="28">Q67*(1+$C$9)</f>
        <v>70.738430730000047</v>
      </c>
      <c r="S67" s="4">
        <f t="shared" ref="S67" si="29">R67*(1+$C$9)</f>
        <v>77.812273803000053</v>
      </c>
      <c r="T67" s="4">
        <f t="shared" ref="T67" si="30">S67*(1+$C$9)</f>
        <v>85.593501183300063</v>
      </c>
    </row>
    <row r="68" spans="1:20" x14ac:dyDescent="0.2">
      <c r="B68" s="35" t="s">
        <v>37</v>
      </c>
      <c r="C68" s="35"/>
      <c r="D68" s="31"/>
      <c r="E68" s="13">
        <v>0.65</v>
      </c>
      <c r="H68" s="32" t="s">
        <v>40</v>
      </c>
      <c r="I68" s="4">
        <f>I66</f>
        <v>-573.790196244615</v>
      </c>
      <c r="J68" s="4">
        <v>0</v>
      </c>
      <c r="K68" s="4">
        <v>0</v>
      </c>
      <c r="L68" s="4">
        <v>0</v>
      </c>
      <c r="M68" s="4">
        <v>0</v>
      </c>
      <c r="N68" s="4">
        <f>N66</f>
        <v>-618.13499999999976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</row>
    <row r="69" spans="1:20" x14ac:dyDescent="0.2">
      <c r="B69" s="35" t="s">
        <v>38</v>
      </c>
      <c r="C69" s="31"/>
      <c r="D69" s="31"/>
      <c r="E69" s="23">
        <f>I67/E68</f>
        <v>46.153846153846153</v>
      </c>
    </row>
    <row r="71" spans="1:20" x14ac:dyDescent="0.2">
      <c r="B71" t="s">
        <v>39</v>
      </c>
    </row>
    <row r="74" spans="1:20" x14ac:dyDescent="0.2">
      <c r="A74" s="15">
        <v>10</v>
      </c>
      <c r="B74" s="40" t="s">
        <v>41</v>
      </c>
    </row>
    <row r="75" spans="1:20" x14ac:dyDescent="0.2">
      <c r="H75" s="31" t="s">
        <v>1</v>
      </c>
      <c r="I75" s="31">
        <v>2020</v>
      </c>
      <c r="J75" s="31">
        <v>2021</v>
      </c>
      <c r="K75" s="31">
        <v>2022</v>
      </c>
      <c r="L75" s="31">
        <v>2023</v>
      </c>
      <c r="M75" s="31">
        <v>2024</v>
      </c>
      <c r="N75" s="31">
        <v>2025</v>
      </c>
      <c r="O75" s="31">
        <v>2026</v>
      </c>
      <c r="P75" s="31">
        <v>2027</v>
      </c>
      <c r="Q75" s="31">
        <v>2028</v>
      </c>
      <c r="R75" s="31">
        <v>2029</v>
      </c>
      <c r="S75" s="31">
        <v>2030</v>
      </c>
      <c r="T75" s="36">
        <v>2031</v>
      </c>
    </row>
    <row r="76" spans="1:20" x14ac:dyDescent="0.2">
      <c r="B76" t="s">
        <v>43</v>
      </c>
      <c r="H76" s="32" t="s">
        <v>47</v>
      </c>
      <c r="I76" s="4">
        <f>-I36*($C$77)</f>
        <v>0</v>
      </c>
      <c r="J76" s="4">
        <f t="shared" ref="J76:T76" si="31">-J36*($C$77)</f>
        <v>0</v>
      </c>
      <c r="K76" s="4">
        <f t="shared" si="31"/>
        <v>-254.64000000000001</v>
      </c>
      <c r="L76" s="4">
        <f t="shared" si="31"/>
        <v>-281.92859999999996</v>
      </c>
      <c r="M76" s="4">
        <f t="shared" si="31"/>
        <v>-305.93487688950006</v>
      </c>
      <c r="N76" s="4">
        <f t="shared" si="31"/>
        <v>-332.15794634875033</v>
      </c>
      <c r="O76" s="4">
        <f t="shared" si="31"/>
        <v>-360.81773159405464</v>
      </c>
      <c r="P76" s="4">
        <f t="shared" si="31"/>
        <v>-392.15722755858565</v>
      </c>
      <c r="Q76" s="4">
        <f t="shared" si="31"/>
        <v>-426.44501806020293</v>
      </c>
      <c r="R76" s="4">
        <f t="shared" si="31"/>
        <v>-463.97807469293616</v>
      </c>
      <c r="S76" s="4">
        <f t="shared" si="31"/>
        <v>-505.08486947560579</v>
      </c>
      <c r="T76" s="4">
        <f t="shared" si="31"/>
        <v>-550.12883696834706</v>
      </c>
    </row>
    <row r="77" spans="1:20" x14ac:dyDescent="0.2">
      <c r="B77" s="31" t="s">
        <v>44</v>
      </c>
      <c r="C77" s="13">
        <v>0.05</v>
      </c>
      <c r="H77" s="32" t="s">
        <v>48</v>
      </c>
      <c r="I77" s="4">
        <f>-I36*($C$78)</f>
        <v>0</v>
      </c>
      <c r="J77" s="4">
        <f t="shared" ref="J77:T77" si="32">-J36*($C$78)</f>
        <v>0</v>
      </c>
      <c r="K77" s="4">
        <f t="shared" si="32"/>
        <v>-509.28000000000003</v>
      </c>
      <c r="L77" s="4">
        <f t="shared" si="32"/>
        <v>-563.85719999999992</v>
      </c>
      <c r="M77" s="4">
        <f t="shared" si="32"/>
        <v>-611.86975377900012</v>
      </c>
      <c r="N77" s="4">
        <f t="shared" si="32"/>
        <v>-664.31589269750066</v>
      </c>
      <c r="O77" s="4">
        <f t="shared" si="32"/>
        <v>-721.63546318810927</v>
      </c>
      <c r="P77" s="4">
        <f t="shared" si="32"/>
        <v>-784.31445511717129</v>
      </c>
      <c r="Q77" s="4">
        <f t="shared" si="32"/>
        <v>-852.89003612040585</v>
      </c>
      <c r="R77" s="4">
        <f t="shared" si="32"/>
        <v>-927.95614938587232</v>
      </c>
      <c r="S77" s="4">
        <f t="shared" si="32"/>
        <v>-1010.1697389512116</v>
      </c>
      <c r="T77" s="4">
        <f t="shared" si="32"/>
        <v>-1100.2576739366941</v>
      </c>
    </row>
    <row r="78" spans="1:20" x14ac:dyDescent="0.2">
      <c r="B78" s="31" t="s">
        <v>45</v>
      </c>
      <c r="C78" s="13">
        <v>0.1</v>
      </c>
      <c r="H78" s="32" t="s">
        <v>49</v>
      </c>
      <c r="I78" s="4">
        <f>-I36*($C$79)</f>
        <v>0</v>
      </c>
      <c r="J78" s="4">
        <f t="shared" ref="J78:T78" si="33">-J36*($C$79)</f>
        <v>0</v>
      </c>
      <c r="K78" s="4">
        <f t="shared" si="33"/>
        <v>-305.56799999999998</v>
      </c>
      <c r="L78" s="4">
        <f t="shared" si="33"/>
        <v>-338.31431999999995</v>
      </c>
      <c r="M78" s="4">
        <f t="shared" si="33"/>
        <v>-367.12185226740002</v>
      </c>
      <c r="N78" s="4">
        <f t="shared" si="33"/>
        <v>-398.58953561850035</v>
      </c>
      <c r="O78" s="4">
        <f t="shared" si="33"/>
        <v>-432.98127791286549</v>
      </c>
      <c r="P78" s="4">
        <f t="shared" si="33"/>
        <v>-470.58867307030272</v>
      </c>
      <c r="Q78" s="4">
        <f t="shared" si="33"/>
        <v>-511.73402167224344</v>
      </c>
      <c r="R78" s="4">
        <f t="shared" si="33"/>
        <v>-556.77368963152333</v>
      </c>
      <c r="S78" s="4">
        <f t="shared" si="33"/>
        <v>-606.1018433707269</v>
      </c>
      <c r="T78" s="4">
        <f t="shared" si="33"/>
        <v>-660.15460436201647</v>
      </c>
    </row>
    <row r="79" spans="1:20" x14ac:dyDescent="0.2">
      <c r="B79" s="31" t="s">
        <v>46</v>
      </c>
      <c r="C79" s="13">
        <v>0.06</v>
      </c>
    </row>
    <row r="82" spans="1:20" x14ac:dyDescent="0.2">
      <c r="A82" s="15">
        <v>11</v>
      </c>
      <c r="B82" s="40" t="s">
        <v>53</v>
      </c>
    </row>
    <row r="83" spans="1:20" x14ac:dyDescent="0.2">
      <c r="H83" s="31" t="s">
        <v>1</v>
      </c>
      <c r="I83" s="31">
        <v>2020</v>
      </c>
      <c r="J83" s="31">
        <v>2021</v>
      </c>
      <c r="K83" s="31">
        <v>2022</v>
      </c>
      <c r="L83" s="31">
        <v>2023</v>
      </c>
      <c r="M83" s="31">
        <v>2024</v>
      </c>
      <c r="N83" s="31">
        <v>2025</v>
      </c>
      <c r="O83" s="31">
        <v>2026</v>
      </c>
      <c r="P83" s="31">
        <v>2027</v>
      </c>
      <c r="Q83" s="31">
        <v>2028</v>
      </c>
      <c r="R83" s="31">
        <v>2029</v>
      </c>
      <c r="S83" s="31">
        <v>2030</v>
      </c>
      <c r="T83" s="36">
        <v>2031</v>
      </c>
    </row>
    <row r="84" spans="1:20" x14ac:dyDescent="0.2">
      <c r="H84" s="32" t="s">
        <v>50</v>
      </c>
      <c r="I84" s="43">
        <f>I44+I49+I55+I61+I68+I78</f>
        <v>-648.790196244615</v>
      </c>
      <c r="J84" s="43">
        <f t="shared" ref="J84:T84" si="34">J44+J49+J55+J61+J68+J78</f>
        <v>-75</v>
      </c>
      <c r="K84" s="43">
        <f t="shared" si="34"/>
        <v>-2274.3180000000002</v>
      </c>
      <c r="L84" s="43">
        <f t="shared" si="34"/>
        <v>-1355.50182</v>
      </c>
      <c r="M84" s="43">
        <f t="shared" si="34"/>
        <v>-1435.1687272674001</v>
      </c>
      <c r="N84" s="43">
        <f t="shared" si="34"/>
        <v>-2138.1737543685003</v>
      </c>
      <c r="O84" s="43">
        <f t="shared" si="34"/>
        <v>-1610.5029576003658</v>
      </c>
      <c r="P84" s="43">
        <f t="shared" si="34"/>
        <v>-1706.9864367421781</v>
      </c>
      <c r="Q84" s="43">
        <f t="shared" si="34"/>
        <v>-1809.9516735277127</v>
      </c>
      <c r="R84" s="43">
        <f t="shared" si="34"/>
        <v>-1919.9022240797658</v>
      </c>
      <c r="S84" s="43">
        <f t="shared" si="34"/>
        <v>-2037.3868045413819</v>
      </c>
      <c r="T84" s="43">
        <f t="shared" si="34"/>
        <v>-1963.0038135912041</v>
      </c>
    </row>
  </sheetData>
  <mergeCells count="3">
    <mergeCell ref="G7:G12"/>
    <mergeCell ref="G13:G18"/>
    <mergeCell ref="B42:C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8921-0D45-1743-94BF-9A4A52410F6F}">
  <dimension ref="A4:O10"/>
  <sheetViews>
    <sheetView workbookViewId="0">
      <selection activeCell="F19" sqref="F19"/>
    </sheetView>
  </sheetViews>
  <sheetFormatPr baseColWidth="10" defaultRowHeight="16" x14ac:dyDescent="0.2"/>
  <cols>
    <col min="4" max="4" width="28.33203125" bestFit="1" customWidth="1"/>
  </cols>
  <sheetData>
    <row r="4" spans="1:15" x14ac:dyDescent="0.2">
      <c r="O4" t="s">
        <v>57</v>
      </c>
    </row>
    <row r="5" spans="1:15" x14ac:dyDescent="0.2">
      <c r="A5" s="31" t="s">
        <v>55</v>
      </c>
      <c r="B5" s="13">
        <v>0.1</v>
      </c>
      <c r="D5" s="31" t="s">
        <v>1</v>
      </c>
      <c r="E5" s="31">
        <v>2022</v>
      </c>
      <c r="F5" s="31">
        <v>2023</v>
      </c>
      <c r="G5" s="31">
        <v>2024</v>
      </c>
      <c r="H5" s="31">
        <v>2025</v>
      </c>
      <c r="I5" s="31">
        <v>2026</v>
      </c>
      <c r="J5" s="31">
        <v>2027</v>
      </c>
      <c r="K5" s="31">
        <v>2028</v>
      </c>
      <c r="L5" s="31">
        <v>2029</v>
      </c>
      <c r="M5" s="31">
        <v>2030</v>
      </c>
      <c r="N5" s="31">
        <v>2031</v>
      </c>
    </row>
    <row r="6" spans="1:15" x14ac:dyDescent="0.2">
      <c r="D6" s="32" t="s">
        <v>51</v>
      </c>
      <c r="E6" s="4">
        <v>5092.8</v>
      </c>
      <c r="F6" s="4">
        <v>5638.5719999999992</v>
      </c>
      <c r="G6" s="4">
        <v>6118.6975377900008</v>
      </c>
      <c r="H6" s="4">
        <v>6643.1589269750057</v>
      </c>
      <c r="I6" s="4">
        <v>7216.3546318810922</v>
      </c>
      <c r="J6" s="4">
        <v>7843.144551171712</v>
      </c>
      <c r="K6" s="4">
        <v>8528.9003612040578</v>
      </c>
      <c r="L6" s="4">
        <v>9279.5614938587223</v>
      </c>
      <c r="M6" s="4">
        <v>10101.697389512115</v>
      </c>
      <c r="N6" s="4">
        <v>11002.576739366941</v>
      </c>
    </row>
    <row r="7" spans="1:15" x14ac:dyDescent="0.2">
      <c r="D7" s="32" t="s">
        <v>52</v>
      </c>
      <c r="E7" s="4">
        <v>-2274.3180000000002</v>
      </c>
      <c r="F7" s="4">
        <v>-1355.50182</v>
      </c>
      <c r="G7" s="4">
        <v>-1435.1687272674001</v>
      </c>
      <c r="H7" s="4">
        <v>-2138.1737543685003</v>
      </c>
      <c r="I7" s="4">
        <v>-1610.5029576003658</v>
      </c>
      <c r="J7" s="4">
        <v>-1706.9864367421781</v>
      </c>
      <c r="K7" s="4">
        <v>-1809.9516735277127</v>
      </c>
      <c r="L7" s="4">
        <v>-1919.9022240797658</v>
      </c>
      <c r="M7" s="4">
        <v>-2037.3868045413819</v>
      </c>
      <c r="N7" s="4">
        <v>-1963.0038135912041</v>
      </c>
    </row>
    <row r="8" spans="1:15" x14ac:dyDescent="0.2">
      <c r="D8" s="32" t="s">
        <v>54</v>
      </c>
      <c r="E8" s="4">
        <f>E6+E7</f>
        <v>2818.482</v>
      </c>
      <c r="F8" s="4">
        <f t="shared" ref="F8:N8" si="0">F6+F7</f>
        <v>4283.0701799999988</v>
      </c>
      <c r="G8" s="4">
        <f t="shared" si="0"/>
        <v>4683.5288105226009</v>
      </c>
      <c r="H8" s="4">
        <f t="shared" si="0"/>
        <v>4504.9851726065053</v>
      </c>
      <c r="I8" s="4">
        <f t="shared" si="0"/>
        <v>5605.851674280726</v>
      </c>
      <c r="J8" s="4">
        <f t="shared" si="0"/>
        <v>6136.1581144295342</v>
      </c>
      <c r="K8" s="4">
        <f t="shared" si="0"/>
        <v>6718.9486876763449</v>
      </c>
      <c r="L8" s="4">
        <f t="shared" si="0"/>
        <v>7359.6592697789565</v>
      </c>
      <c r="M8" s="4">
        <f t="shared" si="0"/>
        <v>8064.3105849707335</v>
      </c>
      <c r="N8" s="4">
        <f t="shared" si="0"/>
        <v>9039.5729257757375</v>
      </c>
    </row>
    <row r="9" spans="1:15" x14ac:dyDescent="0.2">
      <c r="D9" s="32" t="s">
        <v>55</v>
      </c>
      <c r="E9" s="4">
        <f>E8*$B$5</f>
        <v>281.84820000000002</v>
      </c>
      <c r="F9" s="4">
        <f t="shared" ref="F9:N9" si="1">F8*$B$5</f>
        <v>428.30701799999991</v>
      </c>
      <c r="G9" s="4">
        <f t="shared" si="1"/>
        <v>468.3528810522601</v>
      </c>
      <c r="H9" s="4">
        <f t="shared" si="1"/>
        <v>450.49851726065054</v>
      </c>
      <c r="I9" s="4">
        <f t="shared" si="1"/>
        <v>560.58516742807262</v>
      </c>
      <c r="J9" s="4">
        <f t="shared" si="1"/>
        <v>613.61581144295349</v>
      </c>
      <c r="K9" s="4">
        <f t="shared" si="1"/>
        <v>671.89486876763453</v>
      </c>
      <c r="L9" s="4">
        <f t="shared" si="1"/>
        <v>735.96592697789572</v>
      </c>
      <c r="M9" s="4">
        <f t="shared" si="1"/>
        <v>806.43105849707342</v>
      </c>
      <c r="N9" s="4">
        <f t="shared" si="1"/>
        <v>903.95729257757375</v>
      </c>
    </row>
    <row r="10" spans="1:15" x14ac:dyDescent="0.2">
      <c r="D10" s="32" t="s">
        <v>56</v>
      </c>
      <c r="E10" s="33">
        <f>E8-E9</f>
        <v>2536.6338000000001</v>
      </c>
      <c r="F10" s="33">
        <f t="shared" ref="F10:N10" si="2">F8-F9</f>
        <v>3854.7631619999988</v>
      </c>
      <c r="G10" s="33">
        <f t="shared" si="2"/>
        <v>4215.1759294703406</v>
      </c>
      <c r="H10" s="33">
        <f t="shared" si="2"/>
        <v>4054.4866553458546</v>
      </c>
      <c r="I10" s="33">
        <f t="shared" si="2"/>
        <v>5045.266506852653</v>
      </c>
      <c r="J10" s="33">
        <f t="shared" si="2"/>
        <v>5522.5423029865806</v>
      </c>
      <c r="K10" s="33">
        <f t="shared" si="2"/>
        <v>6047.0538189087101</v>
      </c>
      <c r="L10" s="33">
        <f t="shared" si="2"/>
        <v>6623.6933428010607</v>
      </c>
      <c r="M10" s="33">
        <f t="shared" si="2"/>
        <v>7257.87952647366</v>
      </c>
      <c r="N10" s="33">
        <f t="shared" si="2"/>
        <v>8135.6156331981638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0229-8108-454E-9CC9-1717F0645ACE}">
  <dimension ref="C3:K28"/>
  <sheetViews>
    <sheetView tabSelected="1" workbookViewId="0">
      <selection activeCell="E27" sqref="E27"/>
    </sheetView>
  </sheetViews>
  <sheetFormatPr baseColWidth="10" defaultRowHeight="16" x14ac:dyDescent="0.2"/>
  <cols>
    <col min="3" max="3" width="15.6640625" bestFit="1" customWidth="1"/>
    <col min="6" max="6" width="17.83203125" bestFit="1" customWidth="1"/>
    <col min="7" max="7" width="9.6640625" bestFit="1" customWidth="1"/>
    <col min="11" max="11" width="8" customWidth="1"/>
  </cols>
  <sheetData>
    <row r="3" spans="3:11" x14ac:dyDescent="0.2">
      <c r="C3" s="31" t="s">
        <v>60</v>
      </c>
      <c r="D3" s="13">
        <v>0.11</v>
      </c>
    </row>
    <row r="4" spans="3:11" x14ac:dyDescent="0.2">
      <c r="D4" s="22"/>
    </row>
    <row r="5" spans="3:11" ht="51" x14ac:dyDescent="0.2">
      <c r="D5" s="29" t="s">
        <v>1</v>
      </c>
      <c r="E5" s="30" t="s">
        <v>56</v>
      </c>
      <c r="F5" s="30" t="s">
        <v>58</v>
      </c>
      <c r="G5" s="30" t="s">
        <v>59</v>
      </c>
    </row>
    <row r="6" spans="3:11" x14ac:dyDescent="0.2">
      <c r="D6" s="25">
        <v>2022</v>
      </c>
      <c r="E6" s="26">
        <v>2536.6338000000001</v>
      </c>
      <c r="F6" s="26">
        <f>1/((1+$D$3)^(D6-2022))</f>
        <v>1</v>
      </c>
      <c r="G6" s="26">
        <f>E6*F6</f>
        <v>2536.6338000000001</v>
      </c>
      <c r="J6" s="27"/>
    </row>
    <row r="7" spans="3:11" x14ac:dyDescent="0.2">
      <c r="D7" s="25">
        <v>2023</v>
      </c>
      <c r="E7" s="26">
        <v>3854.7631619999988</v>
      </c>
      <c r="F7" s="26">
        <f>1/((1+$D$3)^(D7-2022))</f>
        <v>0.9009009009009008</v>
      </c>
      <c r="G7" s="26">
        <f t="shared" ref="G7:G15" si="0">E7*F7</f>
        <v>3472.7596054054038</v>
      </c>
      <c r="K7" s="27"/>
    </row>
    <row r="8" spans="3:11" x14ac:dyDescent="0.2">
      <c r="D8" s="25">
        <v>2024</v>
      </c>
      <c r="E8" s="26">
        <v>4215.1759294703406</v>
      </c>
      <c r="F8" s="26">
        <f t="shared" ref="F8:F15" si="1">1/((1+$D$3)^(D8-2022))</f>
        <v>0.8116224332440547</v>
      </c>
      <c r="G8" s="26">
        <f t="shared" si="0"/>
        <v>3421.1313444284879</v>
      </c>
      <c r="J8" s="21"/>
      <c r="K8" s="24"/>
    </row>
    <row r="9" spans="3:11" x14ac:dyDescent="0.2">
      <c r="D9" s="25">
        <v>2025</v>
      </c>
      <c r="E9" s="26">
        <v>4054.4866553458546</v>
      </c>
      <c r="F9" s="26">
        <f t="shared" si="1"/>
        <v>0.73119138130095018</v>
      </c>
      <c r="G9" s="26">
        <f t="shared" si="0"/>
        <v>2964.6056979886048</v>
      </c>
      <c r="K9" s="24"/>
    </row>
    <row r="10" spans="3:11" x14ac:dyDescent="0.2">
      <c r="D10" s="25">
        <v>2026</v>
      </c>
      <c r="E10" s="26">
        <v>5045.266506852653</v>
      </c>
      <c r="F10" s="26">
        <f t="shared" si="1"/>
        <v>0.65873097414500015</v>
      </c>
      <c r="G10" s="26">
        <f t="shared" si="0"/>
        <v>3323.4733208801904</v>
      </c>
    </row>
    <row r="11" spans="3:11" x14ac:dyDescent="0.2">
      <c r="D11" s="25">
        <v>2027</v>
      </c>
      <c r="E11" s="26">
        <v>5522.5423029865806</v>
      </c>
      <c r="F11" s="26">
        <f t="shared" si="1"/>
        <v>0.5934513280585586</v>
      </c>
      <c r="G11" s="26">
        <f t="shared" si="0"/>
        <v>3277.3600639669571</v>
      </c>
    </row>
    <row r="12" spans="3:11" x14ac:dyDescent="0.2">
      <c r="D12" s="25">
        <v>2028</v>
      </c>
      <c r="E12" s="26">
        <v>6047.0538189087101</v>
      </c>
      <c r="F12" s="26">
        <f t="shared" si="1"/>
        <v>0.53464083608879154</v>
      </c>
      <c r="G12" s="26">
        <f t="shared" si="0"/>
        <v>3233.0019096152728</v>
      </c>
      <c r="K12" s="27"/>
    </row>
    <row r="13" spans="3:11" x14ac:dyDescent="0.2">
      <c r="D13" s="25">
        <v>2029</v>
      </c>
      <c r="E13" s="26">
        <v>6623.6933428010607</v>
      </c>
      <c r="F13" s="26">
        <f t="shared" si="1"/>
        <v>0.48165841089080319</v>
      </c>
      <c r="G13" s="26">
        <f t="shared" si="0"/>
        <v>3190.3576097215509</v>
      </c>
    </row>
    <row r="14" spans="3:11" x14ac:dyDescent="0.2">
      <c r="D14" s="25">
        <v>2030</v>
      </c>
      <c r="E14" s="26">
        <v>7257.87952647366</v>
      </c>
      <c r="F14" s="26">
        <f t="shared" si="1"/>
        <v>0.43392649629802077</v>
      </c>
      <c r="G14" s="26">
        <f t="shared" si="0"/>
        <v>3149.3862334758533</v>
      </c>
    </row>
    <row r="15" spans="3:11" x14ac:dyDescent="0.2">
      <c r="D15" s="25">
        <v>2031</v>
      </c>
      <c r="E15" s="26">
        <v>8135.6156331981638</v>
      </c>
      <c r="F15" s="26">
        <f t="shared" si="1"/>
        <v>0.39092477143965831</v>
      </c>
      <c r="G15" s="26">
        <f t="shared" si="0"/>
        <v>3180.4136819289033</v>
      </c>
    </row>
    <row r="17" spans="3:7" x14ac:dyDescent="0.2">
      <c r="F17" s="31" t="s">
        <v>61</v>
      </c>
      <c r="G17" s="43">
        <f>SUM(G6:G15)</f>
        <v>31749.123267411225</v>
      </c>
    </row>
    <row r="18" spans="3:7" x14ac:dyDescent="0.2">
      <c r="F18" t="s">
        <v>65</v>
      </c>
      <c r="G18" s="21"/>
    </row>
    <row r="21" spans="3:7" x14ac:dyDescent="0.2">
      <c r="C21" s="31" t="s">
        <v>62</v>
      </c>
      <c r="D21" t="s">
        <v>57</v>
      </c>
    </row>
    <row r="22" spans="3:7" x14ac:dyDescent="0.2">
      <c r="C22" s="29" t="s">
        <v>63</v>
      </c>
      <c r="D22" s="29" t="s">
        <v>64</v>
      </c>
    </row>
    <row r="23" spans="3:7" x14ac:dyDescent="0.2">
      <c r="C23" s="28">
        <v>0.06</v>
      </c>
      <c r="D23" s="45">
        <f>$E$6+NPV(C23,$E$7:$E$15)</f>
        <v>39489.218573080252</v>
      </c>
    </row>
    <row r="24" spans="3:7" x14ac:dyDescent="0.2">
      <c r="C24" s="28">
        <v>7.0000000000000007E-2</v>
      </c>
      <c r="D24" s="45">
        <f t="shared" ref="D24:D28" si="2">$E$6+NPV(C24,$E$7:$E$15)</f>
        <v>37720.787378160276</v>
      </c>
    </row>
    <row r="25" spans="3:7" x14ac:dyDescent="0.2">
      <c r="C25" s="28">
        <v>0.1</v>
      </c>
      <c r="D25" s="45">
        <f t="shared" si="2"/>
        <v>33094.381259373848</v>
      </c>
    </row>
    <row r="26" spans="3:7" x14ac:dyDescent="0.2">
      <c r="C26" s="28">
        <v>0.12</v>
      </c>
      <c r="D26" s="45">
        <f t="shared" si="2"/>
        <v>30489.567983825847</v>
      </c>
    </row>
    <row r="27" spans="3:7" x14ac:dyDescent="0.2">
      <c r="C27" s="28">
        <v>0.15</v>
      </c>
      <c r="D27" s="45">
        <f t="shared" si="2"/>
        <v>27161.761518974516</v>
      </c>
    </row>
    <row r="28" spans="3:7" x14ac:dyDescent="0.2">
      <c r="C28" s="28">
        <v>0.2</v>
      </c>
      <c r="D28" s="45">
        <f t="shared" si="2"/>
        <v>22813.354585576231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Q1</vt:lpstr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Vardhan Mucharla</dc:creator>
  <cp:lastModifiedBy>Harsha Vardhan Mucharla</cp:lastModifiedBy>
  <dcterms:created xsi:type="dcterms:W3CDTF">2022-02-19T12:58:19Z</dcterms:created>
  <dcterms:modified xsi:type="dcterms:W3CDTF">2022-03-05T07:19:11Z</dcterms:modified>
</cp:coreProperties>
</file>