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ntika Arvind\Downloads\"/>
    </mc:Choice>
  </mc:AlternateContent>
  <xr:revisionPtr revIDLastSave="0" documentId="13_ncr:1_{B339FE5B-B6BD-42C6-B396-F763FD592C6B}" xr6:coauthVersionLast="47" xr6:coauthVersionMax="47" xr10:uidLastSave="{00000000-0000-0000-0000-000000000000}"/>
  <workbookProtection workbookAlgorithmName="SHA-512" workbookHashValue="41buD8UBdsKtIJ8JqUnLQEe6Wr+2l0FDYILpLxqthfe41Z7FJX9Hu7Hu0n/GQCWYVVwHS302l74JBjr84TSn7g==" workbookSaltValue="rrnk1ymfeTnK++v2kJFQvw==" workbookSpinCount="100000" lockStructure="1"/>
  <bookViews>
    <workbookView xWindow="-120" yWindow="-120" windowWidth="20730" windowHeight="11160" activeTab="2" xr2:uid="{AAAA099C-44B4-4C0C-8A1E-F6BADD9018BD}"/>
  </bookViews>
  <sheets>
    <sheet name="Q1" sheetId="2" r:id="rId1"/>
    <sheet name="Q2" sheetId="1" r:id="rId2"/>
    <sheet name="Q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8" i="3" l="1"/>
  <c r="H109" i="3"/>
  <c r="H110" i="3"/>
  <c r="H111" i="3"/>
  <c r="H112" i="3"/>
  <c r="H113" i="3"/>
  <c r="H114" i="3"/>
  <c r="H115" i="3"/>
  <c r="H116" i="3"/>
  <c r="H117" i="3"/>
  <c r="H107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81" i="3"/>
  <c r="B40" i="1"/>
  <c r="B39" i="1"/>
  <c r="B38" i="1"/>
  <c r="B37" i="1"/>
  <c r="B36" i="1"/>
  <c r="E23" i="1"/>
  <c r="E24" i="1"/>
  <c r="E25" i="1"/>
  <c r="E26" i="1"/>
  <c r="E27" i="1"/>
  <c r="E28" i="1"/>
  <c r="E29" i="1"/>
  <c r="E30" i="1"/>
  <c r="E31" i="1"/>
  <c r="E32" i="1"/>
  <c r="E33" i="1"/>
  <c r="D70" i="2"/>
  <c r="D71" i="2"/>
  <c r="D72" i="2"/>
  <c r="D73" i="2"/>
  <c r="D74" i="2"/>
  <c r="D75" i="2"/>
  <c r="D76" i="2"/>
  <c r="D77" i="2"/>
  <c r="D78" i="2"/>
  <c r="D79" i="2"/>
  <c r="D69" i="2"/>
  <c r="M54" i="2"/>
  <c r="M55" i="2"/>
  <c r="M56" i="2"/>
  <c r="M57" i="2"/>
  <c r="M58" i="2"/>
  <c r="M59" i="2"/>
  <c r="M60" i="2"/>
  <c r="M61" i="2"/>
  <c r="M62" i="2"/>
  <c r="M63" i="2"/>
  <c r="M53" i="2"/>
  <c r="D29" i="2"/>
  <c r="D37" i="2"/>
  <c r="L137" i="3" l="1"/>
  <c r="L138" i="3"/>
  <c r="L139" i="3"/>
  <c r="L140" i="3"/>
  <c r="L141" i="3"/>
  <c r="L142" i="3"/>
  <c r="L143" i="3"/>
  <c r="L144" i="3"/>
  <c r="L145" i="3"/>
  <c r="L146" i="3"/>
  <c r="L136" i="3"/>
  <c r="J137" i="3"/>
  <c r="J138" i="3"/>
  <c r="J139" i="3"/>
  <c r="J140" i="3"/>
  <c r="J141" i="3"/>
  <c r="J142" i="3"/>
  <c r="J143" i="3"/>
  <c r="J144" i="3"/>
  <c r="J145" i="3"/>
  <c r="J146" i="3"/>
  <c r="J136" i="3"/>
  <c r="H137" i="3"/>
  <c r="H138" i="3"/>
  <c r="H139" i="3"/>
  <c r="H140" i="3"/>
  <c r="H141" i="3"/>
  <c r="H142" i="3"/>
  <c r="H143" i="3"/>
  <c r="H144" i="3"/>
  <c r="H145" i="3"/>
  <c r="H146" i="3"/>
  <c r="H136" i="3"/>
  <c r="F137" i="3"/>
  <c r="F138" i="3"/>
  <c r="F139" i="3"/>
  <c r="F140" i="3"/>
  <c r="F141" i="3"/>
  <c r="F142" i="3"/>
  <c r="F143" i="3"/>
  <c r="F144" i="3"/>
  <c r="F145" i="3"/>
  <c r="F146" i="3"/>
  <c r="F136" i="3"/>
  <c r="D137" i="3"/>
  <c r="D138" i="3"/>
  <c r="D139" i="3"/>
  <c r="D140" i="3"/>
  <c r="D141" i="3"/>
  <c r="D142" i="3"/>
  <c r="D143" i="3"/>
  <c r="D144" i="3"/>
  <c r="D145" i="3"/>
  <c r="D146" i="3"/>
  <c r="D136" i="3"/>
  <c r="B147" i="3"/>
  <c r="B148" i="3" s="1"/>
  <c r="B149" i="3" s="1"/>
  <c r="B150" i="3" s="1"/>
  <c r="B151" i="3" s="1"/>
  <c r="B152" i="3" s="1"/>
  <c r="B153" i="3" s="1"/>
  <c r="B154" i="3" s="1"/>
  <c r="B155" i="3" s="1"/>
  <c r="B156" i="3" s="1"/>
  <c r="L156" i="3" s="1"/>
  <c r="A137" i="3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F107" i="3"/>
  <c r="B118" i="3"/>
  <c r="A108" i="3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C37" i="2"/>
  <c r="B91" i="3"/>
  <c r="B92" i="3" s="1"/>
  <c r="B93" i="3" s="1"/>
  <c r="B94" i="3" s="1"/>
  <c r="B95" i="3" s="1"/>
  <c r="B96" i="3" s="1"/>
  <c r="B97" i="3" s="1"/>
  <c r="B98" i="3" s="1"/>
  <c r="B99" i="3" s="1"/>
  <c r="B100" i="3" s="1"/>
  <c r="E81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E54" i="2"/>
  <c r="C7" i="2"/>
  <c r="B119" i="3" l="1"/>
  <c r="H118" i="3"/>
  <c r="D154" i="3"/>
  <c r="F156" i="3"/>
  <c r="F148" i="3"/>
  <c r="J156" i="3"/>
  <c r="J148" i="3"/>
  <c r="L150" i="3"/>
  <c r="F155" i="3"/>
  <c r="F147" i="3"/>
  <c r="J151" i="3"/>
  <c r="L149" i="3"/>
  <c r="D156" i="3"/>
  <c r="D152" i="3"/>
  <c r="D148" i="3"/>
  <c r="F154" i="3"/>
  <c r="F150" i="3"/>
  <c r="H156" i="3"/>
  <c r="H152" i="3"/>
  <c r="H148" i="3"/>
  <c r="J154" i="3"/>
  <c r="J150" i="3"/>
  <c r="L152" i="3"/>
  <c r="L148" i="3"/>
  <c r="D150" i="3"/>
  <c r="F152" i="3"/>
  <c r="H154" i="3"/>
  <c r="H150" i="3"/>
  <c r="J152" i="3"/>
  <c r="L154" i="3"/>
  <c r="D153" i="3"/>
  <c r="D149" i="3"/>
  <c r="F151" i="3"/>
  <c r="H153" i="3"/>
  <c r="H149" i="3"/>
  <c r="J155" i="3"/>
  <c r="J147" i="3"/>
  <c r="L153" i="3"/>
  <c r="D155" i="3"/>
  <c r="D151" i="3"/>
  <c r="D147" i="3"/>
  <c r="F153" i="3"/>
  <c r="F149" i="3"/>
  <c r="H155" i="3"/>
  <c r="H151" i="3"/>
  <c r="H147" i="3"/>
  <c r="J153" i="3"/>
  <c r="J149" i="3"/>
  <c r="L155" i="3"/>
  <c r="L151" i="3"/>
  <c r="L147" i="3"/>
  <c r="B120" i="3" l="1"/>
  <c r="H119" i="3"/>
  <c r="H82" i="3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I81" i="3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F81" i="3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A81" i="3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G80" i="3"/>
  <c r="K80" i="3" s="1"/>
  <c r="B30" i="3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B121" i="3" l="1"/>
  <c r="H120" i="3"/>
  <c r="M80" i="3"/>
  <c r="D107" i="3" s="1"/>
  <c r="E107" i="3" s="1"/>
  <c r="G107" i="3" s="1"/>
  <c r="G81" i="3"/>
  <c r="A31" i="3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G30" i="3"/>
  <c r="F30" i="3"/>
  <c r="E30" i="3"/>
  <c r="C30" i="3"/>
  <c r="H29" i="3"/>
  <c r="D29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E7" i="3"/>
  <c r="D7" i="3"/>
  <c r="C7" i="3"/>
  <c r="E6" i="3"/>
  <c r="D6" i="3"/>
  <c r="C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C136" i="3" l="1"/>
  <c r="G136" i="3" s="1"/>
  <c r="I107" i="3"/>
  <c r="B122" i="3"/>
  <c r="H121" i="3"/>
  <c r="K136" i="3"/>
  <c r="F31" i="3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5" i="3"/>
  <c r="G31" i="3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5" i="3"/>
  <c r="D30" i="3"/>
  <c r="D55" i="3" s="1"/>
  <c r="C55" i="3"/>
  <c r="E15" i="3"/>
  <c r="E31" i="3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5" i="3"/>
  <c r="E82" i="3"/>
  <c r="E83" i="3" s="1"/>
  <c r="E84" i="3" s="1"/>
  <c r="E85" i="3" s="1"/>
  <c r="E86" i="3" s="1"/>
  <c r="E87" i="3" s="1"/>
  <c r="E88" i="3" s="1"/>
  <c r="E89" i="3" s="1"/>
  <c r="E90" i="3" s="1"/>
  <c r="D15" i="3"/>
  <c r="H30" i="3"/>
  <c r="C15" i="3"/>
  <c r="C31" i="3"/>
  <c r="C56" i="3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23" i="1"/>
  <c r="M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23" i="1"/>
  <c r="K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23" i="1"/>
  <c r="I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23" i="1"/>
  <c r="G23" i="1" s="1"/>
  <c r="D24" i="1"/>
  <c r="D25" i="1"/>
  <c r="D26" i="1"/>
  <c r="D27" i="1"/>
  <c r="D28" i="1"/>
  <c r="D29" i="1"/>
  <c r="D30" i="1"/>
  <c r="D31" i="1"/>
  <c r="D32" i="1"/>
  <c r="D33" i="1"/>
  <c r="D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H20" i="2"/>
  <c r="H21" i="2" s="1"/>
  <c r="G21" i="2"/>
  <c r="G37" i="2" s="1"/>
  <c r="F21" i="2"/>
  <c r="F37" i="2" s="1"/>
  <c r="E21" i="2"/>
  <c r="E37" i="2" s="1"/>
  <c r="D20" i="2"/>
  <c r="C21" i="2"/>
  <c r="C22" i="2" s="1"/>
  <c r="B21" i="2"/>
  <c r="B22" i="2" s="1"/>
  <c r="B23" i="2" s="1"/>
  <c r="B24" i="2" s="1"/>
  <c r="B25" i="2" s="1"/>
  <c r="B26" i="2" s="1"/>
  <c r="B27" i="2" s="1"/>
  <c r="B28" i="2" s="1"/>
  <c r="B29" i="2" s="1"/>
  <c r="B30" i="2" s="1"/>
  <c r="A22" i="2"/>
  <c r="A23" i="2" s="1"/>
  <c r="A24" i="2" s="1"/>
  <c r="A25" i="2" s="1"/>
  <c r="A26" i="2" s="1"/>
  <c r="A27" i="2" s="1"/>
  <c r="A28" i="2" s="1"/>
  <c r="A29" i="2" s="1"/>
  <c r="A30" i="2" s="1"/>
  <c r="H55" i="2"/>
  <c r="H56" i="2" s="1"/>
  <c r="H57" i="2" s="1"/>
  <c r="H58" i="2" s="1"/>
  <c r="H59" i="2" s="1"/>
  <c r="H60" i="2" s="1"/>
  <c r="H61" i="2" s="1"/>
  <c r="H62" i="2" s="1"/>
  <c r="H63" i="2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5" i="1"/>
  <c r="E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I54" i="2"/>
  <c r="B123" i="3" l="1"/>
  <c r="H122" i="3"/>
  <c r="I136" i="3"/>
  <c r="E136" i="3"/>
  <c r="M136" i="3"/>
  <c r="G64" i="3"/>
  <c r="G59" i="3"/>
  <c r="E56" i="3"/>
  <c r="F62" i="3"/>
  <c r="F61" i="3"/>
  <c r="E59" i="3"/>
  <c r="E61" i="3"/>
  <c r="E57" i="3"/>
  <c r="F56" i="3"/>
  <c r="F60" i="3"/>
  <c r="G61" i="3"/>
  <c r="G60" i="3"/>
  <c r="E60" i="3"/>
  <c r="F58" i="3"/>
  <c r="F63" i="3"/>
  <c r="E62" i="3"/>
  <c r="E58" i="3"/>
  <c r="G57" i="3"/>
  <c r="G62" i="3"/>
  <c r="H31" i="3"/>
  <c r="H55" i="3"/>
  <c r="J55" i="3" s="1"/>
  <c r="E65" i="3"/>
  <c r="G65" i="3"/>
  <c r="E91" i="3"/>
  <c r="F65" i="3"/>
  <c r="E16" i="3"/>
  <c r="E17" i="3" s="1"/>
  <c r="E64" i="3"/>
  <c r="G63" i="3"/>
  <c r="F59" i="3"/>
  <c r="G56" i="3"/>
  <c r="E63" i="3"/>
  <c r="G58" i="3"/>
  <c r="F64" i="3"/>
  <c r="F57" i="3"/>
  <c r="E22" i="2"/>
  <c r="E23" i="2" s="1"/>
  <c r="E24" i="2" s="1"/>
  <c r="E25" i="2" s="1"/>
  <c r="E26" i="2" s="1"/>
  <c r="E27" i="2" s="1"/>
  <c r="E28" i="2" s="1"/>
  <c r="E29" i="2" s="1"/>
  <c r="E30" i="2" s="1"/>
  <c r="C16" i="3"/>
  <c r="D16" i="3"/>
  <c r="D31" i="3"/>
  <c r="C32" i="3"/>
  <c r="C57" i="3" s="1"/>
  <c r="G22" i="2"/>
  <c r="G23" i="2" s="1"/>
  <c r="G24" i="2" s="1"/>
  <c r="G25" i="2" s="1"/>
  <c r="G26" i="2" s="1"/>
  <c r="G27" i="2" s="1"/>
  <c r="G28" i="2" s="1"/>
  <c r="G29" i="2" s="1"/>
  <c r="G30" i="2" s="1"/>
  <c r="H22" i="2"/>
  <c r="H23" i="2" s="1"/>
  <c r="H24" i="2" s="1"/>
  <c r="H25" i="2" s="1"/>
  <c r="H26" i="2" s="1"/>
  <c r="H27" i="2" s="1"/>
  <c r="H28" i="2" s="1"/>
  <c r="H29" i="2" s="1"/>
  <c r="H30" i="2" s="1"/>
  <c r="H37" i="2"/>
  <c r="C23" i="2"/>
  <c r="D22" i="2"/>
  <c r="D21" i="2"/>
  <c r="F22" i="2"/>
  <c r="F23" i="2" s="1"/>
  <c r="F24" i="2" s="1"/>
  <c r="F25" i="2" s="1"/>
  <c r="F26" i="2" s="1"/>
  <c r="F27" i="2" s="1"/>
  <c r="F28" i="2" s="1"/>
  <c r="F29" i="2" s="1"/>
  <c r="F30" i="2" s="1"/>
  <c r="G34" i="1"/>
  <c r="E34" i="1"/>
  <c r="K34" i="1"/>
  <c r="M34" i="1"/>
  <c r="I34" i="1"/>
  <c r="H7" i="1"/>
  <c r="B124" i="3" l="1"/>
  <c r="H123" i="3"/>
  <c r="I55" i="3"/>
  <c r="K55" i="3" s="1"/>
  <c r="C108" i="3" s="1"/>
  <c r="F108" i="3" s="1"/>
  <c r="E67" i="3"/>
  <c r="D56" i="3"/>
  <c r="H32" i="3"/>
  <c r="H56" i="3"/>
  <c r="G66" i="3"/>
  <c r="E92" i="3"/>
  <c r="G91" i="3"/>
  <c r="F66" i="3"/>
  <c r="E66" i="3"/>
  <c r="J81" i="3"/>
  <c r="E18" i="3"/>
  <c r="D17" i="3"/>
  <c r="C17" i="3"/>
  <c r="D32" i="3"/>
  <c r="C33" i="3"/>
  <c r="C58" i="3" s="1"/>
  <c r="C24" i="2"/>
  <c r="D23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B125" i="3" l="1"/>
  <c r="H124" i="3"/>
  <c r="J56" i="3"/>
  <c r="I56" i="3"/>
  <c r="K56" i="3" s="1"/>
  <c r="C109" i="3" s="1"/>
  <c r="J82" i="3"/>
  <c r="E68" i="3"/>
  <c r="E93" i="3"/>
  <c r="G92" i="3"/>
  <c r="F67" i="3"/>
  <c r="D57" i="3"/>
  <c r="G67" i="3"/>
  <c r="H33" i="3"/>
  <c r="H57" i="3"/>
  <c r="E19" i="3"/>
  <c r="D18" i="3"/>
  <c r="C18" i="3"/>
  <c r="D33" i="3"/>
  <c r="D58" i="3" s="1"/>
  <c r="C34" i="3"/>
  <c r="C59" i="3" s="1"/>
  <c r="C25" i="2"/>
  <c r="D24" i="2"/>
  <c r="J54" i="2"/>
  <c r="I55" i="2"/>
  <c r="G53" i="2"/>
  <c r="F54" i="2"/>
  <c r="F55" i="2" s="1"/>
  <c r="F56" i="2" s="1"/>
  <c r="F57" i="2" s="1"/>
  <c r="F58" i="2" s="1"/>
  <c r="F59" i="2" s="1"/>
  <c r="F60" i="2" s="1"/>
  <c r="F61" i="2" s="1"/>
  <c r="F62" i="2" s="1"/>
  <c r="F63" i="2" s="1"/>
  <c r="G54" i="2"/>
  <c r="D6" i="2"/>
  <c r="E55" i="2" s="1"/>
  <c r="D7" i="2"/>
  <c r="D8" i="2"/>
  <c r="D9" i="2"/>
  <c r="D10" i="2"/>
  <c r="D11" i="2"/>
  <c r="D12" i="2"/>
  <c r="D13" i="2"/>
  <c r="D14" i="2"/>
  <c r="A54" i="2"/>
  <c r="A55" i="2" s="1"/>
  <c r="A56" i="2" s="1"/>
  <c r="A57" i="2" s="1"/>
  <c r="A58" i="2" s="1"/>
  <c r="A59" i="2" s="1"/>
  <c r="A60" i="2" s="1"/>
  <c r="A61" i="2" s="1"/>
  <c r="A62" i="2" s="1"/>
  <c r="A63" i="2" s="1"/>
  <c r="A38" i="2"/>
  <c r="A39" i="2" s="1"/>
  <c r="A40" i="2" s="1"/>
  <c r="A41" i="2" s="1"/>
  <c r="A42" i="2" s="1"/>
  <c r="A43" i="2" s="1"/>
  <c r="A44" i="2" s="1"/>
  <c r="A45" i="2" s="1"/>
  <c r="A46" i="2" s="1"/>
  <c r="E7" i="2"/>
  <c r="E8" i="2"/>
  <c r="E9" i="2"/>
  <c r="E10" i="2"/>
  <c r="E11" i="2"/>
  <c r="E12" i="2"/>
  <c r="E13" i="2"/>
  <c r="E14" i="2"/>
  <c r="E6" i="2"/>
  <c r="C8" i="2"/>
  <c r="C9" i="2"/>
  <c r="C10" i="2"/>
  <c r="C11" i="2"/>
  <c r="C12" i="2"/>
  <c r="C13" i="2"/>
  <c r="C14" i="2"/>
  <c r="C6" i="2"/>
  <c r="A6" i="2"/>
  <c r="A7" i="2" s="1"/>
  <c r="A8" i="2" s="1"/>
  <c r="A9" i="2" s="1"/>
  <c r="A10" i="2" s="1"/>
  <c r="A11" i="2" s="1"/>
  <c r="A12" i="2" s="1"/>
  <c r="A13" i="2" s="1"/>
  <c r="A14" i="2" s="1"/>
  <c r="B126" i="3" l="1"/>
  <c r="H125" i="3"/>
  <c r="F109" i="3"/>
  <c r="F68" i="3"/>
  <c r="G68" i="3"/>
  <c r="E94" i="3"/>
  <c r="G93" i="3"/>
  <c r="H34" i="3"/>
  <c r="H58" i="3"/>
  <c r="J83" i="3"/>
  <c r="J57" i="3"/>
  <c r="I57" i="3"/>
  <c r="E69" i="3"/>
  <c r="E56" i="2"/>
  <c r="E57" i="2" s="1"/>
  <c r="E58" i="2" s="1"/>
  <c r="E59" i="2" s="1"/>
  <c r="E60" i="2" s="1"/>
  <c r="E61" i="2" s="1"/>
  <c r="E62" i="2" s="1"/>
  <c r="E63" i="2" s="1"/>
  <c r="G82" i="3"/>
  <c r="C19" i="3"/>
  <c r="E20" i="3"/>
  <c r="D19" i="3"/>
  <c r="D34" i="3"/>
  <c r="D59" i="3" s="1"/>
  <c r="C35" i="3"/>
  <c r="C60" i="3" s="1"/>
  <c r="F38" i="2"/>
  <c r="C38" i="2"/>
  <c r="F43" i="2"/>
  <c r="F39" i="2"/>
  <c r="C39" i="2"/>
  <c r="E44" i="2"/>
  <c r="H44" i="2"/>
  <c r="E40" i="2"/>
  <c r="H40" i="2"/>
  <c r="G46" i="2"/>
  <c r="G42" i="2"/>
  <c r="D38" i="2"/>
  <c r="G38" i="2"/>
  <c r="F46" i="2"/>
  <c r="F42" i="2"/>
  <c r="H38" i="2"/>
  <c r="E38" i="2"/>
  <c r="H43" i="2"/>
  <c r="E43" i="2"/>
  <c r="H39" i="2"/>
  <c r="E39" i="2"/>
  <c r="G45" i="2"/>
  <c r="D41" i="2"/>
  <c r="G41" i="2"/>
  <c r="F45" i="2"/>
  <c r="C41" i="2"/>
  <c r="F41" i="2"/>
  <c r="H46" i="2"/>
  <c r="E46" i="2"/>
  <c r="H42" i="2"/>
  <c r="E42" i="2"/>
  <c r="G44" i="2"/>
  <c r="G40" i="2"/>
  <c r="D40" i="2"/>
  <c r="F44" i="2"/>
  <c r="C40" i="2"/>
  <c r="F40" i="2"/>
  <c r="E45" i="2"/>
  <c r="H45" i="2"/>
  <c r="E41" i="2"/>
  <c r="H41" i="2"/>
  <c r="G43" i="2"/>
  <c r="D39" i="2"/>
  <c r="G39" i="2"/>
  <c r="C26" i="2"/>
  <c r="D25" i="2"/>
  <c r="K53" i="2"/>
  <c r="K54" i="2"/>
  <c r="I56" i="2"/>
  <c r="J37" i="2"/>
  <c r="I37" i="2"/>
  <c r="B127" i="3" l="1"/>
  <c r="H127" i="3" s="1"/>
  <c r="H126" i="3"/>
  <c r="G69" i="3"/>
  <c r="H35" i="3"/>
  <c r="H59" i="3"/>
  <c r="I59" i="3" s="1"/>
  <c r="J58" i="3"/>
  <c r="J84" i="3"/>
  <c r="E70" i="3"/>
  <c r="K57" i="3"/>
  <c r="C110" i="3" s="1"/>
  <c r="F69" i="3"/>
  <c r="E95" i="3"/>
  <c r="G94" i="3"/>
  <c r="I58" i="3"/>
  <c r="G83" i="3"/>
  <c r="C20" i="3"/>
  <c r="D20" i="3"/>
  <c r="E21" i="3"/>
  <c r="D35" i="3"/>
  <c r="D60" i="3" s="1"/>
  <c r="C36" i="3"/>
  <c r="C61" i="3" s="1"/>
  <c r="C27" i="2"/>
  <c r="D26" i="2"/>
  <c r="D42" i="2" s="1"/>
  <c r="C42" i="2"/>
  <c r="I57" i="2"/>
  <c r="J55" i="2"/>
  <c r="J57" i="2"/>
  <c r="J58" i="2"/>
  <c r="J56" i="2"/>
  <c r="K37" i="2"/>
  <c r="J41" i="2"/>
  <c r="I41" i="2"/>
  <c r="J38" i="2"/>
  <c r="J40" i="2"/>
  <c r="I40" i="2"/>
  <c r="J39" i="2"/>
  <c r="I39" i="2"/>
  <c r="G55" i="2"/>
  <c r="I38" i="2"/>
  <c r="K38" i="2" s="1"/>
  <c r="K58" i="3" l="1"/>
  <c r="C111" i="3" s="1"/>
  <c r="F111" i="3" s="1"/>
  <c r="J85" i="3"/>
  <c r="J59" i="3"/>
  <c r="K59" i="3" s="1"/>
  <c r="C112" i="3" s="1"/>
  <c r="E96" i="3"/>
  <c r="G95" i="3"/>
  <c r="E71" i="3"/>
  <c r="H36" i="3"/>
  <c r="H60" i="3"/>
  <c r="G70" i="3"/>
  <c r="F110" i="3"/>
  <c r="F70" i="3"/>
  <c r="G84" i="3"/>
  <c r="I42" i="2"/>
  <c r="E22" i="3"/>
  <c r="C21" i="3"/>
  <c r="D21" i="3"/>
  <c r="D36" i="3"/>
  <c r="D61" i="3" s="1"/>
  <c r="C37" i="3"/>
  <c r="C62" i="3" s="1"/>
  <c r="J42" i="2"/>
  <c r="J59" i="2"/>
  <c r="C28" i="2"/>
  <c r="D27" i="2"/>
  <c r="D43" i="2" s="1"/>
  <c r="C43" i="2"/>
  <c r="K55" i="2"/>
  <c r="I58" i="2"/>
  <c r="F69" i="2"/>
  <c r="C70" i="2"/>
  <c r="C71" i="2"/>
  <c r="K39" i="2"/>
  <c r="E69" i="2"/>
  <c r="K40" i="2"/>
  <c r="C73" i="2" s="1"/>
  <c r="K41" i="2"/>
  <c r="C74" i="2" s="1"/>
  <c r="G56" i="2"/>
  <c r="K56" i="2" s="1"/>
  <c r="G71" i="3" l="1"/>
  <c r="F71" i="3"/>
  <c r="F112" i="3"/>
  <c r="J60" i="3"/>
  <c r="I60" i="3"/>
  <c r="J86" i="3"/>
  <c r="E72" i="3"/>
  <c r="H37" i="3"/>
  <c r="H61" i="3"/>
  <c r="I61" i="3" s="1"/>
  <c r="E97" i="3"/>
  <c r="G96" i="3"/>
  <c r="G85" i="3"/>
  <c r="K42" i="2"/>
  <c r="C75" i="2" s="1"/>
  <c r="F75" i="2" s="1"/>
  <c r="E23" i="3"/>
  <c r="D22" i="3"/>
  <c r="C22" i="3"/>
  <c r="D37" i="3"/>
  <c r="D62" i="3" s="1"/>
  <c r="C38" i="3"/>
  <c r="C63" i="3" s="1"/>
  <c r="C29" i="2"/>
  <c r="D28" i="2"/>
  <c r="D44" i="2" s="1"/>
  <c r="C44" i="2"/>
  <c r="J43" i="2"/>
  <c r="J60" i="2"/>
  <c r="I43" i="2"/>
  <c r="E71" i="2"/>
  <c r="G69" i="2"/>
  <c r="E70" i="2"/>
  <c r="F70" i="2"/>
  <c r="I59" i="2"/>
  <c r="F74" i="2"/>
  <c r="F73" i="2"/>
  <c r="F71" i="2"/>
  <c r="C72" i="2"/>
  <c r="G57" i="2"/>
  <c r="K57" i="2" s="1"/>
  <c r="G72" i="3" l="1"/>
  <c r="E73" i="3"/>
  <c r="H38" i="3"/>
  <c r="H62" i="3"/>
  <c r="J62" i="3" s="1"/>
  <c r="J61" i="3"/>
  <c r="K61" i="3" s="1"/>
  <c r="C114" i="3" s="1"/>
  <c r="K60" i="3"/>
  <c r="C113" i="3" s="1"/>
  <c r="J87" i="3"/>
  <c r="F72" i="3"/>
  <c r="E98" i="3"/>
  <c r="G97" i="3"/>
  <c r="G86" i="3"/>
  <c r="G70" i="2"/>
  <c r="C23" i="3"/>
  <c r="D23" i="3"/>
  <c r="E24" i="3"/>
  <c r="D38" i="3"/>
  <c r="D63" i="3" s="1"/>
  <c r="C39" i="3"/>
  <c r="C64" i="3" s="1"/>
  <c r="K43" i="2"/>
  <c r="C76" i="2" s="1"/>
  <c r="F76" i="2" s="1"/>
  <c r="C30" i="2"/>
  <c r="D45" i="2"/>
  <c r="C45" i="2"/>
  <c r="I44" i="2"/>
  <c r="J61" i="2"/>
  <c r="J44" i="2"/>
  <c r="G71" i="2"/>
  <c r="E73" i="2"/>
  <c r="G73" i="2" s="1"/>
  <c r="I60" i="2"/>
  <c r="F72" i="2"/>
  <c r="E72" i="2"/>
  <c r="G58" i="2"/>
  <c r="K58" i="2" s="1"/>
  <c r="F73" i="3" l="1"/>
  <c r="J88" i="3"/>
  <c r="I62" i="3"/>
  <c r="K62" i="3" s="1"/>
  <c r="C115" i="3" s="1"/>
  <c r="G73" i="3"/>
  <c r="F114" i="3"/>
  <c r="H39" i="3"/>
  <c r="H63" i="3"/>
  <c r="J63" i="3" s="1"/>
  <c r="E74" i="3"/>
  <c r="E99" i="3"/>
  <c r="G98" i="3"/>
  <c r="F113" i="3"/>
  <c r="G87" i="3"/>
  <c r="C24" i="3"/>
  <c r="D24" i="3"/>
  <c r="C40" i="3"/>
  <c r="C65" i="3" s="1"/>
  <c r="D39" i="3"/>
  <c r="D64" i="3" s="1"/>
  <c r="K44" i="2"/>
  <c r="C77" i="2" s="1"/>
  <c r="F77" i="2" s="1"/>
  <c r="J45" i="2"/>
  <c r="J62" i="2"/>
  <c r="I45" i="2"/>
  <c r="D30" i="2"/>
  <c r="D46" i="2" s="1"/>
  <c r="C46" i="2"/>
  <c r="G72" i="2"/>
  <c r="E74" i="2"/>
  <c r="G74" i="2" s="1"/>
  <c r="I61" i="2"/>
  <c r="G59" i="2"/>
  <c r="K59" i="2" s="1"/>
  <c r="F115" i="3" l="1"/>
  <c r="H40" i="3"/>
  <c r="H64" i="3"/>
  <c r="J64" i="3" s="1"/>
  <c r="G74" i="3"/>
  <c r="F74" i="3"/>
  <c r="E100" i="3"/>
  <c r="G100" i="3" s="1"/>
  <c r="G99" i="3"/>
  <c r="I63" i="3"/>
  <c r="K63" i="3" s="1"/>
  <c r="C116" i="3" s="1"/>
  <c r="J89" i="3"/>
  <c r="G88" i="3"/>
  <c r="I64" i="3"/>
  <c r="K64" i="3" s="1"/>
  <c r="C117" i="3" s="1"/>
  <c r="K81" i="3"/>
  <c r="K45" i="2"/>
  <c r="C78" i="2" s="1"/>
  <c r="F78" i="2" s="1"/>
  <c r="C41" i="3"/>
  <c r="C66" i="3" s="1"/>
  <c r="D40" i="3"/>
  <c r="D65" i="3" s="1"/>
  <c r="J63" i="2"/>
  <c r="I46" i="2"/>
  <c r="J46" i="2"/>
  <c r="E75" i="2"/>
  <c r="G75" i="2" s="1"/>
  <c r="I62" i="2"/>
  <c r="G60" i="2"/>
  <c r="K60" i="2" s="1"/>
  <c r="M81" i="3" l="1"/>
  <c r="D108" i="3" s="1"/>
  <c r="E108" i="3" s="1"/>
  <c r="G108" i="3" s="1"/>
  <c r="F117" i="3"/>
  <c r="H41" i="3"/>
  <c r="H65" i="3"/>
  <c r="J91" i="3" s="1"/>
  <c r="K91" i="3" s="1"/>
  <c r="M91" i="3" s="1"/>
  <c r="D118" i="3" s="1"/>
  <c r="F116" i="3"/>
  <c r="J90" i="3"/>
  <c r="G89" i="3"/>
  <c r="K82" i="3"/>
  <c r="C42" i="3"/>
  <c r="C67" i="3" s="1"/>
  <c r="D41" i="3"/>
  <c r="D66" i="3" s="1"/>
  <c r="K46" i="2"/>
  <c r="C79" i="2" s="1"/>
  <c r="F79" i="2" s="1"/>
  <c r="E76" i="2"/>
  <c r="G76" i="2" s="1"/>
  <c r="I63" i="2"/>
  <c r="G61" i="2"/>
  <c r="K61" i="2" s="1"/>
  <c r="C137" i="3" l="1"/>
  <c r="G137" i="3" s="1"/>
  <c r="I108" i="3"/>
  <c r="I65" i="3"/>
  <c r="M82" i="3"/>
  <c r="D109" i="3" s="1"/>
  <c r="E109" i="3" s="1"/>
  <c r="G109" i="3" s="1"/>
  <c r="H42" i="3"/>
  <c r="H66" i="3"/>
  <c r="J66" i="3" s="1"/>
  <c r="J65" i="3"/>
  <c r="K65" i="3" s="1"/>
  <c r="C118" i="3" s="1"/>
  <c r="G90" i="3"/>
  <c r="K83" i="3"/>
  <c r="C43" i="3"/>
  <c r="C68" i="3" s="1"/>
  <c r="D42" i="3"/>
  <c r="E77" i="2"/>
  <c r="G77" i="2" s="1"/>
  <c r="G63" i="2"/>
  <c r="K63" i="2" s="1"/>
  <c r="G62" i="2"/>
  <c r="K62" i="2" s="1"/>
  <c r="K137" i="3" l="1"/>
  <c r="E137" i="3"/>
  <c r="I137" i="3"/>
  <c r="C138" i="3"/>
  <c r="G138" i="3" s="1"/>
  <c r="I109" i="3"/>
  <c r="M137" i="3"/>
  <c r="M83" i="3"/>
  <c r="D110" i="3" s="1"/>
  <c r="E110" i="3" s="1"/>
  <c r="G110" i="3" s="1"/>
  <c r="K138" i="3"/>
  <c r="I66" i="3"/>
  <c r="K66" i="3" s="1"/>
  <c r="C119" i="3" s="1"/>
  <c r="F119" i="3" s="1"/>
  <c r="D67" i="3"/>
  <c r="E118" i="3"/>
  <c r="F118" i="3"/>
  <c r="H43" i="3"/>
  <c r="H67" i="3"/>
  <c r="J92" i="3"/>
  <c r="K92" i="3" s="1"/>
  <c r="M92" i="3" s="1"/>
  <c r="D119" i="3" s="1"/>
  <c r="K84" i="3"/>
  <c r="K85" i="3"/>
  <c r="C44" i="3"/>
  <c r="C69" i="3" s="1"/>
  <c r="D43" i="3"/>
  <c r="E78" i="2"/>
  <c r="G78" i="2" s="1"/>
  <c r="E79" i="2"/>
  <c r="G79" i="2" s="1"/>
  <c r="I138" i="3" l="1"/>
  <c r="M138" i="3"/>
  <c r="E138" i="3"/>
  <c r="C139" i="3"/>
  <c r="G139" i="3" s="1"/>
  <c r="I110" i="3"/>
  <c r="M84" i="3"/>
  <c r="D111" i="3" s="1"/>
  <c r="E111" i="3" s="1"/>
  <c r="G111" i="3" s="1"/>
  <c r="M85" i="3"/>
  <c r="D112" i="3" s="1"/>
  <c r="E112" i="3" s="1"/>
  <c r="G112" i="3" s="1"/>
  <c r="M139" i="3"/>
  <c r="E119" i="3"/>
  <c r="G119" i="3" s="1"/>
  <c r="I119" i="3" s="1"/>
  <c r="J67" i="3"/>
  <c r="I67" i="3"/>
  <c r="K67" i="3" s="1"/>
  <c r="C120" i="3" s="1"/>
  <c r="G118" i="3"/>
  <c r="I118" i="3" s="1"/>
  <c r="H44" i="3"/>
  <c r="H68" i="3"/>
  <c r="J93" i="3"/>
  <c r="K93" i="3" s="1"/>
  <c r="M93" i="3" s="1"/>
  <c r="D120" i="3" s="1"/>
  <c r="K86" i="3"/>
  <c r="D68" i="3"/>
  <c r="C45" i="3"/>
  <c r="C70" i="3" s="1"/>
  <c r="D44" i="3"/>
  <c r="E139" i="3" l="1"/>
  <c r="I139" i="3"/>
  <c r="C141" i="3"/>
  <c r="G141" i="3" s="1"/>
  <c r="I112" i="3"/>
  <c r="C140" i="3"/>
  <c r="G140" i="3" s="1"/>
  <c r="I111" i="3"/>
  <c r="K139" i="3"/>
  <c r="M86" i="3"/>
  <c r="D113" i="3" s="1"/>
  <c r="E113" i="3" s="1"/>
  <c r="G113" i="3" s="1"/>
  <c r="K141" i="3"/>
  <c r="M141" i="3"/>
  <c r="I141" i="3"/>
  <c r="E141" i="3"/>
  <c r="C148" i="3"/>
  <c r="G148" i="3" s="1"/>
  <c r="C147" i="3"/>
  <c r="G147" i="3" s="1"/>
  <c r="J68" i="3"/>
  <c r="J94" i="3"/>
  <c r="K94" i="3" s="1"/>
  <c r="M94" i="3" s="1"/>
  <c r="D121" i="3" s="1"/>
  <c r="I68" i="3"/>
  <c r="H45" i="3"/>
  <c r="H69" i="3"/>
  <c r="F120" i="3"/>
  <c r="E120" i="3"/>
  <c r="K87" i="3"/>
  <c r="D69" i="3"/>
  <c r="C46" i="3"/>
  <c r="C71" i="3" s="1"/>
  <c r="D45" i="3"/>
  <c r="K140" i="3" l="1"/>
  <c r="M140" i="3"/>
  <c r="C142" i="3"/>
  <c r="G142" i="3" s="1"/>
  <c r="I113" i="3"/>
  <c r="E140" i="3"/>
  <c r="I140" i="3"/>
  <c r="M87" i="3"/>
  <c r="D114" i="3" s="1"/>
  <c r="E114" i="3" s="1"/>
  <c r="G114" i="3" s="1"/>
  <c r="K142" i="3"/>
  <c r="E142" i="3"/>
  <c r="M147" i="3"/>
  <c r="I147" i="3"/>
  <c r="E147" i="3"/>
  <c r="K147" i="3"/>
  <c r="M148" i="3"/>
  <c r="I148" i="3"/>
  <c r="E148" i="3"/>
  <c r="K148" i="3"/>
  <c r="K68" i="3"/>
  <c r="C121" i="3" s="1"/>
  <c r="E121" i="3" s="1"/>
  <c r="I69" i="3"/>
  <c r="J95" i="3"/>
  <c r="K95" i="3" s="1"/>
  <c r="M95" i="3" s="1"/>
  <c r="D122" i="3" s="1"/>
  <c r="J69" i="3"/>
  <c r="D70" i="3"/>
  <c r="H46" i="3"/>
  <c r="H70" i="3"/>
  <c r="G120" i="3"/>
  <c r="I120" i="3" s="1"/>
  <c r="K88" i="3"/>
  <c r="C47" i="3"/>
  <c r="C72" i="3" s="1"/>
  <c r="D46" i="3"/>
  <c r="I142" i="3" l="1"/>
  <c r="M142" i="3"/>
  <c r="C143" i="3"/>
  <c r="G143" i="3" s="1"/>
  <c r="I114" i="3"/>
  <c r="M88" i="3"/>
  <c r="D115" i="3" s="1"/>
  <c r="E115" i="3" s="1"/>
  <c r="G115" i="3" s="1"/>
  <c r="M143" i="3"/>
  <c r="K143" i="3"/>
  <c r="I143" i="3"/>
  <c r="F121" i="3"/>
  <c r="G121" i="3" s="1"/>
  <c r="C149" i="3"/>
  <c r="G149" i="3" s="1"/>
  <c r="K89" i="3"/>
  <c r="D71" i="3"/>
  <c r="J70" i="3"/>
  <c r="J96" i="3"/>
  <c r="K96" i="3" s="1"/>
  <c r="M96" i="3" s="1"/>
  <c r="D123" i="3" s="1"/>
  <c r="I70" i="3"/>
  <c r="H47" i="3"/>
  <c r="H71" i="3"/>
  <c r="K69" i="3"/>
  <c r="C122" i="3" s="1"/>
  <c r="C48" i="3"/>
  <c r="C73" i="3" s="1"/>
  <c r="D47" i="3"/>
  <c r="E143" i="3" l="1"/>
  <c r="C150" i="3"/>
  <c r="G150" i="3" s="1"/>
  <c r="I121" i="3"/>
  <c r="C144" i="3"/>
  <c r="G144" i="3" s="1"/>
  <c r="I115" i="3"/>
  <c r="M89" i="3"/>
  <c r="D116" i="3" s="1"/>
  <c r="E116" i="3" s="1"/>
  <c r="G116" i="3" s="1"/>
  <c r="K149" i="3"/>
  <c r="M149" i="3"/>
  <c r="I149" i="3"/>
  <c r="E149" i="3"/>
  <c r="K150" i="3"/>
  <c r="M150" i="3"/>
  <c r="I150" i="3"/>
  <c r="E150" i="3"/>
  <c r="M144" i="3"/>
  <c r="I144" i="3"/>
  <c r="K70" i="3"/>
  <c r="C123" i="3" s="1"/>
  <c r="E123" i="3" s="1"/>
  <c r="H48" i="3"/>
  <c r="H72" i="3"/>
  <c r="I71" i="3"/>
  <c r="J71" i="3"/>
  <c r="J97" i="3"/>
  <c r="K97" i="3" s="1"/>
  <c r="M97" i="3" s="1"/>
  <c r="D124" i="3" s="1"/>
  <c r="D72" i="3"/>
  <c r="E122" i="3"/>
  <c r="F122" i="3"/>
  <c r="K90" i="3"/>
  <c r="C49" i="3"/>
  <c r="D48" i="3"/>
  <c r="E144" i="3" l="1"/>
  <c r="C145" i="3"/>
  <c r="G145" i="3" s="1"/>
  <c r="I116" i="3"/>
  <c r="K144" i="3"/>
  <c r="M90" i="3"/>
  <c r="D117" i="3" s="1"/>
  <c r="E117" i="3" s="1"/>
  <c r="G117" i="3" s="1"/>
  <c r="M145" i="3"/>
  <c r="I145" i="3"/>
  <c r="E145" i="3"/>
  <c r="F123" i="3"/>
  <c r="G123" i="3" s="1"/>
  <c r="I123" i="3" s="1"/>
  <c r="D49" i="3"/>
  <c r="D74" i="3" s="1"/>
  <c r="C74" i="3"/>
  <c r="I72" i="3"/>
  <c r="J72" i="3"/>
  <c r="J98" i="3"/>
  <c r="K98" i="3" s="1"/>
  <c r="M98" i="3" s="1"/>
  <c r="D125" i="3" s="1"/>
  <c r="H49" i="3"/>
  <c r="H74" i="3" s="1"/>
  <c r="J74" i="3" s="1"/>
  <c r="H73" i="3"/>
  <c r="G122" i="3"/>
  <c r="I122" i="3" s="1"/>
  <c r="K71" i="3"/>
  <c r="C124" i="3" s="1"/>
  <c r="D73" i="3"/>
  <c r="K145" i="3" l="1"/>
  <c r="C146" i="3"/>
  <c r="G146" i="3" s="1"/>
  <c r="I117" i="3"/>
  <c r="K72" i="3"/>
  <c r="C125" i="3" s="1"/>
  <c r="E125" i="3" s="1"/>
  <c r="K146" i="3"/>
  <c r="E146" i="3"/>
  <c r="M146" i="3"/>
  <c r="I146" i="3"/>
  <c r="C152" i="3"/>
  <c r="G152" i="3" s="1"/>
  <c r="C151" i="3"/>
  <c r="G151" i="3" s="1"/>
  <c r="J99" i="3"/>
  <c r="K99" i="3" s="1"/>
  <c r="M99" i="3" s="1"/>
  <c r="D126" i="3" s="1"/>
  <c r="I73" i="3"/>
  <c r="J73" i="3"/>
  <c r="J100" i="3"/>
  <c r="K100" i="3" s="1"/>
  <c r="M100" i="3" s="1"/>
  <c r="D127" i="3" s="1"/>
  <c r="I74" i="3"/>
  <c r="K74" i="3" s="1"/>
  <c r="C127" i="3" s="1"/>
  <c r="F124" i="3"/>
  <c r="E124" i="3"/>
  <c r="F125" i="3" l="1"/>
  <c r="M152" i="3"/>
  <c r="I152" i="3"/>
  <c r="E152" i="3"/>
  <c r="K152" i="3"/>
  <c r="M151" i="3"/>
  <c r="K151" i="3"/>
  <c r="I151" i="3"/>
  <c r="E151" i="3"/>
  <c r="G125" i="3"/>
  <c r="I125" i="3" s="1"/>
  <c r="F127" i="3"/>
  <c r="E127" i="3"/>
  <c r="G124" i="3"/>
  <c r="I124" i="3" s="1"/>
  <c r="K73" i="3"/>
  <c r="C126" i="3" s="1"/>
  <c r="C153" i="3" l="1"/>
  <c r="G153" i="3" s="1"/>
  <c r="C154" i="3"/>
  <c r="G154" i="3" s="1"/>
  <c r="E126" i="3"/>
  <c r="F126" i="3"/>
  <c r="G127" i="3"/>
  <c r="I127" i="3" s="1"/>
  <c r="K154" i="3" l="1"/>
  <c r="E154" i="3"/>
  <c r="M154" i="3"/>
  <c r="I154" i="3"/>
  <c r="M153" i="3"/>
  <c r="I153" i="3"/>
  <c r="E153" i="3"/>
  <c r="K153" i="3"/>
  <c r="C156" i="3"/>
  <c r="G156" i="3" s="1"/>
  <c r="G126" i="3"/>
  <c r="I126" i="3" s="1"/>
  <c r="I128" i="3" s="1"/>
  <c r="M156" i="3" l="1"/>
  <c r="I156" i="3"/>
  <c r="E156" i="3"/>
  <c r="K156" i="3"/>
  <c r="C155" i="3"/>
  <c r="G155" i="3" s="1"/>
  <c r="M155" i="3" l="1"/>
  <c r="I155" i="3"/>
  <c r="E155" i="3"/>
  <c r="E157" i="3" s="1"/>
  <c r="B160" i="3" s="1"/>
  <c r="K155" i="3"/>
  <c r="G157" i="3"/>
  <c r="B161" i="3" s="1"/>
  <c r="I157" i="3"/>
  <c r="B162" i="3" s="1"/>
  <c r="K157" i="3"/>
  <c r="B163" i="3" s="1"/>
  <c r="M157" i="3"/>
  <c r="B164" i="3" s="1"/>
</calcChain>
</file>

<file path=xl/sharedStrings.xml><?xml version="1.0" encoding="utf-8"?>
<sst xmlns="http://schemas.openxmlformats.org/spreadsheetml/2006/main" count="153" uniqueCount="58">
  <si>
    <t>Expenses</t>
  </si>
  <si>
    <t>Infrastructure</t>
  </si>
  <si>
    <t>Year</t>
  </si>
  <si>
    <t>US &amp; Russia</t>
  </si>
  <si>
    <t>Time Period</t>
  </si>
  <si>
    <t>Internatonal(Participants in the existing business)</t>
  </si>
  <si>
    <t>Internatonal(New particpants)</t>
  </si>
  <si>
    <t>Flat Annual Charge</t>
  </si>
  <si>
    <t>Servicing Charges</t>
  </si>
  <si>
    <t>R &amp; D</t>
  </si>
  <si>
    <t>Server facilities and costs</t>
  </si>
  <si>
    <t>Inflation adjusted new server cost</t>
  </si>
  <si>
    <t>Participants in Alternium (assuming all existing users invest in the new pool)</t>
  </si>
  <si>
    <t xml:space="preserve">Investment in new server </t>
  </si>
  <si>
    <t>G &amp;A expenses</t>
  </si>
  <si>
    <t>Allocation of existing G&amp;A costs</t>
  </si>
  <si>
    <t>Advertising expenses</t>
  </si>
  <si>
    <t>Revenues</t>
  </si>
  <si>
    <t>Accounts Receivables</t>
  </si>
  <si>
    <t>Inventory</t>
  </si>
  <si>
    <t>Accounts Payable</t>
  </si>
  <si>
    <t xml:space="preserve">Estimated Pre-Tax &amp; After-Tax for next 10 years  </t>
  </si>
  <si>
    <t>Gross Revenues</t>
  </si>
  <si>
    <t>Gross Costs</t>
  </si>
  <si>
    <t>Participants in the new business</t>
  </si>
  <si>
    <t xml:space="preserve">Gross revenue </t>
  </si>
  <si>
    <t>Gross costs</t>
  </si>
  <si>
    <t>Profits (Pre-tax)</t>
  </si>
  <si>
    <t>Tax payable (10% of revenue)</t>
  </si>
  <si>
    <t>After- tax incremental cashflows ( Net profits)</t>
  </si>
  <si>
    <t>Cost of capital (Discount rate)</t>
  </si>
  <si>
    <t>Net present value</t>
  </si>
  <si>
    <t>IRR</t>
  </si>
  <si>
    <t>Time period</t>
  </si>
  <si>
    <t>US &amp; Russia Flat rate</t>
  </si>
  <si>
    <t>New international flat rates</t>
  </si>
  <si>
    <t>US &amp; Russia service charges</t>
  </si>
  <si>
    <t>International service charges</t>
  </si>
  <si>
    <t>New international service charges</t>
  </si>
  <si>
    <t>NPV of net cashflows</t>
  </si>
  <si>
    <t xml:space="preserve">Net cashflows </t>
  </si>
  <si>
    <t>Disc factor @ 6%</t>
  </si>
  <si>
    <t>Disc factor @ 8%</t>
  </si>
  <si>
    <t>Disc factor @ 10%</t>
  </si>
  <si>
    <t>Disc factor @ 15%</t>
  </si>
  <si>
    <t>Disc factor @ 20%</t>
  </si>
  <si>
    <t>NPV</t>
  </si>
  <si>
    <t>RATES</t>
  </si>
  <si>
    <t>TOTAL NPV</t>
  </si>
  <si>
    <t>NPV Profile</t>
  </si>
  <si>
    <t>Flat rates and servicing charges</t>
  </si>
  <si>
    <t>Discount factor</t>
  </si>
  <si>
    <t>International Flat rate</t>
  </si>
  <si>
    <t>Expense</t>
  </si>
  <si>
    <t>Depreciation</t>
  </si>
  <si>
    <t>Depriciation</t>
  </si>
  <si>
    <t>NET PROFITS</t>
  </si>
  <si>
    <t>PV of net cashflows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</si>
</sst>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masis MT Pro Black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masis MT Pro Black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1" applyFont="1" applyBorder="1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9" fontId="0" fillId="0" borderId="0" xfId="0" applyNumberFormat="1" applyBorder="1"/>
    <xf numFmtId="0" fontId="7" fillId="4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9" fontId="7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/>
    <xf numFmtId="0" fontId="6" fillId="0" borderId="0" xfId="0" applyFont="1" applyBorder="1" applyAlignment="1"/>
    <xf numFmtId="1" fontId="4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Alignment="1"/>
    <xf numFmtId="0" fontId="8" fillId="3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" fontId="8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3" borderId="0" xfId="0" applyFont="1" applyFill="1" applyBorder="1"/>
    <xf numFmtId="9" fontId="9" fillId="3" borderId="0" xfId="0" applyNumberFormat="1" applyFont="1" applyFill="1" applyBorder="1"/>
    <xf numFmtId="0" fontId="0" fillId="3" borderId="0" xfId="0" applyFill="1"/>
    <xf numFmtId="9" fontId="8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  <color rgb="FFFFFF66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Graph indicating NPV of</a:t>
            </a:r>
            <a:r>
              <a:rPr lang="en-IN" baseline="0"/>
              <a:t> the</a:t>
            </a:r>
          </a:p>
          <a:p>
            <a:pPr>
              <a:defRPr/>
            </a:pPr>
            <a:r>
              <a:rPr lang="en-IN"/>
              <a:t>project at various interest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'Q2'!$A$36:$A$40</c:f>
              <c:numCache>
                <c:formatCode>0%</c:formatCode>
                <c:ptCount val="5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'Q2'!$B$36:$B$40</c:f>
              <c:numCache>
                <c:formatCode>General</c:formatCode>
                <c:ptCount val="5"/>
                <c:pt idx="0" formatCode="0">
                  <c:v>105972948051.88278</c:v>
                </c:pt>
                <c:pt idx="1">
                  <c:v>95382586219.166122</c:v>
                </c:pt>
                <c:pt idx="2">
                  <c:v>86249282254.866486</c:v>
                </c:pt>
                <c:pt idx="3">
                  <c:v>68335450150.050217</c:v>
                </c:pt>
                <c:pt idx="4">
                  <c:v>55472182506.880745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8B-4EB7-8BAC-B027B4C2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566880"/>
        <c:axId val="803580608"/>
      </c:scatterChart>
      <c:valAx>
        <c:axId val="80356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80608"/>
        <c:crosses val="autoZero"/>
        <c:crossBetween val="midCat"/>
      </c:valAx>
      <c:valAx>
        <c:axId val="8035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6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Graph indicating NPV</a:t>
            </a:r>
            <a:r>
              <a:rPr lang="en-IN" baseline="0"/>
              <a:t> of the</a:t>
            </a:r>
            <a:r>
              <a:rPr lang="en-IN"/>
              <a:t> project at various interest rates</a:t>
            </a:r>
          </a:p>
          <a:p>
            <a:pPr>
              <a:defRPr/>
            </a:pP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59475016930996"/>
          <c:y val="0.22469504856301825"/>
          <c:w val="0.80072253269070071"/>
          <c:h val="0.70762627893338681"/>
        </c:manualLayout>
      </c:layout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'Q3'!$A$160:$A$164</c:f>
              <c:numCache>
                <c:formatCode>0%</c:formatCode>
                <c:ptCount val="5"/>
                <c:pt idx="0">
                  <c:v>0.06</c:v>
                </c:pt>
                <c:pt idx="1">
                  <c:v>0.08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</c:numCache>
            </c:numRef>
          </c:xVal>
          <c:yVal>
            <c:numRef>
              <c:f>'Q3'!$B$160:$B$164</c:f>
              <c:numCache>
                <c:formatCode>0</c:formatCode>
                <c:ptCount val="5"/>
                <c:pt idx="0">
                  <c:v>181075052856.46286</c:v>
                </c:pt>
                <c:pt idx="1">
                  <c:v>152791797156.43069</c:v>
                </c:pt>
                <c:pt idx="2">
                  <c:v>130461072076.0529</c:v>
                </c:pt>
                <c:pt idx="3">
                  <c:v>92054891429.515778</c:v>
                </c:pt>
                <c:pt idx="4">
                  <c:v>68712628208.511276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DE-4A48-8D58-DBF8A9AC4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1583"/>
        <c:axId val="13087423"/>
      </c:scatterChart>
      <c:valAx>
        <c:axId val="13091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7423"/>
        <c:crosses val="autoZero"/>
        <c:crossBetween val="midCat"/>
      </c:valAx>
      <c:valAx>
        <c:axId val="1308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1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644338</xdr:colOff>
      <xdr:row>34</xdr:row>
      <xdr:rowOff>169208</xdr:rowOff>
    </xdr:from>
    <xdr:to>
      <xdr:col>6</xdr:col>
      <xdr:colOff>605118</xdr:colOff>
      <xdr:row>51</xdr:row>
      <xdr:rowOff>179294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7395AB-1BEA-41E2-B013-A25FCDAAE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732233</xdr:colOff>
      <xdr:row>158</xdr:row>
      <xdr:rowOff>110726</xdr:rowOff>
    </xdr:from>
    <xdr:to>
      <xdr:col>4</xdr:col>
      <xdr:colOff>1738312</xdr:colOff>
      <xdr:row>177</xdr:row>
      <xdr:rowOff>166687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9FC9F-D8CC-42DC-99DE-5200F0F34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3C85-F090-4AFE-89D1-05B7175E9336}">
  <dimension ref="A1:M79"/>
  <sheetViews>
    <sheetView showGridLines="0" topLeftCell="G49" zoomScale="70" zoomScaleNormal="70" workbookViewId="0">
      <selection activeCell="L63" sqref="L63"/>
    </sheetView>
  </sheetViews>
  <sheetFormatPr defaultRowHeight="15" x14ac:dyDescent="0.25"/>
  <cols>
    <col min="1" max="1" width="21.42578125" bestFit="1" customWidth="1"/>
    <col min="2" max="2" width="13.7109375" bestFit="1" customWidth="1"/>
    <col min="3" max="3" width="24" bestFit="1" customWidth="1"/>
    <col min="4" max="4" width="57.140625" bestFit="1" customWidth="1"/>
    <col min="5" max="5" width="34.5703125" bestFit="1" customWidth="1"/>
    <col min="6" max="6" width="35.140625" bestFit="1" customWidth="1"/>
    <col min="7" max="7" width="57.140625" bestFit="1" customWidth="1"/>
    <col min="8" max="8" width="38.7109375" bestFit="1" customWidth="1"/>
    <col min="9" max="9" width="24.42578125" bestFit="1" customWidth="1"/>
    <col min="10" max="10" width="23" bestFit="1" customWidth="1"/>
    <col min="11" max="11" width="19.85546875" bestFit="1" customWidth="1"/>
    <col min="12" max="12" width="14" bestFit="1" customWidth="1"/>
    <col min="13" max="13" width="13.5703125" bestFit="1" customWidth="1"/>
  </cols>
  <sheetData>
    <row r="1" spans="1:5" ht="21.75" x14ac:dyDescent="0.4">
      <c r="A1" s="72" t="s">
        <v>24</v>
      </c>
      <c r="B1" s="72"/>
      <c r="C1" s="72"/>
      <c r="D1" s="72"/>
      <c r="E1" s="72"/>
    </row>
    <row r="2" spans="1:5" ht="15.75" x14ac:dyDescent="0.25">
      <c r="A2" s="18" t="s">
        <v>2</v>
      </c>
      <c r="B2" s="18" t="s">
        <v>4</v>
      </c>
      <c r="C2" s="73" t="s">
        <v>12</v>
      </c>
      <c r="D2" s="73"/>
      <c r="E2" s="73"/>
    </row>
    <row r="3" spans="1:5" ht="15.75" x14ac:dyDescent="0.25">
      <c r="A3" s="11"/>
      <c r="B3" s="11"/>
      <c r="C3" s="20" t="s">
        <v>3</v>
      </c>
      <c r="D3" s="20" t="s">
        <v>5</v>
      </c>
      <c r="E3" s="20" t="s">
        <v>6</v>
      </c>
    </row>
    <row r="4" spans="1:5" ht="15.75" x14ac:dyDescent="0.25">
      <c r="A4" s="11">
        <v>2022</v>
      </c>
      <c r="B4" s="11">
        <v>0</v>
      </c>
      <c r="C4" s="11">
        <v>45000000</v>
      </c>
      <c r="D4" s="11">
        <v>30000000</v>
      </c>
      <c r="E4" s="20"/>
    </row>
    <row r="5" spans="1:5" ht="15.75" x14ac:dyDescent="0.25">
      <c r="A5" s="11">
        <v>2023</v>
      </c>
      <c r="B5" s="11">
        <v>1</v>
      </c>
      <c r="C5" s="12">
        <v>45000000</v>
      </c>
      <c r="D5" s="12">
        <v>30000000</v>
      </c>
      <c r="E5" s="12">
        <v>5000000</v>
      </c>
    </row>
    <row r="6" spans="1:5" ht="15.75" x14ac:dyDescent="0.25">
      <c r="A6" s="11">
        <f>A5+1</f>
        <v>2024</v>
      </c>
      <c r="B6" s="11">
        <v>2</v>
      </c>
      <c r="C6" s="12">
        <f>$C$5*(1+5%)^B6</f>
        <v>49612500</v>
      </c>
      <c r="D6" s="12">
        <f>$D$5*(1+10%)^B6</f>
        <v>36300000.000000007</v>
      </c>
      <c r="E6" s="12">
        <f t="shared" ref="E6:E14" si="0">$E$5*(1+8%)^B6</f>
        <v>5832000.0000000009</v>
      </c>
    </row>
    <row r="7" spans="1:5" ht="15.75" x14ac:dyDescent="0.25">
      <c r="A7" s="11">
        <f t="shared" ref="A7:A14" si="1">A6+1</f>
        <v>2025</v>
      </c>
      <c r="B7" s="11">
        <v>3</v>
      </c>
      <c r="C7" s="12">
        <f t="shared" ref="C7:C14" si="2">$C$5*(1+5%)^B7</f>
        <v>52093125.000000007</v>
      </c>
      <c r="D7" s="12">
        <f t="shared" ref="D7:D14" si="3">$D$5*(1+10%)^B7</f>
        <v>39930000.000000015</v>
      </c>
      <c r="E7" s="12">
        <f t="shared" si="0"/>
        <v>6298560.0000000009</v>
      </c>
    </row>
    <row r="8" spans="1:5" ht="15.75" x14ac:dyDescent="0.25">
      <c r="A8" s="11">
        <f t="shared" si="1"/>
        <v>2026</v>
      </c>
      <c r="B8" s="11">
        <v>4</v>
      </c>
      <c r="C8" s="12">
        <f t="shared" si="2"/>
        <v>54697781.25</v>
      </c>
      <c r="D8" s="12">
        <f t="shared" si="3"/>
        <v>43923000.000000015</v>
      </c>
      <c r="E8" s="12">
        <f t="shared" si="0"/>
        <v>6802444.8000000017</v>
      </c>
    </row>
    <row r="9" spans="1:5" ht="15.75" x14ac:dyDescent="0.25">
      <c r="A9" s="11">
        <f t="shared" si="1"/>
        <v>2027</v>
      </c>
      <c r="B9" s="11">
        <v>5</v>
      </c>
      <c r="C9" s="12">
        <f t="shared" si="2"/>
        <v>57432670.312500007</v>
      </c>
      <c r="D9" s="12">
        <f t="shared" si="3"/>
        <v>48315300.000000015</v>
      </c>
      <c r="E9" s="12">
        <f t="shared" si="0"/>
        <v>7346640.3840000015</v>
      </c>
    </row>
    <row r="10" spans="1:5" ht="15.75" x14ac:dyDescent="0.25">
      <c r="A10" s="11">
        <f t="shared" si="1"/>
        <v>2028</v>
      </c>
      <c r="B10" s="11">
        <v>6</v>
      </c>
      <c r="C10" s="12">
        <f t="shared" si="2"/>
        <v>60304303.828125</v>
      </c>
      <c r="D10" s="12">
        <f t="shared" si="3"/>
        <v>53146830.000000022</v>
      </c>
      <c r="E10" s="12">
        <f t="shared" si="0"/>
        <v>7934371.6147200027</v>
      </c>
    </row>
    <row r="11" spans="1:5" ht="15.75" x14ac:dyDescent="0.25">
      <c r="A11" s="11">
        <f t="shared" si="1"/>
        <v>2029</v>
      </c>
      <c r="B11" s="11">
        <v>7</v>
      </c>
      <c r="C11" s="12">
        <f t="shared" si="2"/>
        <v>63319519.019531257</v>
      </c>
      <c r="D11" s="12">
        <f t="shared" si="3"/>
        <v>58461513.000000037</v>
      </c>
      <c r="E11" s="12">
        <f t="shared" si="0"/>
        <v>8569121.3438976035</v>
      </c>
    </row>
    <row r="12" spans="1:5" ht="15.75" x14ac:dyDescent="0.25">
      <c r="A12" s="11">
        <f t="shared" si="1"/>
        <v>2030</v>
      </c>
      <c r="B12" s="11">
        <v>8</v>
      </c>
      <c r="C12" s="12">
        <f t="shared" si="2"/>
        <v>66485494.970507815</v>
      </c>
      <c r="D12" s="12">
        <f t="shared" si="3"/>
        <v>64307664.300000034</v>
      </c>
      <c r="E12" s="12">
        <f t="shared" si="0"/>
        <v>9254651.0514094122</v>
      </c>
    </row>
    <row r="13" spans="1:5" ht="15.75" x14ac:dyDescent="0.25">
      <c r="A13" s="11">
        <f t="shared" si="1"/>
        <v>2031</v>
      </c>
      <c r="B13" s="11">
        <v>9</v>
      </c>
      <c r="C13" s="12">
        <f t="shared" si="2"/>
        <v>69809769.719033211</v>
      </c>
      <c r="D13" s="12">
        <f t="shared" si="3"/>
        <v>70738430.730000049</v>
      </c>
      <c r="E13" s="12">
        <f t="shared" si="0"/>
        <v>9995023.1355221644</v>
      </c>
    </row>
    <row r="14" spans="1:5" ht="15.75" x14ac:dyDescent="0.25">
      <c r="A14" s="11">
        <f t="shared" si="1"/>
        <v>2032</v>
      </c>
      <c r="B14" s="11">
        <v>10</v>
      </c>
      <c r="C14" s="12">
        <f t="shared" si="2"/>
        <v>73300258.204984874</v>
      </c>
      <c r="D14" s="12">
        <f t="shared" si="3"/>
        <v>77812273.803000063</v>
      </c>
      <c r="E14" s="12">
        <f t="shared" si="0"/>
        <v>10794624.986363938</v>
      </c>
    </row>
    <row r="15" spans="1:5" ht="15.75" x14ac:dyDescent="0.25">
      <c r="A15" s="32"/>
      <c r="B15" s="32"/>
      <c r="C15" s="33"/>
      <c r="D15" s="33"/>
      <c r="E15" s="33"/>
    </row>
    <row r="16" spans="1:5" ht="15.75" x14ac:dyDescent="0.25">
      <c r="A16" s="32"/>
      <c r="B16" s="32"/>
      <c r="C16" s="33"/>
      <c r="D16" s="33"/>
      <c r="E16" s="33"/>
    </row>
    <row r="17" spans="1:8" ht="15.75" x14ac:dyDescent="0.25">
      <c r="A17" s="32"/>
      <c r="B17" s="32"/>
      <c r="C17" s="33"/>
      <c r="D17" s="33"/>
      <c r="E17" s="33"/>
    </row>
    <row r="18" spans="1:8" ht="21.75" x14ac:dyDescent="0.4">
      <c r="A18" s="32"/>
      <c r="B18" s="32"/>
      <c r="C18" s="74" t="s">
        <v>50</v>
      </c>
      <c r="D18" s="74"/>
      <c r="E18" s="74"/>
    </row>
    <row r="19" spans="1:8" ht="15.75" x14ac:dyDescent="0.25">
      <c r="A19" s="18" t="s">
        <v>2</v>
      </c>
      <c r="B19" s="18" t="s">
        <v>33</v>
      </c>
      <c r="C19" s="37" t="s">
        <v>34</v>
      </c>
      <c r="D19" s="37" t="s">
        <v>52</v>
      </c>
      <c r="E19" s="37" t="s">
        <v>35</v>
      </c>
      <c r="F19" s="37" t="s">
        <v>36</v>
      </c>
      <c r="G19" s="37" t="s">
        <v>37</v>
      </c>
      <c r="H19" s="37" t="s">
        <v>38</v>
      </c>
    </row>
    <row r="20" spans="1:8" ht="15.75" x14ac:dyDescent="0.25">
      <c r="A20" s="11">
        <v>2022</v>
      </c>
      <c r="B20" s="11">
        <v>0</v>
      </c>
      <c r="C20" s="12">
        <v>100</v>
      </c>
      <c r="D20" s="12">
        <f>C20</f>
        <v>100</v>
      </c>
      <c r="E20" s="12">
        <v>50</v>
      </c>
      <c r="F20" s="36">
        <v>36</v>
      </c>
      <c r="G20" s="36">
        <v>48</v>
      </c>
      <c r="H20" s="1">
        <f>G20*60%</f>
        <v>28.799999999999997</v>
      </c>
    </row>
    <row r="21" spans="1:8" ht="15.75" x14ac:dyDescent="0.25">
      <c r="A21" s="11">
        <v>2023</v>
      </c>
      <c r="B21" s="11">
        <f>B20+1</f>
        <v>1</v>
      </c>
      <c r="C21" s="12">
        <f>C20*(1+1.5%)</f>
        <v>101.49999999999999</v>
      </c>
      <c r="D21" s="12">
        <f t="shared" ref="D21:D30" si="4">C21</f>
        <v>101.49999999999999</v>
      </c>
      <c r="E21" s="12">
        <f>E20*(1+1.5%)</f>
        <v>50.749999999999993</v>
      </c>
      <c r="F21" s="2">
        <f>F20*(1+1.5%)</f>
        <v>36.54</v>
      </c>
      <c r="G21" s="2">
        <f>G20*(1+1.5%)</f>
        <v>48.72</v>
      </c>
      <c r="H21" s="36">
        <f>H20*(1+1.5%)</f>
        <v>29.231999999999996</v>
      </c>
    </row>
    <row r="22" spans="1:8" ht="15.75" x14ac:dyDescent="0.25">
      <c r="A22" s="11">
        <f>A21+1</f>
        <v>2024</v>
      </c>
      <c r="B22" s="11">
        <f t="shared" ref="B22:B30" si="5">B21+1</f>
        <v>2</v>
      </c>
      <c r="C22" s="12">
        <f t="shared" ref="C22:C30" si="6">C21*(1+1.5%)</f>
        <v>103.02249999999998</v>
      </c>
      <c r="D22" s="12">
        <f t="shared" si="4"/>
        <v>103.02249999999998</v>
      </c>
      <c r="E22" s="12">
        <f t="shared" ref="E22:E30" si="7">E21*(1+1.5%)</f>
        <v>51.51124999999999</v>
      </c>
      <c r="F22" s="2">
        <f t="shared" ref="F22:F30" si="8">F21*(1+1.5%)</f>
        <v>37.088099999999997</v>
      </c>
      <c r="G22" s="2">
        <f t="shared" ref="G22:G30" si="9">G21*(1+1.5%)</f>
        <v>49.450799999999994</v>
      </c>
      <c r="H22" s="36">
        <f t="shared" ref="H22:H30" si="10">H21*(1+1.5%)</f>
        <v>29.670479999999994</v>
      </c>
    </row>
    <row r="23" spans="1:8" ht="15.75" x14ac:dyDescent="0.25">
      <c r="A23" s="11">
        <f t="shared" ref="A23:A30" si="11">A22+1</f>
        <v>2025</v>
      </c>
      <c r="B23" s="11">
        <f t="shared" si="5"/>
        <v>3</v>
      </c>
      <c r="C23" s="12">
        <f t="shared" si="6"/>
        <v>104.56783749999997</v>
      </c>
      <c r="D23" s="12">
        <f t="shared" si="4"/>
        <v>104.56783749999997</v>
      </c>
      <c r="E23" s="12">
        <f t="shared" si="7"/>
        <v>52.283918749999984</v>
      </c>
      <c r="F23" s="2">
        <f t="shared" si="8"/>
        <v>37.644421499999993</v>
      </c>
      <c r="G23" s="2">
        <f t="shared" si="9"/>
        <v>50.192561999999988</v>
      </c>
      <c r="H23" s="36">
        <f t="shared" si="10"/>
        <v>30.115537199999991</v>
      </c>
    </row>
    <row r="24" spans="1:8" ht="15.75" x14ac:dyDescent="0.25">
      <c r="A24" s="11">
        <f t="shared" si="11"/>
        <v>2026</v>
      </c>
      <c r="B24" s="11">
        <f t="shared" si="5"/>
        <v>4</v>
      </c>
      <c r="C24" s="12">
        <f t="shared" si="6"/>
        <v>106.13635506249996</v>
      </c>
      <c r="D24" s="12">
        <f t="shared" si="4"/>
        <v>106.13635506249996</v>
      </c>
      <c r="E24" s="12">
        <f t="shared" si="7"/>
        <v>53.068177531249979</v>
      </c>
      <c r="F24" s="2">
        <f t="shared" si="8"/>
        <v>38.209087822499988</v>
      </c>
      <c r="G24" s="2">
        <f t="shared" si="9"/>
        <v>50.94545042999998</v>
      </c>
      <c r="H24" s="36">
        <f t="shared" si="10"/>
        <v>30.56727025799999</v>
      </c>
    </row>
    <row r="25" spans="1:8" ht="15.75" x14ac:dyDescent="0.25">
      <c r="A25" s="11">
        <f t="shared" si="11"/>
        <v>2027</v>
      </c>
      <c r="B25" s="11">
        <f t="shared" si="5"/>
        <v>5</v>
      </c>
      <c r="C25" s="12">
        <f t="shared" si="6"/>
        <v>107.72840038843745</v>
      </c>
      <c r="D25" s="12">
        <f t="shared" si="4"/>
        <v>107.72840038843745</v>
      </c>
      <c r="E25" s="12">
        <f t="shared" si="7"/>
        <v>53.864200194218725</v>
      </c>
      <c r="F25" s="2">
        <f t="shared" si="8"/>
        <v>38.782224139837481</v>
      </c>
      <c r="G25" s="2">
        <f t="shared" si="9"/>
        <v>51.709632186449973</v>
      </c>
      <c r="H25" s="36">
        <f t="shared" si="10"/>
        <v>31.025779311869986</v>
      </c>
    </row>
    <row r="26" spans="1:8" ht="15.75" x14ac:dyDescent="0.25">
      <c r="A26" s="11">
        <f t="shared" si="11"/>
        <v>2028</v>
      </c>
      <c r="B26" s="11">
        <f t="shared" si="5"/>
        <v>6</v>
      </c>
      <c r="C26" s="12">
        <f t="shared" si="6"/>
        <v>109.344326394264</v>
      </c>
      <c r="D26" s="12">
        <f t="shared" si="4"/>
        <v>109.344326394264</v>
      </c>
      <c r="E26" s="12">
        <f t="shared" si="7"/>
        <v>54.672163197132001</v>
      </c>
      <c r="F26" s="2">
        <f t="shared" si="8"/>
        <v>39.36395750193504</v>
      </c>
      <c r="G26" s="2">
        <f t="shared" si="9"/>
        <v>52.485276669246716</v>
      </c>
      <c r="H26" s="36">
        <f t="shared" si="10"/>
        <v>31.491166001548034</v>
      </c>
    </row>
    <row r="27" spans="1:8" ht="15.75" x14ac:dyDescent="0.25">
      <c r="A27" s="11">
        <f t="shared" si="11"/>
        <v>2029</v>
      </c>
      <c r="B27" s="11">
        <f t="shared" si="5"/>
        <v>7</v>
      </c>
      <c r="C27" s="12">
        <f t="shared" si="6"/>
        <v>110.98449129017796</v>
      </c>
      <c r="D27" s="12">
        <f t="shared" si="4"/>
        <v>110.98449129017796</v>
      </c>
      <c r="E27" s="12">
        <f t="shared" si="7"/>
        <v>55.492245645088978</v>
      </c>
      <c r="F27" s="2">
        <f t="shared" si="8"/>
        <v>39.954416864464065</v>
      </c>
      <c r="G27" s="2">
        <f t="shared" si="9"/>
        <v>53.272555819285408</v>
      </c>
      <c r="H27" s="36">
        <f t="shared" si="10"/>
        <v>31.963533491571251</v>
      </c>
    </row>
    <row r="28" spans="1:8" ht="15.75" x14ac:dyDescent="0.25">
      <c r="A28" s="11">
        <f t="shared" si="11"/>
        <v>2030</v>
      </c>
      <c r="B28" s="11">
        <f t="shared" si="5"/>
        <v>8</v>
      </c>
      <c r="C28" s="12">
        <f t="shared" si="6"/>
        <v>112.64925865953062</v>
      </c>
      <c r="D28" s="12">
        <f t="shared" si="4"/>
        <v>112.64925865953062</v>
      </c>
      <c r="E28" s="12">
        <f t="shared" si="7"/>
        <v>56.324629329765308</v>
      </c>
      <c r="F28" s="2">
        <f t="shared" si="8"/>
        <v>40.553733117431022</v>
      </c>
      <c r="G28" s="2">
        <f t="shared" si="9"/>
        <v>54.071644156574685</v>
      </c>
      <c r="H28" s="36">
        <f t="shared" si="10"/>
        <v>32.442986493944815</v>
      </c>
    </row>
    <row r="29" spans="1:8" ht="15.75" x14ac:dyDescent="0.25">
      <c r="A29" s="11">
        <f t="shared" si="11"/>
        <v>2031</v>
      </c>
      <c r="B29" s="11">
        <f t="shared" si="5"/>
        <v>9</v>
      </c>
      <c r="C29" s="12">
        <f t="shared" si="6"/>
        <v>114.33899753942356</v>
      </c>
      <c r="D29" s="12">
        <f t="shared" si="4"/>
        <v>114.33899753942356</v>
      </c>
      <c r="E29" s="12">
        <f t="shared" si="7"/>
        <v>57.16949876971178</v>
      </c>
      <c r="F29" s="2">
        <f t="shared" si="8"/>
        <v>41.162039114192481</v>
      </c>
      <c r="G29" s="2">
        <f t="shared" si="9"/>
        <v>54.882718818923301</v>
      </c>
      <c r="H29" s="36">
        <f t="shared" si="10"/>
        <v>32.929631291353985</v>
      </c>
    </row>
    <row r="30" spans="1:8" ht="15.75" x14ac:dyDescent="0.25">
      <c r="A30" s="11">
        <f t="shared" si="11"/>
        <v>2032</v>
      </c>
      <c r="B30" s="11">
        <f t="shared" si="5"/>
        <v>10</v>
      </c>
      <c r="C30" s="12">
        <f t="shared" si="6"/>
        <v>116.0540825025149</v>
      </c>
      <c r="D30" s="12">
        <f t="shared" si="4"/>
        <v>116.0540825025149</v>
      </c>
      <c r="E30" s="12">
        <f t="shared" si="7"/>
        <v>58.027041251257451</v>
      </c>
      <c r="F30" s="2">
        <f t="shared" si="8"/>
        <v>41.779469700905366</v>
      </c>
      <c r="G30" s="2">
        <f t="shared" si="9"/>
        <v>55.705959601207148</v>
      </c>
      <c r="H30" s="36">
        <f t="shared" si="10"/>
        <v>33.42357576072429</v>
      </c>
    </row>
    <row r="31" spans="1:8" x14ac:dyDescent="0.25">
      <c r="A31" s="9"/>
      <c r="B31" s="9"/>
    </row>
    <row r="32" spans="1:8" x14ac:dyDescent="0.25">
      <c r="A32" s="9"/>
      <c r="B32" s="9"/>
    </row>
    <row r="34" spans="1:11" ht="21.75" x14ac:dyDescent="0.25">
      <c r="B34" s="47"/>
      <c r="C34" s="75" t="s">
        <v>17</v>
      </c>
      <c r="D34" s="75"/>
      <c r="E34" s="75"/>
      <c r="F34" s="47"/>
      <c r="G34" s="47"/>
      <c r="H34" s="47"/>
      <c r="I34" s="47"/>
      <c r="J34" s="47"/>
      <c r="K34" s="47"/>
    </row>
    <row r="35" spans="1:11" ht="15.75" x14ac:dyDescent="0.25">
      <c r="A35" s="18" t="s">
        <v>2</v>
      </c>
      <c r="B35" s="18" t="s">
        <v>4</v>
      </c>
      <c r="C35" s="73" t="s">
        <v>7</v>
      </c>
      <c r="D35" s="73"/>
      <c r="E35" s="73"/>
      <c r="F35" s="73" t="s">
        <v>8</v>
      </c>
      <c r="G35" s="73"/>
      <c r="H35" s="73"/>
      <c r="I35" s="18" t="s">
        <v>18</v>
      </c>
      <c r="J35" s="18" t="s">
        <v>19</v>
      </c>
      <c r="K35" s="18" t="s">
        <v>25</v>
      </c>
    </row>
    <row r="36" spans="1:11" ht="15.75" x14ac:dyDescent="0.25">
      <c r="A36" s="20"/>
      <c r="B36" s="20"/>
      <c r="C36" s="20" t="s">
        <v>3</v>
      </c>
      <c r="D36" s="20" t="s">
        <v>5</v>
      </c>
      <c r="E36" s="20" t="s">
        <v>6</v>
      </c>
      <c r="F36" s="20" t="s">
        <v>3</v>
      </c>
      <c r="G36" s="20" t="s">
        <v>5</v>
      </c>
      <c r="H36" s="20" t="s">
        <v>6</v>
      </c>
      <c r="I36" s="20"/>
      <c r="J36" s="20"/>
      <c r="K36" s="20"/>
    </row>
    <row r="37" spans="1:11" ht="15.75" x14ac:dyDescent="0.25">
      <c r="A37" s="11">
        <v>2023</v>
      </c>
      <c r="B37" s="11">
        <v>1</v>
      </c>
      <c r="C37" s="12">
        <f t="shared" ref="C37:E46" si="12">C5*C21</f>
        <v>4567499999.999999</v>
      </c>
      <c r="D37" s="12">
        <f t="shared" si="12"/>
        <v>3044999999.9999995</v>
      </c>
      <c r="E37" s="12">
        <f t="shared" si="12"/>
        <v>253749999.99999997</v>
      </c>
      <c r="F37" s="11">
        <f t="shared" ref="F37:F46" si="13">C5*F21</f>
        <v>1644300000</v>
      </c>
      <c r="G37" s="11">
        <f t="shared" ref="G37:G46" si="14">D5*G21</f>
        <v>1461600000</v>
      </c>
      <c r="H37" s="12">
        <f t="shared" ref="H37:H46" si="15">E5*H21</f>
        <v>146159999.99999997</v>
      </c>
      <c r="I37" s="12">
        <f t="shared" ref="I37:I46" si="16">5%*(C37+D37+E37+F37+G37+H37)</f>
        <v>555915499.99999988</v>
      </c>
      <c r="J37" s="11">
        <f t="shared" ref="J37:J46" si="17">10%*(C37+D37+E37+F37+G37+H37)</f>
        <v>1111830999.9999998</v>
      </c>
      <c r="K37" s="12">
        <f>SUM(C37:J37)</f>
        <v>12786056499.999998</v>
      </c>
    </row>
    <row r="38" spans="1:11" ht="15.75" x14ac:dyDescent="0.25">
      <c r="A38" s="11">
        <f>A37+1</f>
        <v>2024</v>
      </c>
      <c r="B38" s="11">
        <v>2</v>
      </c>
      <c r="C38" s="12">
        <f t="shared" si="12"/>
        <v>5111203781.249999</v>
      </c>
      <c r="D38" s="12">
        <f t="shared" si="12"/>
        <v>3739716750</v>
      </c>
      <c r="E38" s="12">
        <f t="shared" si="12"/>
        <v>300413610</v>
      </c>
      <c r="F38" s="11">
        <f t="shared" si="13"/>
        <v>1840033361.2499998</v>
      </c>
      <c r="G38" s="11">
        <f t="shared" si="14"/>
        <v>1795064040.0000002</v>
      </c>
      <c r="H38" s="12">
        <f t="shared" si="15"/>
        <v>173038239.35999998</v>
      </c>
      <c r="I38" s="12">
        <f t="shared" si="16"/>
        <v>647973489.09300005</v>
      </c>
      <c r="J38" s="11">
        <f t="shared" si="17"/>
        <v>1295946978.1860001</v>
      </c>
      <c r="K38" s="12">
        <f t="shared" ref="K38:K46" si="18">SUM(C38:J38)</f>
        <v>14903390249.139002</v>
      </c>
    </row>
    <row r="39" spans="1:11" ht="15.75" x14ac:dyDescent="0.25">
      <c r="A39" s="11">
        <f t="shared" ref="A39:A46" si="19">A38+1</f>
        <v>2025</v>
      </c>
      <c r="B39" s="11">
        <v>3</v>
      </c>
      <c r="C39" s="12">
        <f t="shared" si="12"/>
        <v>5447265429.8671865</v>
      </c>
      <c r="D39" s="12">
        <f t="shared" si="12"/>
        <v>4175393751.3750005</v>
      </c>
      <c r="E39" s="12">
        <f t="shared" si="12"/>
        <v>329313399.28199995</v>
      </c>
      <c r="F39" s="11">
        <f t="shared" si="13"/>
        <v>1961015554.7521875</v>
      </c>
      <c r="G39" s="11">
        <f t="shared" si="14"/>
        <v>2004189000.6600003</v>
      </c>
      <c r="H39" s="12">
        <f t="shared" si="15"/>
        <v>189684517.98643199</v>
      </c>
      <c r="I39" s="12">
        <f t="shared" si="16"/>
        <v>705343082.69614029</v>
      </c>
      <c r="J39" s="11">
        <f t="shared" si="17"/>
        <v>1410686165.3922806</v>
      </c>
      <c r="K39" s="12">
        <f t="shared" si="18"/>
        <v>16222890902.011227</v>
      </c>
    </row>
    <row r="40" spans="1:11" ht="15.75" x14ac:dyDescent="0.25">
      <c r="A40" s="11">
        <f t="shared" si="19"/>
        <v>2026</v>
      </c>
      <c r="B40" s="11">
        <v>4</v>
      </c>
      <c r="C40" s="12">
        <f t="shared" si="12"/>
        <v>5805423131.8809528</v>
      </c>
      <c r="D40" s="12">
        <f t="shared" si="12"/>
        <v>4661827123.4101877</v>
      </c>
      <c r="E40" s="12">
        <f t="shared" si="12"/>
        <v>360993348.29292834</v>
      </c>
      <c r="F40" s="11">
        <f t="shared" si="13"/>
        <v>2089952327.4771433</v>
      </c>
      <c r="G40" s="11">
        <f t="shared" si="14"/>
        <v>2237677019.2368898</v>
      </c>
      <c r="H40" s="12">
        <f t="shared" si="15"/>
        <v>207932168.61672676</v>
      </c>
      <c r="I40" s="12">
        <f t="shared" si="16"/>
        <v>768190255.94574153</v>
      </c>
      <c r="J40" s="11">
        <f t="shared" si="17"/>
        <v>1536380511.8914831</v>
      </c>
      <c r="K40" s="12">
        <f t="shared" si="18"/>
        <v>17668375886.752052</v>
      </c>
    </row>
    <row r="41" spans="1:11" ht="15.75" x14ac:dyDescent="0.25">
      <c r="A41" s="11">
        <f t="shared" si="19"/>
        <v>2027</v>
      </c>
      <c r="B41" s="11">
        <v>5</v>
      </c>
      <c r="C41" s="12">
        <f t="shared" si="12"/>
        <v>6187129702.8021259</v>
      </c>
      <c r="D41" s="12">
        <f t="shared" si="12"/>
        <v>5204929983.2874737</v>
      </c>
      <c r="E41" s="12">
        <f t="shared" si="12"/>
        <v>395720908.39870799</v>
      </c>
      <c r="F41" s="11">
        <f t="shared" si="13"/>
        <v>2227366693.0087652</v>
      </c>
      <c r="G41" s="11">
        <f t="shared" si="14"/>
        <v>2498366391.9779873</v>
      </c>
      <c r="H41" s="12">
        <f t="shared" si="15"/>
        <v>227935243.23765582</v>
      </c>
      <c r="I41" s="12">
        <f t="shared" si="16"/>
        <v>837072446.13563585</v>
      </c>
      <c r="J41" s="11">
        <f t="shared" si="17"/>
        <v>1674144892.2712717</v>
      </c>
      <c r="K41" s="12">
        <f t="shared" si="18"/>
        <v>19252666261.119625</v>
      </c>
    </row>
    <row r="42" spans="1:11" ht="15.75" x14ac:dyDescent="0.25">
      <c r="A42" s="11">
        <f t="shared" si="19"/>
        <v>2028</v>
      </c>
      <c r="B42" s="11">
        <v>6</v>
      </c>
      <c r="C42" s="12">
        <f t="shared" si="12"/>
        <v>6593933480.761364</v>
      </c>
      <c r="D42" s="12">
        <f t="shared" si="12"/>
        <v>5811304326.3404646</v>
      </c>
      <c r="E42" s="12">
        <f t="shared" si="12"/>
        <v>433789259.78666377</v>
      </c>
      <c r="F42" s="11">
        <f t="shared" si="13"/>
        <v>2373816053.074091</v>
      </c>
      <c r="G42" s="11">
        <f t="shared" si="14"/>
        <v>2789426076.6434226</v>
      </c>
      <c r="H42" s="12">
        <f t="shared" si="15"/>
        <v>249862613.63711834</v>
      </c>
      <c r="I42" s="12">
        <f t="shared" si="16"/>
        <v>912606590.51215637</v>
      </c>
      <c r="J42" s="11">
        <f t="shared" si="17"/>
        <v>1825213181.0243127</v>
      </c>
      <c r="K42" s="12">
        <f t="shared" si="18"/>
        <v>20989951581.779594</v>
      </c>
    </row>
    <row r="43" spans="1:11" ht="15.75" x14ac:dyDescent="0.25">
      <c r="A43" s="11">
        <f t="shared" si="19"/>
        <v>2029</v>
      </c>
      <c r="B43" s="11">
        <v>7</v>
      </c>
      <c r="C43" s="12">
        <f t="shared" si="12"/>
        <v>7027484607.1214247</v>
      </c>
      <c r="D43" s="12">
        <f t="shared" si="12"/>
        <v>6488321280.3591299</v>
      </c>
      <c r="E43" s="12">
        <f t="shared" si="12"/>
        <v>475519786.5781408</v>
      </c>
      <c r="F43" s="11">
        <f t="shared" si="13"/>
        <v>2529894458.5637126</v>
      </c>
      <c r="G43" s="11">
        <f t="shared" si="14"/>
        <v>3114394214.5723815</v>
      </c>
      <c r="H43" s="12">
        <f t="shared" si="15"/>
        <v>273899397.06900913</v>
      </c>
      <c r="I43" s="12">
        <f t="shared" si="16"/>
        <v>995475687.21318996</v>
      </c>
      <c r="J43" s="11">
        <f t="shared" si="17"/>
        <v>1990951374.4263799</v>
      </c>
      <c r="K43" s="12">
        <f t="shared" si="18"/>
        <v>22895940805.903366</v>
      </c>
    </row>
    <row r="44" spans="1:11" ht="15.75" x14ac:dyDescent="0.25">
      <c r="A44" s="11">
        <f t="shared" si="19"/>
        <v>2030</v>
      </c>
      <c r="B44" s="11">
        <v>8</v>
      </c>
      <c r="C44" s="12">
        <f t="shared" si="12"/>
        <v>7489541720.0396566</v>
      </c>
      <c r="D44" s="12">
        <f t="shared" si="12"/>
        <v>7244210709.5209665</v>
      </c>
      <c r="E44" s="12">
        <f t="shared" si="12"/>
        <v>521264790.04695791</v>
      </c>
      <c r="F44" s="11">
        <f t="shared" si="13"/>
        <v>2696235019.2142763</v>
      </c>
      <c r="G44" s="11">
        <f t="shared" si="14"/>
        <v>3477221140.5700631</v>
      </c>
      <c r="H44" s="12">
        <f t="shared" si="15"/>
        <v>300248519.06704772</v>
      </c>
      <c r="I44" s="12">
        <f t="shared" si="16"/>
        <v>1086436094.9229486</v>
      </c>
      <c r="J44" s="11">
        <f t="shared" si="17"/>
        <v>2172872189.8458972</v>
      </c>
      <c r="K44" s="12">
        <f t="shared" si="18"/>
        <v>24988030183.227814</v>
      </c>
    </row>
    <row r="45" spans="1:11" ht="15.75" x14ac:dyDescent="0.25">
      <c r="A45" s="11">
        <f t="shared" si="19"/>
        <v>2031</v>
      </c>
      <c r="B45" s="11">
        <v>9</v>
      </c>
      <c r="C45" s="12">
        <f t="shared" si="12"/>
        <v>7981979088.1322632</v>
      </c>
      <c r="D45" s="12">
        <f t="shared" si="12"/>
        <v>8088161257.1801596</v>
      </c>
      <c r="E45" s="12">
        <f t="shared" si="12"/>
        <v>571410462.84947515</v>
      </c>
      <c r="F45" s="11">
        <f t="shared" si="13"/>
        <v>2873512471.7276149</v>
      </c>
      <c r="G45" s="11">
        <f t="shared" si="14"/>
        <v>3882317403.446476</v>
      </c>
      <c r="H45" s="12">
        <f t="shared" si="15"/>
        <v>329132426.60129768</v>
      </c>
      <c r="I45" s="12">
        <f t="shared" si="16"/>
        <v>1186325655.4968646</v>
      </c>
      <c r="J45" s="11">
        <f t="shared" si="17"/>
        <v>2372651310.9937291</v>
      </c>
      <c r="K45" s="12">
        <f t="shared" si="18"/>
        <v>27285490076.427883</v>
      </c>
    </row>
    <row r="46" spans="1:11" ht="15.75" x14ac:dyDescent="0.25">
      <c r="A46" s="11">
        <f t="shared" si="19"/>
        <v>2032</v>
      </c>
      <c r="B46" s="11">
        <v>10</v>
      </c>
      <c r="C46" s="12">
        <f t="shared" si="12"/>
        <v>8506794213.176959</v>
      </c>
      <c r="D46" s="12">
        <f t="shared" si="12"/>
        <v>9030432043.6416473</v>
      </c>
      <c r="E46" s="12">
        <f t="shared" si="12"/>
        <v>626380149.37559462</v>
      </c>
      <c r="F46" s="11">
        <f t="shared" si="13"/>
        <v>3062445916.7437053</v>
      </c>
      <c r="G46" s="11">
        <f t="shared" si="14"/>
        <v>4334607380.9479904</v>
      </c>
      <c r="H46" s="12">
        <f t="shared" si="15"/>
        <v>360794966.04034251</v>
      </c>
      <c r="I46" s="12">
        <f t="shared" si="16"/>
        <v>1296072733.4963121</v>
      </c>
      <c r="J46" s="11">
        <f t="shared" si="17"/>
        <v>2592145466.9926243</v>
      </c>
      <c r="K46" s="12">
        <f t="shared" si="18"/>
        <v>29809672870.415176</v>
      </c>
    </row>
    <row r="47" spans="1:11" ht="15.75" x14ac:dyDescent="0.25">
      <c r="A47" s="32"/>
      <c r="B47" s="32"/>
      <c r="C47" s="33"/>
      <c r="D47" s="33"/>
      <c r="E47" s="33"/>
      <c r="F47" s="32"/>
      <c r="G47" s="32"/>
      <c r="H47" s="33"/>
      <c r="I47" s="33"/>
      <c r="J47" s="32"/>
      <c r="K47" s="33"/>
    </row>
    <row r="49" spans="1:13" x14ac:dyDescent="0.25">
      <c r="C49" s="3"/>
    </row>
    <row r="50" spans="1:13" ht="21.75" x14ac:dyDescent="0.4">
      <c r="B50" s="48"/>
      <c r="C50" s="71" t="s">
        <v>0</v>
      </c>
      <c r="D50" s="71"/>
      <c r="E50" s="71"/>
      <c r="F50" s="48"/>
      <c r="G50" s="48"/>
      <c r="H50" s="48"/>
      <c r="I50" s="48"/>
      <c r="J50" s="48"/>
      <c r="K50" s="48"/>
      <c r="L50" s="48"/>
    </row>
    <row r="51" spans="1:13" ht="15.75" x14ac:dyDescent="0.25">
      <c r="A51" s="22" t="s">
        <v>2</v>
      </c>
      <c r="B51" s="22" t="s">
        <v>4</v>
      </c>
      <c r="C51" s="22" t="s">
        <v>9</v>
      </c>
      <c r="D51" s="22" t="s">
        <v>1</v>
      </c>
      <c r="E51" s="22" t="s">
        <v>10</v>
      </c>
      <c r="F51" s="22" t="s">
        <v>11</v>
      </c>
      <c r="G51" s="22" t="s">
        <v>13</v>
      </c>
      <c r="H51" s="35" t="s">
        <v>14</v>
      </c>
      <c r="I51" s="22" t="s">
        <v>16</v>
      </c>
      <c r="J51" s="22" t="s">
        <v>20</v>
      </c>
      <c r="K51" s="22" t="s">
        <v>53</v>
      </c>
      <c r="L51" s="22" t="s">
        <v>54</v>
      </c>
      <c r="M51" s="22" t="s">
        <v>26</v>
      </c>
    </row>
    <row r="52" spans="1:13" ht="15.75" x14ac:dyDescent="0.25">
      <c r="A52" s="21"/>
      <c r="B52" s="21"/>
      <c r="C52" s="21"/>
      <c r="D52" s="21"/>
      <c r="E52" s="21"/>
      <c r="F52" s="21"/>
      <c r="G52" s="21"/>
      <c r="H52" s="21" t="s">
        <v>15</v>
      </c>
      <c r="I52" s="21"/>
      <c r="J52" s="21"/>
      <c r="K52" s="21"/>
      <c r="L52" s="4"/>
      <c r="M52" s="1"/>
    </row>
    <row r="53" spans="1:13" ht="15.75" x14ac:dyDescent="0.25">
      <c r="A53" s="13">
        <v>2022</v>
      </c>
      <c r="B53" s="13">
        <v>0</v>
      </c>
      <c r="C53" s="13">
        <v>150000000</v>
      </c>
      <c r="D53" s="13">
        <v>1000000000</v>
      </c>
      <c r="E53" s="14">
        <v>0.65</v>
      </c>
      <c r="F53" s="13">
        <v>600000000</v>
      </c>
      <c r="G53" s="15">
        <f>IF(E53&gt;=1,F53,0)</f>
        <v>0</v>
      </c>
      <c r="H53" s="13">
        <v>0</v>
      </c>
      <c r="I53" s="13">
        <v>0</v>
      </c>
      <c r="J53" s="15">
        <v>0</v>
      </c>
      <c r="K53" s="15">
        <f>J53+I53+H53+G53+D53+C53</f>
        <v>1150000000</v>
      </c>
      <c r="L53" s="4"/>
      <c r="M53" s="12">
        <f>K53+L53</f>
        <v>1150000000</v>
      </c>
    </row>
    <row r="54" spans="1:13" ht="15.75" x14ac:dyDescent="0.25">
      <c r="A54" s="13">
        <f>A53+1</f>
        <v>2023</v>
      </c>
      <c r="B54" s="13">
        <v>1</v>
      </c>
      <c r="C54" s="13"/>
      <c r="D54" s="13"/>
      <c r="E54" s="16">
        <f>(D5+E5)*(E53/(D4+E4))</f>
        <v>0.75833333333333341</v>
      </c>
      <c r="F54" s="13">
        <f>F53*(1+1.5%)^B54</f>
        <v>609000000</v>
      </c>
      <c r="G54" s="15">
        <f t="shared" ref="G54:G63" si="20">IF(E54&gt;=1,F54,0)</f>
        <v>0</v>
      </c>
      <c r="H54" s="15">
        <v>40000000</v>
      </c>
      <c r="I54" s="13">
        <f>500000000*(1+20%)</f>
        <v>600000000</v>
      </c>
      <c r="J54" s="15">
        <f t="shared" ref="J54:J63" si="21">6%*(C37+D37+E37+F37+G37+H37)</f>
        <v>667098599.99999988</v>
      </c>
      <c r="K54" s="15">
        <f t="shared" ref="K54:K63" si="22">J54+I54+H54+G54+D54+C54</f>
        <v>1307098600</v>
      </c>
      <c r="L54" s="50">
        <v>80000000</v>
      </c>
      <c r="M54" s="12">
        <f t="shared" ref="M54:M63" si="23">K54+L54</f>
        <v>1387098600</v>
      </c>
    </row>
    <row r="55" spans="1:13" ht="15.75" x14ac:dyDescent="0.25">
      <c r="A55" s="13">
        <f t="shared" ref="A55:A62" si="24">A54+1</f>
        <v>2024</v>
      </c>
      <c r="B55" s="13">
        <v>2</v>
      </c>
      <c r="C55" s="13"/>
      <c r="D55" s="13"/>
      <c r="E55" s="16">
        <f t="shared" ref="E55:E63" si="25">(D6+E6)*(E54/(D5+E5))</f>
        <v>0.91286000000000023</v>
      </c>
      <c r="F55" s="13">
        <f t="shared" ref="F55:F63" si="26">F54*(1+1.5%)^B55</f>
        <v>627407024.99999988</v>
      </c>
      <c r="G55" s="15">
        <f t="shared" si="20"/>
        <v>0</v>
      </c>
      <c r="H55" s="15">
        <f>H54*(1+10%)</f>
        <v>44000000</v>
      </c>
      <c r="I55" s="13">
        <f t="shared" ref="I55:I63" si="27">I54*(1+20%)</f>
        <v>720000000</v>
      </c>
      <c r="J55" s="15">
        <f t="shared" si="21"/>
        <v>777568186.91159999</v>
      </c>
      <c r="K55" s="15">
        <f t="shared" si="22"/>
        <v>1541568186.9116001</v>
      </c>
      <c r="L55" s="50">
        <v>80000000</v>
      </c>
      <c r="M55" s="12">
        <f t="shared" si="23"/>
        <v>1621568186.9116001</v>
      </c>
    </row>
    <row r="56" spans="1:13" ht="15.75" x14ac:dyDescent="0.25">
      <c r="A56" s="13">
        <f t="shared" si="24"/>
        <v>2025</v>
      </c>
      <c r="B56" s="13">
        <v>3</v>
      </c>
      <c r="C56" s="13"/>
      <c r="D56" s="13"/>
      <c r="E56" s="16">
        <f t="shared" si="25"/>
        <v>1.0016188000000004</v>
      </c>
      <c r="F56" s="15">
        <f t="shared" si="26"/>
        <v>656065958.36558402</v>
      </c>
      <c r="G56" s="15">
        <f t="shared" si="20"/>
        <v>656065958.36558402</v>
      </c>
      <c r="H56" s="15">
        <f t="shared" ref="H56:H63" si="28">H55*(1+10%)</f>
        <v>48400000.000000007</v>
      </c>
      <c r="I56" s="13">
        <f t="shared" si="27"/>
        <v>864000000</v>
      </c>
      <c r="J56" s="15">
        <f t="shared" si="21"/>
        <v>846411699.23536837</v>
      </c>
      <c r="K56" s="15">
        <f t="shared" si="22"/>
        <v>2414877657.6009521</v>
      </c>
      <c r="L56" s="50">
        <v>80000000</v>
      </c>
      <c r="M56" s="12">
        <f t="shared" si="23"/>
        <v>2494877657.6009521</v>
      </c>
    </row>
    <row r="57" spans="1:13" ht="15.75" x14ac:dyDescent="0.25">
      <c r="A57" s="13">
        <f t="shared" si="24"/>
        <v>2026</v>
      </c>
      <c r="B57" s="13">
        <v>4</v>
      </c>
      <c r="C57" s="13"/>
      <c r="D57" s="13"/>
      <c r="E57" s="16">
        <f t="shared" si="25"/>
        <v>1.0990513040000005</v>
      </c>
      <c r="F57" s="13">
        <f t="shared" si="26"/>
        <v>696324495.01508927</v>
      </c>
      <c r="G57" s="15">
        <f t="shared" si="20"/>
        <v>696324495.01508927</v>
      </c>
      <c r="H57" s="15">
        <f t="shared" si="28"/>
        <v>53240000.000000015</v>
      </c>
      <c r="I57" s="13">
        <f t="shared" si="27"/>
        <v>1036800000</v>
      </c>
      <c r="J57" s="15">
        <f t="shared" si="21"/>
        <v>921828307.13488972</v>
      </c>
      <c r="K57" s="15">
        <f t="shared" si="22"/>
        <v>2708192802.1499786</v>
      </c>
      <c r="L57" s="50">
        <v>80000000</v>
      </c>
      <c r="M57" s="12">
        <f t="shared" si="23"/>
        <v>2788192802.1499786</v>
      </c>
    </row>
    <row r="58" spans="1:13" ht="15.75" x14ac:dyDescent="0.25">
      <c r="A58" s="13">
        <f t="shared" si="24"/>
        <v>2027</v>
      </c>
      <c r="B58" s="13">
        <v>5</v>
      </c>
      <c r="C58" s="13"/>
      <c r="D58" s="13"/>
      <c r="E58" s="16">
        <f t="shared" si="25"/>
        <v>1.2060087083200006</v>
      </c>
      <c r="F58" s="13">
        <f t="shared" si="26"/>
        <v>750139239.99262035</v>
      </c>
      <c r="G58" s="15">
        <f t="shared" si="20"/>
        <v>750139239.99262035</v>
      </c>
      <c r="H58" s="15">
        <f t="shared" si="28"/>
        <v>58564000.000000022</v>
      </c>
      <c r="I58" s="13">
        <f t="shared" si="27"/>
        <v>1244160000</v>
      </c>
      <c r="J58" s="15">
        <f t="shared" si="21"/>
        <v>1004486935.3627629</v>
      </c>
      <c r="K58" s="15">
        <f t="shared" si="22"/>
        <v>3057350175.3553834</v>
      </c>
      <c r="L58" s="50">
        <v>80000000</v>
      </c>
      <c r="M58" s="12">
        <f t="shared" si="23"/>
        <v>3137350175.3553834</v>
      </c>
    </row>
    <row r="59" spans="1:13" ht="15.75" x14ac:dyDescent="0.25">
      <c r="A59" s="13">
        <f t="shared" si="24"/>
        <v>2028</v>
      </c>
      <c r="B59" s="13">
        <v>6</v>
      </c>
      <c r="C59" s="13"/>
      <c r="D59" s="13"/>
      <c r="E59" s="16">
        <f t="shared" si="25"/>
        <v>1.3234260349856009</v>
      </c>
      <c r="F59" s="13">
        <f t="shared" si="26"/>
        <v>820234698.98898196</v>
      </c>
      <c r="G59" s="15">
        <f t="shared" si="20"/>
        <v>820234698.98898196</v>
      </c>
      <c r="H59" s="15">
        <f t="shared" si="28"/>
        <v>64420400.00000003</v>
      </c>
      <c r="I59" s="13">
        <f t="shared" si="27"/>
        <v>1492992000</v>
      </c>
      <c r="J59" s="15">
        <f t="shared" si="21"/>
        <v>1095127908.6145875</v>
      </c>
      <c r="K59" s="15">
        <f t="shared" si="22"/>
        <v>3472775007.60357</v>
      </c>
      <c r="L59" s="50">
        <v>80000000</v>
      </c>
      <c r="M59" s="12">
        <f t="shared" si="23"/>
        <v>3552775007.60357</v>
      </c>
    </row>
    <row r="60" spans="1:13" ht="15.75" x14ac:dyDescent="0.25">
      <c r="A60" s="13">
        <f t="shared" si="24"/>
        <v>2029</v>
      </c>
      <c r="B60" s="13">
        <v>7</v>
      </c>
      <c r="C60" s="13"/>
      <c r="D60" s="13"/>
      <c r="E60" s="16">
        <f t="shared" si="25"/>
        <v>1.4523304107844492</v>
      </c>
      <c r="F60" s="15">
        <f t="shared" si="26"/>
        <v>910333308.05844367</v>
      </c>
      <c r="G60" s="15">
        <f t="shared" si="20"/>
        <v>910333308.05844367</v>
      </c>
      <c r="H60" s="15">
        <f t="shared" si="28"/>
        <v>70862440.000000045</v>
      </c>
      <c r="I60" s="13">
        <f t="shared" si="27"/>
        <v>1791590400</v>
      </c>
      <c r="J60" s="15">
        <f t="shared" si="21"/>
        <v>1194570824.6558278</v>
      </c>
      <c r="K60" s="15">
        <f t="shared" si="22"/>
        <v>3967356972.7142711</v>
      </c>
      <c r="L60" s="50">
        <v>80000000</v>
      </c>
      <c r="M60" s="12">
        <f t="shared" si="23"/>
        <v>4047356972.7142711</v>
      </c>
    </row>
    <row r="61" spans="1:13" ht="15.75" x14ac:dyDescent="0.25">
      <c r="A61" s="13">
        <f t="shared" si="24"/>
        <v>2030</v>
      </c>
      <c r="B61" s="13">
        <v>8</v>
      </c>
      <c r="C61" s="13"/>
      <c r="D61" s="13"/>
      <c r="E61" s="16">
        <f t="shared" si="25"/>
        <v>1.5938501659472051</v>
      </c>
      <c r="F61" s="13">
        <f t="shared" si="26"/>
        <v>1025483722.8586174</v>
      </c>
      <c r="G61" s="15">
        <f t="shared" si="20"/>
        <v>1025483722.8586174</v>
      </c>
      <c r="H61" s="15">
        <f t="shared" si="28"/>
        <v>77948684.00000006</v>
      </c>
      <c r="I61" s="13">
        <f t="shared" si="27"/>
        <v>2149908480</v>
      </c>
      <c r="J61" s="15">
        <f t="shared" si="21"/>
        <v>1303723313.9075382</v>
      </c>
      <c r="K61" s="15">
        <f t="shared" si="22"/>
        <v>4557064200.7661562</v>
      </c>
      <c r="L61" s="50">
        <v>80000000</v>
      </c>
      <c r="M61" s="12">
        <f t="shared" si="23"/>
        <v>4637064200.7661562</v>
      </c>
    </row>
    <row r="62" spans="1:13" ht="15.75" x14ac:dyDescent="0.25">
      <c r="A62" s="13">
        <f t="shared" si="24"/>
        <v>2031</v>
      </c>
      <c r="B62" s="13">
        <v>9</v>
      </c>
      <c r="C62" s="13"/>
      <c r="D62" s="13"/>
      <c r="E62" s="16">
        <f t="shared" si="25"/>
        <v>1.7492248337529817</v>
      </c>
      <c r="F62" s="13">
        <f t="shared" si="26"/>
        <v>1172527808.6465032</v>
      </c>
      <c r="G62" s="15">
        <f t="shared" si="20"/>
        <v>1172527808.6465032</v>
      </c>
      <c r="H62" s="15">
        <f t="shared" si="28"/>
        <v>85743552.400000066</v>
      </c>
      <c r="I62" s="13">
        <f t="shared" si="27"/>
        <v>2579890176</v>
      </c>
      <c r="J62" s="15">
        <f t="shared" si="21"/>
        <v>1423590786.5962374</v>
      </c>
      <c r="K62" s="15">
        <f t="shared" si="22"/>
        <v>5261752323.6427402</v>
      </c>
      <c r="L62" s="50">
        <v>80000000</v>
      </c>
      <c r="M62" s="12">
        <f t="shared" si="23"/>
        <v>5341752323.6427402</v>
      </c>
    </row>
    <row r="63" spans="1:13" ht="15.75" x14ac:dyDescent="0.25">
      <c r="A63" s="13">
        <f>A62+1</f>
        <v>2032</v>
      </c>
      <c r="B63" s="13">
        <v>10</v>
      </c>
      <c r="C63" s="13"/>
      <c r="D63" s="13"/>
      <c r="E63" s="16">
        <f t="shared" si="25"/>
        <v>1.9198161404362204</v>
      </c>
      <c r="F63" s="13">
        <f t="shared" si="26"/>
        <v>1360766390.4115424</v>
      </c>
      <c r="G63" s="15">
        <f t="shared" si="20"/>
        <v>1360766390.4115424</v>
      </c>
      <c r="H63" s="15">
        <f t="shared" si="28"/>
        <v>94317907.640000075</v>
      </c>
      <c r="I63" s="13">
        <f t="shared" si="27"/>
        <v>3095868211.1999998</v>
      </c>
      <c r="J63" s="15">
        <f t="shared" si="21"/>
        <v>1555287280.1955745</v>
      </c>
      <c r="K63" s="15">
        <f t="shared" si="22"/>
        <v>6106239789.4471169</v>
      </c>
      <c r="L63" s="50">
        <v>80000000</v>
      </c>
      <c r="M63" s="12">
        <f t="shared" si="23"/>
        <v>6186239789.4471169</v>
      </c>
    </row>
    <row r="64" spans="1:13" x14ac:dyDescent="0.25">
      <c r="A64" s="6"/>
      <c r="B64" s="6"/>
      <c r="C64" s="5"/>
      <c r="D64" s="5"/>
      <c r="E64" s="7"/>
      <c r="F64" s="5"/>
      <c r="G64" s="8"/>
      <c r="H64" s="8"/>
      <c r="I64" s="8"/>
      <c r="J64" s="5"/>
      <c r="K64" s="8"/>
    </row>
    <row r="65" spans="1:11" x14ac:dyDescent="0.25">
      <c r="A65" s="6"/>
      <c r="B65" s="6"/>
      <c r="C65" s="5"/>
      <c r="D65" s="5"/>
      <c r="E65" s="7"/>
      <c r="F65" s="5"/>
      <c r="G65" s="8"/>
      <c r="H65" s="8"/>
      <c r="I65" s="8"/>
      <c r="J65" s="5"/>
      <c r="K65" s="8"/>
    </row>
    <row r="66" spans="1:11" ht="22.5" thickBot="1" x14ac:dyDescent="0.45">
      <c r="B66" s="48"/>
      <c r="C66" s="48"/>
      <c r="D66" s="71" t="s">
        <v>21</v>
      </c>
      <c r="E66" s="71"/>
      <c r="F66" s="71"/>
      <c r="G66" s="49"/>
    </row>
    <row r="67" spans="1:11" ht="15.75" x14ac:dyDescent="0.25">
      <c r="A67" s="18" t="s">
        <v>2</v>
      </c>
      <c r="B67" s="18" t="s">
        <v>4</v>
      </c>
      <c r="C67" s="18" t="s">
        <v>22</v>
      </c>
      <c r="D67" s="18" t="s">
        <v>23</v>
      </c>
      <c r="E67" s="18" t="s">
        <v>27</v>
      </c>
      <c r="F67" s="24" t="s">
        <v>28</v>
      </c>
      <c r="G67" s="28" t="s">
        <v>29</v>
      </c>
    </row>
    <row r="68" spans="1:11" ht="15.75" x14ac:dyDescent="0.25">
      <c r="A68" s="20"/>
      <c r="B68" s="20"/>
      <c r="C68" s="20"/>
      <c r="D68" s="20"/>
      <c r="E68" s="20"/>
      <c r="F68" s="25"/>
      <c r="G68" s="29"/>
    </row>
    <row r="69" spans="1:11" ht="15.75" x14ac:dyDescent="0.25">
      <c r="A69" s="11">
        <v>2022</v>
      </c>
      <c r="B69" s="11">
        <v>0</v>
      </c>
      <c r="C69" s="12">
        <v>0</v>
      </c>
      <c r="D69" s="12">
        <f>M53</f>
        <v>1150000000</v>
      </c>
      <c r="E69" s="12">
        <f t="shared" ref="E69:E79" si="29">C69-D69</f>
        <v>-1150000000</v>
      </c>
      <c r="F69" s="26">
        <f>10%*C69</f>
        <v>0</v>
      </c>
      <c r="G69" s="30">
        <f>E69-F69</f>
        <v>-1150000000</v>
      </c>
    </row>
    <row r="70" spans="1:11" ht="15.75" x14ac:dyDescent="0.25">
      <c r="A70" s="11">
        <f>A69+1</f>
        <v>2023</v>
      </c>
      <c r="B70" s="11">
        <v>1</v>
      </c>
      <c r="C70" s="12">
        <f>K37</f>
        <v>12786056499.999998</v>
      </c>
      <c r="D70" s="12">
        <f t="shared" ref="D70:D79" si="30">M54</f>
        <v>1387098600</v>
      </c>
      <c r="E70" s="12">
        <f t="shared" si="29"/>
        <v>11398957899.999998</v>
      </c>
      <c r="F70" s="26">
        <f t="shared" ref="F70:F79" si="31">10%*C70</f>
        <v>1278605649.9999998</v>
      </c>
      <c r="G70" s="30">
        <f t="shared" ref="G70:G79" si="32">E70-F70</f>
        <v>10120352249.999998</v>
      </c>
    </row>
    <row r="71" spans="1:11" ht="15.75" x14ac:dyDescent="0.25">
      <c r="A71" s="11">
        <f t="shared" ref="A71:A78" si="33">A70+1</f>
        <v>2024</v>
      </c>
      <c r="B71" s="11">
        <v>2</v>
      </c>
      <c r="C71" s="12">
        <f t="shared" ref="C71:C79" si="34">K38</f>
        <v>14903390249.139002</v>
      </c>
      <c r="D71" s="12">
        <f t="shared" si="30"/>
        <v>1621568186.9116001</v>
      </c>
      <c r="E71" s="12">
        <f t="shared" si="29"/>
        <v>13281822062.227402</v>
      </c>
      <c r="F71" s="26">
        <f t="shared" si="31"/>
        <v>1490339024.9139004</v>
      </c>
      <c r="G71" s="30">
        <f t="shared" si="32"/>
        <v>11791483037.313501</v>
      </c>
    </row>
    <row r="72" spans="1:11" ht="15.75" x14ac:dyDescent="0.25">
      <c r="A72" s="11">
        <f t="shared" si="33"/>
        <v>2025</v>
      </c>
      <c r="B72" s="11">
        <v>3</v>
      </c>
      <c r="C72" s="12">
        <f t="shared" si="34"/>
        <v>16222890902.011227</v>
      </c>
      <c r="D72" s="12">
        <f t="shared" si="30"/>
        <v>2494877657.6009521</v>
      </c>
      <c r="E72" s="12">
        <f t="shared" si="29"/>
        <v>13728013244.410275</v>
      </c>
      <c r="F72" s="26">
        <f t="shared" si="31"/>
        <v>1622289090.2011228</v>
      </c>
      <c r="G72" s="30">
        <f t="shared" si="32"/>
        <v>12105724154.209152</v>
      </c>
    </row>
    <row r="73" spans="1:11" ht="15.75" x14ac:dyDescent="0.25">
      <c r="A73" s="11">
        <f t="shared" si="33"/>
        <v>2026</v>
      </c>
      <c r="B73" s="11">
        <v>4</v>
      </c>
      <c r="C73" s="12">
        <f t="shared" si="34"/>
        <v>17668375886.752052</v>
      </c>
      <c r="D73" s="12">
        <f t="shared" si="30"/>
        <v>2788192802.1499786</v>
      </c>
      <c r="E73" s="12">
        <f t="shared" si="29"/>
        <v>14880183084.602074</v>
      </c>
      <c r="F73" s="26">
        <f t="shared" si="31"/>
        <v>1766837588.6752052</v>
      </c>
      <c r="G73" s="30">
        <f t="shared" si="32"/>
        <v>13113345495.926868</v>
      </c>
    </row>
    <row r="74" spans="1:11" ht="15.75" x14ac:dyDescent="0.25">
      <c r="A74" s="11">
        <f t="shared" si="33"/>
        <v>2027</v>
      </c>
      <c r="B74" s="11">
        <v>5</v>
      </c>
      <c r="C74" s="12">
        <f t="shared" si="34"/>
        <v>19252666261.119625</v>
      </c>
      <c r="D74" s="12">
        <f t="shared" si="30"/>
        <v>3137350175.3553834</v>
      </c>
      <c r="E74" s="12">
        <f t="shared" si="29"/>
        <v>16115316085.764242</v>
      </c>
      <c r="F74" s="26">
        <f t="shared" si="31"/>
        <v>1925266626.1119626</v>
      </c>
      <c r="G74" s="30">
        <f t="shared" si="32"/>
        <v>14190049459.652279</v>
      </c>
    </row>
    <row r="75" spans="1:11" ht="15.75" x14ac:dyDescent="0.25">
      <c r="A75" s="11">
        <f t="shared" si="33"/>
        <v>2028</v>
      </c>
      <c r="B75" s="11">
        <v>6</v>
      </c>
      <c r="C75" s="12">
        <f t="shared" si="34"/>
        <v>20989951581.779594</v>
      </c>
      <c r="D75" s="12">
        <f t="shared" si="30"/>
        <v>3552775007.60357</v>
      </c>
      <c r="E75" s="12">
        <f t="shared" si="29"/>
        <v>17437176574.176025</v>
      </c>
      <c r="F75" s="26">
        <f t="shared" si="31"/>
        <v>2098995158.1779594</v>
      </c>
      <c r="G75" s="30">
        <f t="shared" si="32"/>
        <v>15338181415.998066</v>
      </c>
    </row>
    <row r="76" spans="1:11" ht="15.75" x14ac:dyDescent="0.25">
      <c r="A76" s="11">
        <f t="shared" si="33"/>
        <v>2029</v>
      </c>
      <c r="B76" s="11">
        <v>7</v>
      </c>
      <c r="C76" s="12">
        <f t="shared" si="34"/>
        <v>22895940805.903366</v>
      </c>
      <c r="D76" s="12">
        <f t="shared" si="30"/>
        <v>4047356972.7142711</v>
      </c>
      <c r="E76" s="12">
        <f t="shared" si="29"/>
        <v>18848583833.189095</v>
      </c>
      <c r="F76" s="26">
        <f t="shared" si="31"/>
        <v>2289594080.5903368</v>
      </c>
      <c r="G76" s="30">
        <f t="shared" si="32"/>
        <v>16558989752.598759</v>
      </c>
    </row>
    <row r="77" spans="1:11" ht="15.75" x14ac:dyDescent="0.25">
      <c r="A77" s="11">
        <f t="shared" si="33"/>
        <v>2030</v>
      </c>
      <c r="B77" s="11">
        <v>8</v>
      </c>
      <c r="C77" s="12">
        <f t="shared" si="34"/>
        <v>24988030183.227814</v>
      </c>
      <c r="D77" s="12">
        <f t="shared" si="30"/>
        <v>4637064200.7661562</v>
      </c>
      <c r="E77" s="12">
        <f t="shared" si="29"/>
        <v>20350965982.461658</v>
      </c>
      <c r="F77" s="26">
        <f t="shared" si="31"/>
        <v>2498803018.3227816</v>
      </c>
      <c r="G77" s="30">
        <f t="shared" si="32"/>
        <v>17852162964.138878</v>
      </c>
    </row>
    <row r="78" spans="1:11" ht="15.75" x14ac:dyDescent="0.25">
      <c r="A78" s="11">
        <f t="shared" si="33"/>
        <v>2031</v>
      </c>
      <c r="B78" s="11">
        <v>9</v>
      </c>
      <c r="C78" s="12">
        <f t="shared" si="34"/>
        <v>27285490076.427883</v>
      </c>
      <c r="D78" s="12">
        <f t="shared" si="30"/>
        <v>5341752323.6427402</v>
      </c>
      <c r="E78" s="12">
        <f t="shared" si="29"/>
        <v>21943737752.785141</v>
      </c>
      <c r="F78" s="26">
        <f t="shared" si="31"/>
        <v>2728549007.6427884</v>
      </c>
      <c r="G78" s="30">
        <f t="shared" si="32"/>
        <v>19215188745.142353</v>
      </c>
    </row>
    <row r="79" spans="1:11" ht="16.5" thickBot="1" x14ac:dyDescent="0.3">
      <c r="A79" s="11">
        <f>A78+1</f>
        <v>2032</v>
      </c>
      <c r="B79" s="11">
        <v>10</v>
      </c>
      <c r="C79" s="12">
        <f t="shared" si="34"/>
        <v>29809672870.415176</v>
      </c>
      <c r="D79" s="12">
        <f t="shared" si="30"/>
        <v>6186239789.4471169</v>
      </c>
      <c r="E79" s="12">
        <f t="shared" si="29"/>
        <v>23623433080.96806</v>
      </c>
      <c r="F79" s="26">
        <f t="shared" si="31"/>
        <v>2980967287.0415177</v>
      </c>
      <c r="G79" s="31">
        <f t="shared" si="32"/>
        <v>20642465793.92654</v>
      </c>
    </row>
  </sheetData>
  <mergeCells count="8">
    <mergeCell ref="D66:F66"/>
    <mergeCell ref="A1:E1"/>
    <mergeCell ref="C2:E2"/>
    <mergeCell ref="C35:E35"/>
    <mergeCell ref="F35:H35"/>
    <mergeCell ref="C18:E18"/>
    <mergeCell ref="C34:E34"/>
    <mergeCell ref="C50:E50"/>
  </mergeCells>
  <pageMargins left="0.7" right="0.7" top="0.75" bottom="0.75" header="0.3" footer="0.3"/>
  <pageSetup orientation="portrait" r:id="rId1"/>
  <ignoredErrors>
    <ignoredError sqref="F69 F70:F79 D21:D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7D01-52BE-4361-9B9E-F700C2363C9B}">
  <dimension ref="A1:M40"/>
  <sheetViews>
    <sheetView showGridLines="0" topLeftCell="A28" zoomScale="85" zoomScaleNormal="85" workbookViewId="0">
      <selection activeCell="C24" sqref="C24"/>
    </sheetView>
  </sheetViews>
  <sheetFormatPr defaultRowHeight="15" x14ac:dyDescent="0.25"/>
  <cols>
    <col min="1" max="1" width="27.5703125" bestFit="1" customWidth="1"/>
    <col min="2" max="2" width="22.42578125" bestFit="1" customWidth="1"/>
    <col min="3" max="3" width="16.5703125" bestFit="1" customWidth="1"/>
    <col min="4" max="4" width="17.5703125" bestFit="1" customWidth="1"/>
    <col min="5" max="5" width="22.28515625" bestFit="1" customWidth="1"/>
    <col min="6" max="6" width="18" bestFit="1" customWidth="1"/>
    <col min="7" max="7" width="22.28515625" bestFit="1" customWidth="1"/>
    <col min="8" max="8" width="18" bestFit="1" customWidth="1"/>
    <col min="9" max="9" width="26.85546875" bestFit="1" customWidth="1"/>
    <col min="10" max="10" width="19.140625" bestFit="1" customWidth="1"/>
    <col min="11" max="11" width="22.28515625" bestFit="1" customWidth="1"/>
    <col min="12" max="12" width="19.140625" bestFit="1" customWidth="1"/>
    <col min="13" max="13" width="22.28515625" bestFit="1" customWidth="1"/>
    <col min="14" max="14" width="17.28515625" bestFit="1" customWidth="1"/>
    <col min="15" max="15" width="22.28515625" bestFit="1" customWidth="1"/>
  </cols>
  <sheetData>
    <row r="1" spans="1:8" ht="21.75" x14ac:dyDescent="0.4">
      <c r="A1" s="77" t="s">
        <v>46</v>
      </c>
      <c r="B1" s="77"/>
      <c r="C1" s="77"/>
      <c r="D1" s="77"/>
      <c r="E1" s="77"/>
    </row>
    <row r="2" spans="1:8" x14ac:dyDescent="0.25">
      <c r="A2" s="10" t="s">
        <v>30</v>
      </c>
      <c r="B2" s="45">
        <v>0.11</v>
      </c>
      <c r="C2" s="34"/>
    </row>
    <row r="3" spans="1:8" ht="15.75" x14ac:dyDescent="0.25">
      <c r="A3" s="18" t="s">
        <v>2</v>
      </c>
      <c r="B3" s="18" t="s">
        <v>4</v>
      </c>
      <c r="C3" s="24" t="s">
        <v>51</v>
      </c>
      <c r="D3" s="18" t="s">
        <v>40</v>
      </c>
      <c r="E3" s="39" t="s">
        <v>39</v>
      </c>
    </row>
    <row r="4" spans="1:8" ht="15.75" x14ac:dyDescent="0.25">
      <c r="A4" s="20"/>
      <c r="B4" s="20"/>
      <c r="C4" s="25"/>
      <c r="D4" s="17"/>
      <c r="E4" s="40"/>
    </row>
    <row r="5" spans="1:8" ht="15.75" x14ac:dyDescent="0.25">
      <c r="A5" s="11">
        <v>2022</v>
      </c>
      <c r="B5" s="11">
        <v>0</v>
      </c>
      <c r="C5" s="38">
        <f>(1+$B$2)^(-B5)</f>
        <v>1</v>
      </c>
      <c r="D5" s="12">
        <v>-1150000000</v>
      </c>
      <c r="E5" s="40">
        <f>D5*C5</f>
        <v>-1150000000</v>
      </c>
    </row>
    <row r="6" spans="1:8" ht="15.75" x14ac:dyDescent="0.25">
      <c r="A6" s="11">
        <f>A5+1</f>
        <v>2023</v>
      </c>
      <c r="B6" s="11">
        <v>1</v>
      </c>
      <c r="C6" s="38">
        <f t="shared" ref="C6:C15" si="0">(1+$B$2)^(-B6)</f>
        <v>0.9009009009009008</v>
      </c>
      <c r="D6" s="12">
        <v>10120352249.999998</v>
      </c>
      <c r="E6" s="40">
        <f t="shared" ref="E6:E15" si="1">D6*C6</f>
        <v>9117434459.4594574</v>
      </c>
    </row>
    <row r="7" spans="1:8" ht="18.75" x14ac:dyDescent="0.3">
      <c r="A7" s="11">
        <f t="shared" ref="A7:A14" si="2">A6+1</f>
        <v>2024</v>
      </c>
      <c r="B7" s="11">
        <v>2</v>
      </c>
      <c r="C7" s="38">
        <f t="shared" si="0"/>
        <v>0.8116224332440547</v>
      </c>
      <c r="D7" s="12">
        <v>11791483037.313501</v>
      </c>
      <c r="E7" s="40">
        <f t="shared" si="1"/>
        <v>9570232154.3003807</v>
      </c>
      <c r="G7" s="42" t="s">
        <v>31</v>
      </c>
      <c r="H7" s="43">
        <f>SUM(E5:E15)</f>
        <v>82152909007.116547</v>
      </c>
    </row>
    <row r="8" spans="1:8" ht="18.75" x14ac:dyDescent="0.3">
      <c r="A8" s="11">
        <f t="shared" si="2"/>
        <v>2025</v>
      </c>
      <c r="B8" s="11">
        <v>3</v>
      </c>
      <c r="C8" s="38">
        <f t="shared" si="0"/>
        <v>0.73119138130095018</v>
      </c>
      <c r="D8" s="12">
        <v>12105724154.209152</v>
      </c>
      <c r="E8" s="40">
        <f t="shared" si="1"/>
        <v>8851601165.9644661</v>
      </c>
      <c r="G8" s="42" t="s">
        <v>32</v>
      </c>
      <c r="H8" s="44">
        <v>8.9499999999999993</v>
      </c>
    </row>
    <row r="9" spans="1:8" ht="15.75" x14ac:dyDescent="0.25">
      <c r="A9" s="11">
        <f t="shared" si="2"/>
        <v>2026</v>
      </c>
      <c r="B9" s="11">
        <v>4</v>
      </c>
      <c r="C9" s="38">
        <f t="shared" si="0"/>
        <v>0.65873097414500015</v>
      </c>
      <c r="D9" s="12">
        <v>13113345495.926868</v>
      </c>
      <c r="E9" s="40">
        <f t="shared" si="1"/>
        <v>8638166852.8318558</v>
      </c>
    </row>
    <row r="10" spans="1:8" ht="15.75" x14ac:dyDescent="0.25">
      <c r="A10" s="11">
        <f t="shared" si="2"/>
        <v>2027</v>
      </c>
      <c r="B10" s="11">
        <v>5</v>
      </c>
      <c r="C10" s="38">
        <f t="shared" si="0"/>
        <v>0.5934513280585586</v>
      </c>
      <c r="D10" s="12">
        <v>14190049459.652279</v>
      </c>
      <c r="E10" s="40">
        <f t="shared" si="1"/>
        <v>8421103697.0472765</v>
      </c>
    </row>
    <row r="11" spans="1:8" ht="15.75" x14ac:dyDescent="0.25">
      <c r="A11" s="11">
        <f t="shared" si="2"/>
        <v>2028</v>
      </c>
      <c r="B11" s="11">
        <v>6</v>
      </c>
      <c r="C11" s="38">
        <f t="shared" si="0"/>
        <v>0.53464083608879154</v>
      </c>
      <c r="D11" s="12">
        <v>15338181415.998066</v>
      </c>
      <c r="E11" s="40">
        <f t="shared" si="1"/>
        <v>8200418136.3307705</v>
      </c>
    </row>
    <row r="12" spans="1:8" ht="15.75" x14ac:dyDescent="0.25">
      <c r="A12" s="11">
        <f t="shared" si="2"/>
        <v>2029</v>
      </c>
      <c r="B12" s="11">
        <v>7</v>
      </c>
      <c r="C12" s="38">
        <f t="shared" si="0"/>
        <v>0.48165841089080319</v>
      </c>
      <c r="D12" s="12">
        <v>16558989752.598759</v>
      </c>
      <c r="E12" s="40">
        <f t="shared" si="1"/>
        <v>7975776690.1938124</v>
      </c>
    </row>
    <row r="13" spans="1:8" ht="15.75" x14ac:dyDescent="0.25">
      <c r="A13" s="11">
        <f t="shared" si="2"/>
        <v>2030</v>
      </c>
      <c r="B13" s="11">
        <v>8</v>
      </c>
      <c r="C13" s="38">
        <f t="shared" si="0"/>
        <v>0.43392649629802077</v>
      </c>
      <c r="D13" s="12">
        <v>17852162964.138878</v>
      </c>
      <c r="E13" s="40">
        <f t="shared" si="1"/>
        <v>7746526526.3700724</v>
      </c>
    </row>
    <row r="14" spans="1:8" ht="15.75" x14ac:dyDescent="0.25">
      <c r="A14" s="11">
        <f t="shared" si="2"/>
        <v>2031</v>
      </c>
      <c r="B14" s="11">
        <v>9</v>
      </c>
      <c r="C14" s="38">
        <f t="shared" si="0"/>
        <v>0.39092477143965831</v>
      </c>
      <c r="D14" s="12">
        <v>19215188745.142353</v>
      </c>
      <c r="E14" s="40">
        <f t="shared" si="1"/>
        <v>7511693268.3646688</v>
      </c>
    </row>
    <row r="15" spans="1:8" ht="15.75" x14ac:dyDescent="0.25">
      <c r="A15" s="11">
        <f>A14+1</f>
        <v>2032</v>
      </c>
      <c r="B15" s="11">
        <v>10</v>
      </c>
      <c r="C15" s="38">
        <f t="shared" si="0"/>
        <v>0.3521844787744669</v>
      </c>
      <c r="D15" s="12">
        <v>20642465793.92654</v>
      </c>
      <c r="E15" s="40">
        <f t="shared" si="1"/>
        <v>7269956056.2537804</v>
      </c>
    </row>
    <row r="17" spans="1:13" x14ac:dyDescent="0.25">
      <c r="D17" s="3"/>
    </row>
    <row r="20" spans="1:13" ht="21.75" x14ac:dyDescent="0.4">
      <c r="D20" s="76" t="s">
        <v>49</v>
      </c>
      <c r="E20" s="76"/>
      <c r="F20" s="76"/>
      <c r="G20" s="76"/>
      <c r="H20" s="76"/>
    </row>
    <row r="21" spans="1:13" ht="15.75" x14ac:dyDescent="0.25">
      <c r="A21" s="18" t="s">
        <v>2</v>
      </c>
      <c r="B21" s="18" t="s">
        <v>4</v>
      </c>
      <c r="C21" s="18" t="s">
        <v>40</v>
      </c>
      <c r="D21" s="41" t="s">
        <v>41</v>
      </c>
      <c r="E21" s="18" t="s">
        <v>39</v>
      </c>
      <c r="F21" s="41" t="s">
        <v>42</v>
      </c>
      <c r="G21" s="18" t="s">
        <v>39</v>
      </c>
      <c r="H21" s="41" t="s">
        <v>43</v>
      </c>
      <c r="I21" s="18" t="s">
        <v>39</v>
      </c>
      <c r="J21" s="41" t="s">
        <v>44</v>
      </c>
      <c r="K21" s="18" t="s">
        <v>39</v>
      </c>
      <c r="L21" s="41" t="s">
        <v>45</v>
      </c>
      <c r="M21" s="18" t="s">
        <v>39</v>
      </c>
    </row>
    <row r="22" spans="1:13" ht="15.75" x14ac:dyDescent="0.25">
      <c r="A22" s="20"/>
      <c r="B22" s="20"/>
      <c r="C22" s="17"/>
      <c r="D22" s="23"/>
      <c r="E22" s="4"/>
      <c r="F22" s="4"/>
      <c r="G22" s="4"/>
      <c r="H22" s="4"/>
      <c r="I22" s="4"/>
      <c r="J22" s="4"/>
      <c r="K22" s="4"/>
      <c r="L22" s="4"/>
      <c r="M22" s="4"/>
    </row>
    <row r="23" spans="1:13" ht="15.75" x14ac:dyDescent="0.25">
      <c r="A23" s="11">
        <v>2022</v>
      </c>
      <c r="B23" s="11">
        <v>0</v>
      </c>
      <c r="C23" s="12">
        <v>-1150000000</v>
      </c>
      <c r="D23" s="4">
        <f t="shared" ref="D23:D33" si="3">(1+6%)^-B23</f>
        <v>1</v>
      </c>
      <c r="E23" s="4">
        <f t="shared" ref="E23:E33" si="4">C23*D23</f>
        <v>-1150000000</v>
      </c>
      <c r="F23" s="4">
        <f t="shared" ref="F23:F33" si="5">(1+8%)^-B23</f>
        <v>1</v>
      </c>
      <c r="G23" s="4">
        <f t="shared" ref="G23:G33" si="6">C23*F23</f>
        <v>-1150000000</v>
      </c>
      <c r="H23" s="4">
        <f t="shared" ref="H23:H33" si="7">(1+10%)^-B23</f>
        <v>1</v>
      </c>
      <c r="I23" s="4">
        <f t="shared" ref="I23:I33" si="8">C23*H23</f>
        <v>-1150000000</v>
      </c>
      <c r="J23" s="4">
        <f t="shared" ref="J23:J33" si="9">(1+15%)^-B23</f>
        <v>1</v>
      </c>
      <c r="K23" s="4">
        <f t="shared" ref="K23:K33" si="10">C23*J23</f>
        <v>-1150000000</v>
      </c>
      <c r="L23" s="4">
        <f t="shared" ref="L23:L33" si="11">(1+20%)^-B23</f>
        <v>1</v>
      </c>
      <c r="M23" s="4">
        <f t="shared" ref="M23:M33" si="12">C23*L23</f>
        <v>-1150000000</v>
      </c>
    </row>
    <row r="24" spans="1:13" ht="15.75" x14ac:dyDescent="0.25">
      <c r="A24" s="11">
        <f>A23+1</f>
        <v>2023</v>
      </c>
      <c r="B24" s="11">
        <v>1</v>
      </c>
      <c r="C24" s="12">
        <v>10120352249.999998</v>
      </c>
      <c r="D24" s="4">
        <f t="shared" si="3"/>
        <v>0.94339622641509424</v>
      </c>
      <c r="E24" s="4">
        <f t="shared" si="4"/>
        <v>9547502122.6415062</v>
      </c>
      <c r="F24" s="4">
        <f t="shared" si="5"/>
        <v>0.92592592592592582</v>
      </c>
      <c r="G24" s="4">
        <f t="shared" si="6"/>
        <v>9370696527.7777748</v>
      </c>
      <c r="H24" s="4">
        <f t="shared" si="7"/>
        <v>0.90909090909090906</v>
      </c>
      <c r="I24" s="4">
        <f t="shared" si="8"/>
        <v>9200320227.2727261</v>
      </c>
      <c r="J24" s="4">
        <f t="shared" si="9"/>
        <v>0.86956521739130443</v>
      </c>
      <c r="K24" s="4">
        <f t="shared" si="10"/>
        <v>8800306304.347826</v>
      </c>
      <c r="L24" s="4">
        <f t="shared" si="11"/>
        <v>0.83333333333333337</v>
      </c>
      <c r="M24" s="4">
        <f t="shared" si="12"/>
        <v>8433626874.999999</v>
      </c>
    </row>
    <row r="25" spans="1:13" ht="15.75" x14ac:dyDescent="0.25">
      <c r="A25" s="11">
        <f t="shared" ref="A25:A32" si="13">A24+1</f>
        <v>2024</v>
      </c>
      <c r="B25" s="11">
        <v>2</v>
      </c>
      <c r="C25" s="12">
        <v>11791483037.313501</v>
      </c>
      <c r="D25" s="4">
        <f t="shared" si="3"/>
        <v>0.88999644001423983</v>
      </c>
      <c r="E25" s="4">
        <f t="shared" si="4"/>
        <v>10494377925.697311</v>
      </c>
      <c r="F25" s="4">
        <f t="shared" si="5"/>
        <v>0.85733882030178321</v>
      </c>
      <c r="G25" s="4">
        <f t="shared" si="6"/>
        <v>10109296156.818846</v>
      </c>
      <c r="H25" s="4">
        <f t="shared" si="7"/>
        <v>0.82644628099173545</v>
      </c>
      <c r="I25" s="4">
        <f t="shared" si="8"/>
        <v>9745027303.5648766</v>
      </c>
      <c r="J25" s="4">
        <f t="shared" si="9"/>
        <v>0.7561436672967865</v>
      </c>
      <c r="K25" s="4">
        <f t="shared" si="10"/>
        <v>8916055226.7020817</v>
      </c>
      <c r="L25" s="4">
        <f t="shared" si="11"/>
        <v>0.69444444444444442</v>
      </c>
      <c r="M25" s="4">
        <f t="shared" si="12"/>
        <v>8188529887.0232649</v>
      </c>
    </row>
    <row r="26" spans="1:13" ht="15.75" x14ac:dyDescent="0.25">
      <c r="A26" s="11">
        <f t="shared" si="13"/>
        <v>2025</v>
      </c>
      <c r="B26" s="11">
        <v>3</v>
      </c>
      <c r="C26" s="12">
        <v>12105724154.209152</v>
      </c>
      <c r="D26" s="4">
        <f t="shared" si="3"/>
        <v>0.8396192830323016</v>
      </c>
      <c r="E26" s="4">
        <f t="shared" si="4"/>
        <v>10164199434.943905</v>
      </c>
      <c r="F26" s="4">
        <f t="shared" si="5"/>
        <v>0.79383224102016958</v>
      </c>
      <c r="G26" s="4">
        <f t="shared" si="6"/>
        <v>9609914134.5078487</v>
      </c>
      <c r="H26" s="4">
        <f t="shared" si="7"/>
        <v>0.75131480090157754</v>
      </c>
      <c r="I26" s="4">
        <f t="shared" si="8"/>
        <v>9095209732.6890678</v>
      </c>
      <c r="J26" s="4">
        <f t="shared" si="9"/>
        <v>0.65751623243198831</v>
      </c>
      <c r="K26" s="4">
        <f t="shared" si="10"/>
        <v>7959710136.7365198</v>
      </c>
      <c r="L26" s="4">
        <f t="shared" si="11"/>
        <v>0.57870370370370372</v>
      </c>
      <c r="M26" s="4">
        <f t="shared" si="12"/>
        <v>7005627404.0562229</v>
      </c>
    </row>
    <row r="27" spans="1:13" ht="15.75" x14ac:dyDescent="0.25">
      <c r="A27" s="11">
        <f t="shared" si="13"/>
        <v>2026</v>
      </c>
      <c r="B27" s="11">
        <v>4</v>
      </c>
      <c r="C27" s="12">
        <v>13113345495.926868</v>
      </c>
      <c r="D27" s="4">
        <f t="shared" si="3"/>
        <v>0.79209366323802044</v>
      </c>
      <c r="E27" s="4">
        <f t="shared" si="4"/>
        <v>10386997871.174509</v>
      </c>
      <c r="F27" s="4">
        <f t="shared" si="5"/>
        <v>0.73502985279645328</v>
      </c>
      <c r="G27" s="4">
        <f t="shared" si="6"/>
        <v>9638700409.5401592</v>
      </c>
      <c r="H27" s="4">
        <f t="shared" si="7"/>
        <v>0.68301345536507052</v>
      </c>
      <c r="I27" s="4">
        <f t="shared" si="8"/>
        <v>8956591418.5689945</v>
      </c>
      <c r="J27" s="4">
        <f t="shared" si="9"/>
        <v>0.57175324559303342</v>
      </c>
      <c r="K27" s="4">
        <f t="shared" si="10"/>
        <v>7497597847.878973</v>
      </c>
      <c r="L27" s="4">
        <f t="shared" si="11"/>
        <v>0.48225308641975312</v>
      </c>
      <c r="M27" s="4">
        <f t="shared" si="12"/>
        <v>6323951338.6993008</v>
      </c>
    </row>
    <row r="28" spans="1:13" ht="15.75" x14ac:dyDescent="0.25">
      <c r="A28" s="11">
        <f t="shared" si="13"/>
        <v>2027</v>
      </c>
      <c r="B28" s="11">
        <v>5</v>
      </c>
      <c r="C28" s="12">
        <v>14190049459.652279</v>
      </c>
      <c r="D28" s="4">
        <f t="shared" si="3"/>
        <v>0.74725817286605689</v>
      </c>
      <c r="E28" s="4">
        <f t="shared" si="4"/>
        <v>10603630432.09874</v>
      </c>
      <c r="F28" s="4">
        <f t="shared" si="5"/>
        <v>0.68058319703375303</v>
      </c>
      <c r="G28" s="4">
        <f t="shared" si="6"/>
        <v>9657509227.3172283</v>
      </c>
      <c r="H28" s="4">
        <f t="shared" si="7"/>
        <v>0.62092132305915493</v>
      </c>
      <c r="I28" s="4">
        <f t="shared" si="8"/>
        <v>8810904284.7621403</v>
      </c>
      <c r="J28" s="4">
        <f t="shared" si="9"/>
        <v>0.49717673529828987</v>
      </c>
      <c r="K28" s="4">
        <f t="shared" si="10"/>
        <v>7054962464.0711823</v>
      </c>
      <c r="L28" s="4">
        <f t="shared" si="11"/>
        <v>0.4018775720164609</v>
      </c>
      <c r="M28" s="4">
        <f t="shared" si="12"/>
        <v>5702662623.6385508</v>
      </c>
    </row>
    <row r="29" spans="1:13" ht="15.75" x14ac:dyDescent="0.25">
      <c r="A29" s="11">
        <f t="shared" si="13"/>
        <v>2028</v>
      </c>
      <c r="B29" s="11">
        <v>6</v>
      </c>
      <c r="C29" s="12">
        <v>15338181415.998066</v>
      </c>
      <c r="D29" s="4">
        <f t="shared" si="3"/>
        <v>0.70496054043967626</v>
      </c>
      <c r="E29" s="4">
        <f t="shared" si="4"/>
        <v>10812812660.383795</v>
      </c>
      <c r="F29" s="4">
        <f t="shared" si="5"/>
        <v>0.63016962688310452</v>
      </c>
      <c r="G29" s="4">
        <f t="shared" si="6"/>
        <v>9665656059.984869</v>
      </c>
      <c r="H29" s="4">
        <f t="shared" si="7"/>
        <v>0.56447393005377722</v>
      </c>
      <c r="I29" s="4">
        <f t="shared" si="8"/>
        <v>8658003543.7662373</v>
      </c>
      <c r="J29" s="4">
        <f t="shared" si="9"/>
        <v>0.43232759591155645</v>
      </c>
      <c r="K29" s="4">
        <f t="shared" si="10"/>
        <v>6631119097.233757</v>
      </c>
      <c r="L29" s="4">
        <f t="shared" si="11"/>
        <v>0.33489797668038412</v>
      </c>
      <c r="M29" s="4">
        <f t="shared" si="12"/>
        <v>5136725922.1744213</v>
      </c>
    </row>
    <row r="30" spans="1:13" ht="15.75" x14ac:dyDescent="0.25">
      <c r="A30" s="11">
        <f t="shared" si="13"/>
        <v>2029</v>
      </c>
      <c r="B30" s="11">
        <v>7</v>
      </c>
      <c r="C30" s="12">
        <v>16558989752.598759</v>
      </c>
      <c r="D30" s="4">
        <f t="shared" si="3"/>
        <v>0.66505711362233599</v>
      </c>
      <c r="E30" s="4">
        <f t="shared" si="4"/>
        <v>11012673929.36517</v>
      </c>
      <c r="F30" s="4">
        <f t="shared" si="5"/>
        <v>0.58349039526213387</v>
      </c>
      <c r="G30" s="4">
        <f t="shared" si="6"/>
        <v>9662011475.8854733</v>
      </c>
      <c r="H30" s="4">
        <f t="shared" si="7"/>
        <v>0.51315811823070645</v>
      </c>
      <c r="I30" s="4">
        <f t="shared" si="8"/>
        <v>8497380021.2451305</v>
      </c>
      <c r="J30" s="4">
        <f t="shared" si="9"/>
        <v>0.37593703992309269</v>
      </c>
      <c r="K30" s="4">
        <f t="shared" si="10"/>
        <v>6225137591.7088022</v>
      </c>
      <c r="L30" s="4">
        <f t="shared" si="11"/>
        <v>0.27908164723365342</v>
      </c>
      <c r="M30" s="4">
        <f t="shared" si="12"/>
        <v>4621310136.6804485</v>
      </c>
    </row>
    <row r="31" spans="1:13" ht="15.75" x14ac:dyDescent="0.25">
      <c r="A31" s="11">
        <f t="shared" si="13"/>
        <v>2030</v>
      </c>
      <c r="B31" s="11">
        <v>8</v>
      </c>
      <c r="C31" s="12">
        <v>17852162964.138878</v>
      </c>
      <c r="D31" s="4">
        <f t="shared" si="3"/>
        <v>0.62741237134182648</v>
      </c>
      <c r="E31" s="4">
        <f t="shared" si="4"/>
        <v>11200667898.911104</v>
      </c>
      <c r="F31" s="4">
        <f t="shared" si="5"/>
        <v>0.54026888450197574</v>
      </c>
      <c r="G31" s="4">
        <f t="shared" si="6"/>
        <v>9644968170.5827961</v>
      </c>
      <c r="H31" s="4">
        <f t="shared" si="7"/>
        <v>0.46650738020973315</v>
      </c>
      <c r="I31" s="4">
        <f t="shared" si="8"/>
        <v>8328165775.4776525</v>
      </c>
      <c r="J31" s="4">
        <f t="shared" si="9"/>
        <v>0.32690177384616753</v>
      </c>
      <c r="K31" s="4">
        <f t="shared" si="10"/>
        <v>5835903739.9678555</v>
      </c>
      <c r="L31" s="4">
        <f t="shared" si="11"/>
        <v>0.23256803936137788</v>
      </c>
      <c r="M31" s="4">
        <f t="shared" si="12"/>
        <v>4151842538.9295831</v>
      </c>
    </row>
    <row r="32" spans="1:13" ht="15.75" x14ac:dyDescent="0.25">
      <c r="A32" s="11">
        <f t="shared" si="13"/>
        <v>2031</v>
      </c>
      <c r="B32" s="11">
        <v>9</v>
      </c>
      <c r="C32" s="12">
        <v>19215188745.142353</v>
      </c>
      <c r="D32" s="4">
        <f t="shared" si="3"/>
        <v>0.59189846353002495</v>
      </c>
      <c r="E32" s="4">
        <f t="shared" si="4"/>
        <v>11373440694.689186</v>
      </c>
      <c r="F32" s="4">
        <f t="shared" si="5"/>
        <v>0.50024896713145905</v>
      </c>
      <c r="G32" s="4">
        <f t="shared" si="6"/>
        <v>9612378322.9934998</v>
      </c>
      <c r="H32" s="4">
        <f t="shared" si="7"/>
        <v>0.42409761837248466</v>
      </c>
      <c r="I32" s="4">
        <f t="shared" si="8"/>
        <v>8149115783.3926439</v>
      </c>
      <c r="J32" s="4">
        <f t="shared" si="9"/>
        <v>0.28426241204014574</v>
      </c>
      <c r="K32" s="4">
        <f t="shared" si="10"/>
        <v>5462155900.5008268</v>
      </c>
      <c r="L32" s="4">
        <f t="shared" si="11"/>
        <v>0.1938066994678149</v>
      </c>
      <c r="M32" s="4">
        <f t="shared" si="12"/>
        <v>3724032310.3471432</v>
      </c>
    </row>
    <row r="33" spans="1:13" ht="15.75" x14ac:dyDescent="0.25">
      <c r="A33" s="11">
        <f>A32+1</f>
        <v>2032</v>
      </c>
      <c r="B33" s="11">
        <v>10</v>
      </c>
      <c r="C33" s="12">
        <v>20642465793.92654</v>
      </c>
      <c r="D33" s="4">
        <f t="shared" si="3"/>
        <v>0.55839477691511785</v>
      </c>
      <c r="E33" s="4">
        <f t="shared" si="4"/>
        <v>11526645081.977562</v>
      </c>
      <c r="F33" s="4">
        <f t="shared" si="5"/>
        <v>0.46319348808468425</v>
      </c>
      <c r="G33" s="4">
        <f t="shared" si="6"/>
        <v>9561455733.757616</v>
      </c>
      <c r="H33" s="4">
        <f t="shared" si="7"/>
        <v>0.38554328942953148</v>
      </c>
      <c r="I33" s="4">
        <f t="shared" si="8"/>
        <v>7958564164.1270237</v>
      </c>
      <c r="J33" s="4">
        <f t="shared" si="9"/>
        <v>0.24718470612186585</v>
      </c>
      <c r="K33" s="4">
        <f t="shared" si="10"/>
        <v>5102501840.9024</v>
      </c>
      <c r="L33" s="4">
        <f t="shared" si="11"/>
        <v>0.16150558288984573</v>
      </c>
      <c r="M33" s="4">
        <f t="shared" si="12"/>
        <v>3333873470.3318081</v>
      </c>
    </row>
    <row r="34" spans="1:13" ht="18.75" x14ac:dyDescent="0.3">
      <c r="D34" s="58" t="s">
        <v>48</v>
      </c>
      <c r="E34" s="67">
        <f>SUM(E23:E33)</f>
        <v>105972948051.88278</v>
      </c>
      <c r="F34" s="61"/>
      <c r="G34" s="60">
        <f>SUM(G23:G33)</f>
        <v>95382586219.166122</v>
      </c>
      <c r="H34" s="61"/>
      <c r="I34" s="60">
        <f>SUM(I23:I33)</f>
        <v>86249282254.866486</v>
      </c>
      <c r="J34" s="61"/>
      <c r="K34" s="60">
        <f>SUM(K23:K33)</f>
        <v>68335450150.050217</v>
      </c>
      <c r="L34" s="61"/>
      <c r="M34" s="60">
        <f>SUM(M23:M33)</f>
        <v>55472182506.880745</v>
      </c>
    </row>
    <row r="35" spans="1:13" ht="18.75" x14ac:dyDescent="0.3">
      <c r="A35" s="42" t="s">
        <v>47</v>
      </c>
      <c r="B35" s="42" t="s">
        <v>46</v>
      </c>
    </row>
    <row r="36" spans="1:13" ht="18.75" x14ac:dyDescent="0.3">
      <c r="A36" s="55">
        <v>0.06</v>
      </c>
      <c r="B36" s="62">
        <f>E34</f>
        <v>105972948051.88278</v>
      </c>
    </row>
    <row r="37" spans="1:13" ht="18.75" x14ac:dyDescent="0.3">
      <c r="A37" s="55">
        <v>0.08</v>
      </c>
      <c r="B37" s="63">
        <f>G34</f>
        <v>95382586219.166122</v>
      </c>
    </row>
    <row r="38" spans="1:13" ht="18.75" x14ac:dyDescent="0.3">
      <c r="A38" s="55">
        <v>0.1</v>
      </c>
      <c r="B38" s="63">
        <f>I34</f>
        <v>86249282254.866486</v>
      </c>
    </row>
    <row r="39" spans="1:13" ht="18.75" x14ac:dyDescent="0.3">
      <c r="A39" s="55">
        <v>0.15</v>
      </c>
      <c r="B39" s="63">
        <f>K34</f>
        <v>68335450150.050217</v>
      </c>
    </row>
    <row r="40" spans="1:13" ht="18.75" x14ac:dyDescent="0.3">
      <c r="A40" s="55">
        <v>0.2</v>
      </c>
      <c r="B40" s="63">
        <f>M34</f>
        <v>55472182506.880745</v>
      </c>
    </row>
  </sheetData>
  <mergeCells count="2">
    <mergeCell ref="D20:H20"/>
    <mergeCell ref="A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B995-C6A9-4541-8D4B-F046C53392BC}">
  <dimension ref="A1:M164"/>
  <sheetViews>
    <sheetView showGridLines="0" tabSelected="1" topLeftCell="A116" zoomScale="80" zoomScaleNormal="80" workbookViewId="0">
      <selection activeCell="C129" sqref="C129"/>
    </sheetView>
  </sheetViews>
  <sheetFormatPr defaultRowHeight="15" x14ac:dyDescent="0.25"/>
  <cols>
    <col min="1" max="1" width="17" bestFit="1" customWidth="1"/>
    <col min="2" max="2" width="18.7109375" bestFit="1" customWidth="1"/>
    <col min="3" max="3" width="21.42578125" bestFit="1" customWidth="1"/>
    <col min="4" max="4" width="50.85546875" bestFit="1" customWidth="1"/>
    <col min="5" max="5" width="31.5703125" bestFit="1" customWidth="1"/>
    <col min="6" max="6" width="35.140625" bestFit="1" customWidth="1"/>
    <col min="7" max="7" width="50.85546875" bestFit="1" customWidth="1"/>
    <col min="8" max="8" width="35.140625" bestFit="1" customWidth="1"/>
    <col min="9" max="9" width="21.42578125" customWidth="1"/>
    <col min="10" max="10" width="23" bestFit="1" customWidth="1"/>
    <col min="11" max="11" width="28.7109375" bestFit="1" customWidth="1"/>
    <col min="12" max="12" width="28.42578125" bestFit="1" customWidth="1"/>
    <col min="13" max="13" width="22.140625" bestFit="1" customWidth="1"/>
    <col min="14" max="14" width="35" bestFit="1" customWidth="1"/>
  </cols>
  <sheetData>
    <row r="1" spans="1:5" ht="21.75" x14ac:dyDescent="0.4">
      <c r="A1" s="72" t="s">
        <v>24</v>
      </c>
      <c r="B1" s="72"/>
      <c r="C1" s="72"/>
      <c r="D1" s="72"/>
      <c r="E1" s="72"/>
    </row>
    <row r="2" spans="1:5" ht="15.75" x14ac:dyDescent="0.25">
      <c r="A2" s="19" t="s">
        <v>2</v>
      </c>
      <c r="B2" s="19" t="s">
        <v>4</v>
      </c>
      <c r="C2" s="73" t="s">
        <v>12</v>
      </c>
      <c r="D2" s="73"/>
      <c r="E2" s="73"/>
    </row>
    <row r="3" spans="1:5" ht="15.75" x14ac:dyDescent="0.25">
      <c r="A3" s="11"/>
      <c r="B3" s="11"/>
      <c r="C3" s="20" t="s">
        <v>3</v>
      </c>
      <c r="D3" s="20" t="s">
        <v>5</v>
      </c>
      <c r="E3" s="20" t="s">
        <v>6</v>
      </c>
    </row>
    <row r="4" spans="1:5" ht="15.75" x14ac:dyDescent="0.25">
      <c r="A4" s="11">
        <v>2022</v>
      </c>
      <c r="B4" s="11">
        <v>0</v>
      </c>
      <c r="C4" s="11">
        <v>45000000</v>
      </c>
      <c r="D4" s="11">
        <v>30000000</v>
      </c>
      <c r="E4" s="20"/>
    </row>
    <row r="5" spans="1:5" ht="15.75" x14ac:dyDescent="0.25">
      <c r="A5" s="11">
        <v>2023</v>
      </c>
      <c r="B5" s="11">
        <f>B4+1</f>
        <v>1</v>
      </c>
      <c r="C5" s="12">
        <v>45000000</v>
      </c>
      <c r="D5" s="12">
        <v>30000000</v>
      </c>
      <c r="E5" s="12">
        <v>5000000</v>
      </c>
    </row>
    <row r="6" spans="1:5" ht="15.75" x14ac:dyDescent="0.25">
      <c r="A6" s="11">
        <f>A5+1</f>
        <v>2024</v>
      </c>
      <c r="B6" s="11">
        <f t="shared" ref="B6:B24" si="0">B5+1</f>
        <v>2</v>
      </c>
      <c r="C6" s="12">
        <f>$C$5*(1+5%)^B6</f>
        <v>49612500</v>
      </c>
      <c r="D6" s="12">
        <f>$D$5*(1+10%)^B6</f>
        <v>36300000.000000007</v>
      </c>
      <c r="E6" s="12">
        <f t="shared" ref="E6:E14" si="1">$E$5*(1+8%)^B6</f>
        <v>5832000.0000000009</v>
      </c>
    </row>
    <row r="7" spans="1:5" ht="15.75" x14ac:dyDescent="0.25">
      <c r="A7" s="11">
        <f t="shared" ref="A7:A24" si="2">A6+1</f>
        <v>2025</v>
      </c>
      <c r="B7" s="11">
        <f t="shared" si="0"/>
        <v>3</v>
      </c>
      <c r="C7" s="12">
        <f t="shared" ref="C7:C14" si="3">$C$5*(1+5%)^B7</f>
        <v>52093125.000000007</v>
      </c>
      <c r="D7" s="12">
        <f t="shared" ref="D7:D14" si="4">$D$5*(1+10%)^B7</f>
        <v>39930000.000000015</v>
      </c>
      <c r="E7" s="12">
        <f t="shared" si="1"/>
        <v>6298560.0000000009</v>
      </c>
    </row>
    <row r="8" spans="1:5" ht="15.75" x14ac:dyDescent="0.25">
      <c r="A8" s="11">
        <f t="shared" si="2"/>
        <v>2026</v>
      </c>
      <c r="B8" s="11">
        <f t="shared" si="0"/>
        <v>4</v>
      </c>
      <c r="C8" s="12">
        <f t="shared" si="3"/>
        <v>54697781.25</v>
      </c>
      <c r="D8" s="12">
        <f t="shared" si="4"/>
        <v>43923000.000000015</v>
      </c>
      <c r="E8" s="12">
        <f t="shared" si="1"/>
        <v>6802444.8000000017</v>
      </c>
    </row>
    <row r="9" spans="1:5" ht="15.75" x14ac:dyDescent="0.25">
      <c r="A9" s="11">
        <f t="shared" si="2"/>
        <v>2027</v>
      </c>
      <c r="B9" s="11">
        <f t="shared" si="0"/>
        <v>5</v>
      </c>
      <c r="C9" s="12">
        <f t="shared" si="3"/>
        <v>57432670.312500007</v>
      </c>
      <c r="D9" s="12">
        <f t="shared" si="4"/>
        <v>48315300.000000015</v>
      </c>
      <c r="E9" s="12">
        <f t="shared" si="1"/>
        <v>7346640.3840000015</v>
      </c>
    </row>
    <row r="10" spans="1:5" ht="15.75" x14ac:dyDescent="0.25">
      <c r="A10" s="11">
        <f t="shared" si="2"/>
        <v>2028</v>
      </c>
      <c r="B10" s="11">
        <f t="shared" si="0"/>
        <v>6</v>
      </c>
      <c r="C10" s="12">
        <f t="shared" si="3"/>
        <v>60304303.828125</v>
      </c>
      <c r="D10" s="12">
        <f t="shared" si="4"/>
        <v>53146830.000000022</v>
      </c>
      <c r="E10" s="12">
        <f t="shared" si="1"/>
        <v>7934371.6147200027</v>
      </c>
    </row>
    <row r="11" spans="1:5" ht="15.75" x14ac:dyDescent="0.25">
      <c r="A11" s="11">
        <f t="shared" si="2"/>
        <v>2029</v>
      </c>
      <c r="B11" s="11">
        <f t="shared" si="0"/>
        <v>7</v>
      </c>
      <c r="C11" s="12">
        <f t="shared" si="3"/>
        <v>63319519.019531257</v>
      </c>
      <c r="D11" s="12">
        <f t="shared" si="4"/>
        <v>58461513.000000037</v>
      </c>
      <c r="E11" s="12">
        <f t="shared" si="1"/>
        <v>8569121.3438976035</v>
      </c>
    </row>
    <row r="12" spans="1:5" ht="15.75" x14ac:dyDescent="0.25">
      <c r="A12" s="11">
        <f t="shared" si="2"/>
        <v>2030</v>
      </c>
      <c r="B12" s="11">
        <f t="shared" si="0"/>
        <v>8</v>
      </c>
      <c r="C12" s="12">
        <f t="shared" si="3"/>
        <v>66485494.970507815</v>
      </c>
      <c r="D12" s="12">
        <f t="shared" si="4"/>
        <v>64307664.300000034</v>
      </c>
      <c r="E12" s="12">
        <f t="shared" si="1"/>
        <v>9254651.0514094122</v>
      </c>
    </row>
    <row r="13" spans="1:5" ht="15.75" x14ac:dyDescent="0.25">
      <c r="A13" s="11">
        <f t="shared" si="2"/>
        <v>2031</v>
      </c>
      <c r="B13" s="11">
        <f t="shared" si="0"/>
        <v>9</v>
      </c>
      <c r="C13" s="12">
        <f t="shared" si="3"/>
        <v>69809769.719033211</v>
      </c>
      <c r="D13" s="12">
        <f t="shared" si="4"/>
        <v>70738430.730000049</v>
      </c>
      <c r="E13" s="12">
        <f t="shared" si="1"/>
        <v>9995023.1355221644</v>
      </c>
    </row>
    <row r="14" spans="1:5" ht="15.75" x14ac:dyDescent="0.25">
      <c r="A14" s="11">
        <f t="shared" si="2"/>
        <v>2032</v>
      </c>
      <c r="B14" s="11">
        <f t="shared" si="0"/>
        <v>10</v>
      </c>
      <c r="C14" s="12">
        <f t="shared" si="3"/>
        <v>73300258.204984874</v>
      </c>
      <c r="D14" s="12">
        <f t="shared" si="4"/>
        <v>77812273.803000063</v>
      </c>
      <c r="E14" s="12">
        <f t="shared" si="1"/>
        <v>10794624.986363938</v>
      </c>
    </row>
    <row r="15" spans="1:5" ht="15.75" x14ac:dyDescent="0.25">
      <c r="A15" s="11">
        <f t="shared" si="2"/>
        <v>2033</v>
      </c>
      <c r="B15" s="11">
        <f t="shared" si="0"/>
        <v>11</v>
      </c>
      <c r="C15" s="2">
        <f>C14</f>
        <v>73300258.204984874</v>
      </c>
      <c r="D15" s="2">
        <f>D14</f>
        <v>77812273.803000063</v>
      </c>
      <c r="E15" s="2">
        <f>E14</f>
        <v>10794624.986363938</v>
      </c>
    </row>
    <row r="16" spans="1:5" ht="15.75" x14ac:dyDescent="0.25">
      <c r="A16" s="11">
        <f t="shared" si="2"/>
        <v>2034</v>
      </c>
      <c r="B16" s="11">
        <f t="shared" si="0"/>
        <v>12</v>
      </c>
      <c r="C16" s="2">
        <f t="shared" ref="C16:C24" si="5">C15</f>
        <v>73300258.204984874</v>
      </c>
      <c r="D16" s="2">
        <f t="shared" ref="D16:D24" si="6">D15</f>
        <v>77812273.803000063</v>
      </c>
      <c r="E16" s="2">
        <f t="shared" ref="E16:E24" si="7">E15</f>
        <v>10794624.986363938</v>
      </c>
    </row>
    <row r="17" spans="1:8" ht="15.75" x14ac:dyDescent="0.25">
      <c r="A17" s="11">
        <f t="shared" si="2"/>
        <v>2035</v>
      </c>
      <c r="B17" s="11">
        <f t="shared" si="0"/>
        <v>13</v>
      </c>
      <c r="C17" s="2">
        <f t="shared" si="5"/>
        <v>73300258.204984874</v>
      </c>
      <c r="D17" s="2">
        <f t="shared" si="6"/>
        <v>77812273.803000063</v>
      </c>
      <c r="E17" s="2">
        <f t="shared" si="7"/>
        <v>10794624.986363938</v>
      </c>
    </row>
    <row r="18" spans="1:8" ht="15.75" x14ac:dyDescent="0.25">
      <c r="A18" s="11">
        <f t="shared" si="2"/>
        <v>2036</v>
      </c>
      <c r="B18" s="11">
        <f t="shared" si="0"/>
        <v>14</v>
      </c>
      <c r="C18" s="2">
        <f t="shared" si="5"/>
        <v>73300258.204984874</v>
      </c>
      <c r="D18" s="2">
        <f t="shared" si="6"/>
        <v>77812273.803000063</v>
      </c>
      <c r="E18" s="2">
        <f t="shared" si="7"/>
        <v>10794624.986363938</v>
      </c>
    </row>
    <row r="19" spans="1:8" ht="15.75" x14ac:dyDescent="0.25">
      <c r="A19" s="11">
        <f t="shared" si="2"/>
        <v>2037</v>
      </c>
      <c r="B19" s="11">
        <f t="shared" si="0"/>
        <v>15</v>
      </c>
      <c r="C19" s="2">
        <f t="shared" si="5"/>
        <v>73300258.204984874</v>
      </c>
      <c r="D19" s="2">
        <f t="shared" si="6"/>
        <v>77812273.803000063</v>
      </c>
      <c r="E19" s="2">
        <f t="shared" si="7"/>
        <v>10794624.986363938</v>
      </c>
    </row>
    <row r="20" spans="1:8" ht="15.75" x14ac:dyDescent="0.25">
      <c r="A20" s="11">
        <f t="shared" si="2"/>
        <v>2038</v>
      </c>
      <c r="B20" s="11">
        <f t="shared" si="0"/>
        <v>16</v>
      </c>
      <c r="C20" s="2">
        <f t="shared" si="5"/>
        <v>73300258.204984874</v>
      </c>
      <c r="D20" s="2">
        <f t="shared" si="6"/>
        <v>77812273.803000063</v>
      </c>
      <c r="E20" s="2">
        <f t="shared" si="7"/>
        <v>10794624.986363938</v>
      </c>
    </row>
    <row r="21" spans="1:8" ht="15.75" x14ac:dyDescent="0.25">
      <c r="A21" s="11">
        <f t="shared" si="2"/>
        <v>2039</v>
      </c>
      <c r="B21" s="11">
        <f t="shared" si="0"/>
        <v>17</v>
      </c>
      <c r="C21" s="2">
        <f t="shared" si="5"/>
        <v>73300258.204984874</v>
      </c>
      <c r="D21" s="2">
        <f t="shared" si="6"/>
        <v>77812273.803000063</v>
      </c>
      <c r="E21" s="2">
        <f t="shared" si="7"/>
        <v>10794624.986363938</v>
      </c>
    </row>
    <row r="22" spans="1:8" ht="15.75" x14ac:dyDescent="0.25">
      <c r="A22" s="11">
        <f t="shared" si="2"/>
        <v>2040</v>
      </c>
      <c r="B22" s="11">
        <f t="shared" si="0"/>
        <v>18</v>
      </c>
      <c r="C22" s="2">
        <f t="shared" si="5"/>
        <v>73300258.204984874</v>
      </c>
      <c r="D22" s="2">
        <f t="shared" si="6"/>
        <v>77812273.803000063</v>
      </c>
      <c r="E22" s="2">
        <f t="shared" si="7"/>
        <v>10794624.986363938</v>
      </c>
    </row>
    <row r="23" spans="1:8" ht="15.75" x14ac:dyDescent="0.25">
      <c r="A23" s="11">
        <f t="shared" si="2"/>
        <v>2041</v>
      </c>
      <c r="B23" s="11">
        <f t="shared" si="0"/>
        <v>19</v>
      </c>
      <c r="C23" s="2">
        <f t="shared" si="5"/>
        <v>73300258.204984874</v>
      </c>
      <c r="D23" s="2">
        <f t="shared" si="6"/>
        <v>77812273.803000063</v>
      </c>
      <c r="E23" s="2">
        <f t="shared" si="7"/>
        <v>10794624.986363938</v>
      </c>
    </row>
    <row r="24" spans="1:8" ht="15.75" x14ac:dyDescent="0.25">
      <c r="A24" s="11">
        <f t="shared" si="2"/>
        <v>2042</v>
      </c>
      <c r="B24" s="11">
        <f t="shared" si="0"/>
        <v>20</v>
      </c>
      <c r="C24" s="2">
        <f t="shared" si="5"/>
        <v>73300258.204984874</v>
      </c>
      <c r="D24" s="2">
        <f t="shared" si="6"/>
        <v>77812273.803000063</v>
      </c>
      <c r="E24" s="2">
        <f t="shared" si="7"/>
        <v>10794624.986363938</v>
      </c>
    </row>
    <row r="27" spans="1:8" ht="21.75" x14ac:dyDescent="0.4">
      <c r="A27" s="32"/>
      <c r="B27" s="32"/>
      <c r="C27" s="74" t="s">
        <v>50</v>
      </c>
      <c r="D27" s="74"/>
      <c r="E27" s="74"/>
    </row>
    <row r="28" spans="1:8" ht="15.75" x14ac:dyDescent="0.25">
      <c r="A28" s="19" t="s">
        <v>2</v>
      </c>
      <c r="B28" s="19" t="s">
        <v>33</v>
      </c>
      <c r="C28" s="37" t="s">
        <v>34</v>
      </c>
      <c r="D28" s="37" t="s">
        <v>52</v>
      </c>
      <c r="E28" s="37" t="s">
        <v>35</v>
      </c>
      <c r="F28" s="37" t="s">
        <v>36</v>
      </c>
      <c r="G28" s="37" t="s">
        <v>37</v>
      </c>
      <c r="H28" s="37" t="s">
        <v>38</v>
      </c>
    </row>
    <row r="29" spans="1:8" ht="15.75" x14ac:dyDescent="0.25">
      <c r="A29" s="11">
        <v>2022</v>
      </c>
      <c r="B29" s="11">
        <v>0</v>
      </c>
      <c r="C29" s="12">
        <v>100</v>
      </c>
      <c r="D29" s="12">
        <f>C29</f>
        <v>100</v>
      </c>
      <c r="E29" s="12">
        <v>50</v>
      </c>
      <c r="F29" s="36">
        <v>36</v>
      </c>
      <c r="G29" s="36">
        <v>48</v>
      </c>
      <c r="H29" s="1">
        <f>G29*60%</f>
        <v>28.799999999999997</v>
      </c>
    </row>
    <row r="30" spans="1:8" ht="15.75" x14ac:dyDescent="0.25">
      <c r="A30" s="11">
        <v>2023</v>
      </c>
      <c r="B30" s="11">
        <f>B29+1</f>
        <v>1</v>
      </c>
      <c r="C30" s="12">
        <f>C29*(1+1.5%)</f>
        <v>101.49999999999999</v>
      </c>
      <c r="D30" s="12">
        <f t="shared" ref="D30:D49" si="8">C30</f>
        <v>101.49999999999999</v>
      </c>
      <c r="E30" s="12">
        <f>E29*(1+1.5%)</f>
        <v>50.749999999999993</v>
      </c>
      <c r="F30" s="2">
        <f>F29*(1+1.5%)</f>
        <v>36.54</v>
      </c>
      <c r="G30" s="2">
        <f>G29*(1+1.5%)</f>
        <v>48.72</v>
      </c>
      <c r="H30" s="36">
        <f>H29*(1+1.5%)</f>
        <v>29.231999999999996</v>
      </c>
    </row>
    <row r="31" spans="1:8" ht="15.75" x14ac:dyDescent="0.25">
      <c r="A31" s="11">
        <f>A30+1</f>
        <v>2024</v>
      </c>
      <c r="B31" s="11">
        <f t="shared" ref="B31:B39" si="9">B30+1</f>
        <v>2</v>
      </c>
      <c r="C31" s="12">
        <f t="shared" ref="C31:C49" si="10">C30*(1+1.5%)</f>
        <v>103.02249999999998</v>
      </c>
      <c r="D31" s="12">
        <f t="shared" si="8"/>
        <v>103.02249999999998</v>
      </c>
      <c r="E31" s="12">
        <f t="shared" ref="E31:H31" si="11">E30*(1+1.5%)</f>
        <v>51.51124999999999</v>
      </c>
      <c r="F31" s="2">
        <f t="shared" si="11"/>
        <v>37.088099999999997</v>
      </c>
      <c r="G31" s="2">
        <f t="shared" si="11"/>
        <v>49.450799999999994</v>
      </c>
      <c r="H31" s="36">
        <f t="shared" si="11"/>
        <v>29.670479999999994</v>
      </c>
    </row>
    <row r="32" spans="1:8" ht="15.75" x14ac:dyDescent="0.25">
      <c r="A32" s="11">
        <f t="shared" ref="A32" si="12">A31+1</f>
        <v>2025</v>
      </c>
      <c r="B32" s="11">
        <f t="shared" si="9"/>
        <v>3</v>
      </c>
      <c r="C32" s="12">
        <f t="shared" si="10"/>
        <v>104.56783749999997</v>
      </c>
      <c r="D32" s="12">
        <f t="shared" si="8"/>
        <v>104.56783749999997</v>
      </c>
      <c r="E32" s="12">
        <f t="shared" ref="E32:H32" si="13">E31*(1+1.5%)</f>
        <v>52.283918749999984</v>
      </c>
      <c r="F32" s="2">
        <f t="shared" si="13"/>
        <v>37.644421499999993</v>
      </c>
      <c r="G32" s="2">
        <f t="shared" si="13"/>
        <v>50.192561999999988</v>
      </c>
      <c r="H32" s="36">
        <f t="shared" si="13"/>
        <v>30.115537199999991</v>
      </c>
    </row>
    <row r="33" spans="1:8" ht="15.75" x14ac:dyDescent="0.25">
      <c r="A33" s="11">
        <f t="shared" ref="A33" si="14">A32+1</f>
        <v>2026</v>
      </c>
      <c r="B33" s="11">
        <f t="shared" si="9"/>
        <v>4</v>
      </c>
      <c r="C33" s="12">
        <f t="shared" si="10"/>
        <v>106.13635506249996</v>
      </c>
      <c r="D33" s="12">
        <f t="shared" si="8"/>
        <v>106.13635506249996</v>
      </c>
      <c r="E33" s="12">
        <f t="shared" ref="E33:H33" si="15">E32*(1+1.5%)</f>
        <v>53.068177531249979</v>
      </c>
      <c r="F33" s="2">
        <f t="shared" si="15"/>
        <v>38.209087822499988</v>
      </c>
      <c r="G33" s="2">
        <f t="shared" si="15"/>
        <v>50.94545042999998</v>
      </c>
      <c r="H33" s="36">
        <f t="shared" si="15"/>
        <v>30.56727025799999</v>
      </c>
    </row>
    <row r="34" spans="1:8" ht="15.75" x14ac:dyDescent="0.25">
      <c r="A34" s="11">
        <f t="shared" ref="A34" si="16">A33+1</f>
        <v>2027</v>
      </c>
      <c r="B34" s="11">
        <f t="shared" si="9"/>
        <v>5</v>
      </c>
      <c r="C34" s="12">
        <f t="shared" si="10"/>
        <v>107.72840038843745</v>
      </c>
      <c r="D34" s="12">
        <f t="shared" si="8"/>
        <v>107.72840038843745</v>
      </c>
      <c r="E34" s="12">
        <f t="shared" ref="E34:H34" si="17">E33*(1+1.5%)</f>
        <v>53.864200194218725</v>
      </c>
      <c r="F34" s="2">
        <f t="shared" si="17"/>
        <v>38.782224139837481</v>
      </c>
      <c r="G34" s="2">
        <f t="shared" si="17"/>
        <v>51.709632186449973</v>
      </c>
      <c r="H34" s="36">
        <f t="shared" si="17"/>
        <v>31.025779311869986</v>
      </c>
    </row>
    <row r="35" spans="1:8" ht="15.75" x14ac:dyDescent="0.25">
      <c r="A35" s="11">
        <f t="shared" ref="A35" si="18">A34+1</f>
        <v>2028</v>
      </c>
      <c r="B35" s="11">
        <f t="shared" si="9"/>
        <v>6</v>
      </c>
      <c r="C35" s="12">
        <f t="shared" si="10"/>
        <v>109.344326394264</v>
      </c>
      <c r="D35" s="12">
        <f t="shared" si="8"/>
        <v>109.344326394264</v>
      </c>
      <c r="E35" s="12">
        <f t="shared" ref="E35:H35" si="19">E34*(1+1.5%)</f>
        <v>54.672163197132001</v>
      </c>
      <c r="F35" s="2">
        <f t="shared" si="19"/>
        <v>39.36395750193504</v>
      </c>
      <c r="G35" s="2">
        <f t="shared" si="19"/>
        <v>52.485276669246716</v>
      </c>
      <c r="H35" s="36">
        <f t="shared" si="19"/>
        <v>31.491166001548034</v>
      </c>
    </row>
    <row r="36" spans="1:8" ht="15.75" x14ac:dyDescent="0.25">
      <c r="A36" s="11">
        <f t="shared" ref="A36" si="20">A35+1</f>
        <v>2029</v>
      </c>
      <c r="B36" s="11">
        <f t="shared" si="9"/>
        <v>7</v>
      </c>
      <c r="C36" s="12">
        <f t="shared" si="10"/>
        <v>110.98449129017796</v>
      </c>
      <c r="D36" s="12">
        <f t="shared" si="8"/>
        <v>110.98449129017796</v>
      </c>
      <c r="E36" s="12">
        <f t="shared" ref="E36:H36" si="21">E35*(1+1.5%)</f>
        <v>55.492245645088978</v>
      </c>
      <c r="F36" s="2">
        <f t="shared" si="21"/>
        <v>39.954416864464065</v>
      </c>
      <c r="G36" s="2">
        <f t="shared" si="21"/>
        <v>53.272555819285408</v>
      </c>
      <c r="H36" s="36">
        <f t="shared" si="21"/>
        <v>31.963533491571251</v>
      </c>
    </row>
    <row r="37" spans="1:8" ht="15.75" x14ac:dyDescent="0.25">
      <c r="A37" s="11">
        <f t="shared" ref="A37" si="22">A36+1</f>
        <v>2030</v>
      </c>
      <c r="B37" s="11">
        <f t="shared" si="9"/>
        <v>8</v>
      </c>
      <c r="C37" s="12">
        <f t="shared" si="10"/>
        <v>112.64925865953062</v>
      </c>
      <c r="D37" s="12">
        <f t="shared" si="8"/>
        <v>112.64925865953062</v>
      </c>
      <c r="E37" s="12">
        <f t="shared" ref="E37:H37" si="23">E36*(1+1.5%)</f>
        <v>56.324629329765308</v>
      </c>
      <c r="F37" s="2">
        <f t="shared" si="23"/>
        <v>40.553733117431022</v>
      </c>
      <c r="G37" s="2">
        <f t="shared" si="23"/>
        <v>54.071644156574685</v>
      </c>
      <c r="H37" s="36">
        <f t="shared" si="23"/>
        <v>32.442986493944815</v>
      </c>
    </row>
    <row r="38" spans="1:8" ht="15.75" x14ac:dyDescent="0.25">
      <c r="A38" s="11">
        <f t="shared" ref="A38" si="24">A37+1</f>
        <v>2031</v>
      </c>
      <c r="B38" s="11">
        <f t="shared" si="9"/>
        <v>9</v>
      </c>
      <c r="C38" s="12">
        <f t="shared" si="10"/>
        <v>114.33899753942356</v>
      </c>
      <c r="D38" s="12">
        <f t="shared" si="8"/>
        <v>114.33899753942356</v>
      </c>
      <c r="E38" s="12">
        <f t="shared" ref="E38:H38" si="25">E37*(1+1.5%)</f>
        <v>57.16949876971178</v>
      </c>
      <c r="F38" s="2">
        <f t="shared" si="25"/>
        <v>41.162039114192481</v>
      </c>
      <c r="G38" s="2">
        <f t="shared" si="25"/>
        <v>54.882718818923301</v>
      </c>
      <c r="H38" s="36">
        <f t="shared" si="25"/>
        <v>32.929631291353985</v>
      </c>
    </row>
    <row r="39" spans="1:8" ht="15.75" x14ac:dyDescent="0.25">
      <c r="A39" s="11">
        <f t="shared" ref="A39" si="26">A38+1</f>
        <v>2032</v>
      </c>
      <c r="B39" s="11">
        <f t="shared" si="9"/>
        <v>10</v>
      </c>
      <c r="C39" s="12">
        <f t="shared" si="10"/>
        <v>116.0540825025149</v>
      </c>
      <c r="D39" s="12">
        <f t="shared" si="8"/>
        <v>116.0540825025149</v>
      </c>
      <c r="E39" s="12">
        <f t="shared" ref="E39:H39" si="27">E38*(1+1.5%)</f>
        <v>58.027041251257451</v>
      </c>
      <c r="F39" s="2">
        <f t="shared" si="27"/>
        <v>41.779469700905366</v>
      </c>
      <c r="G39" s="2">
        <f t="shared" si="27"/>
        <v>55.705959601207148</v>
      </c>
      <c r="H39" s="36">
        <f t="shared" si="27"/>
        <v>33.42357576072429</v>
      </c>
    </row>
    <row r="40" spans="1:8" ht="15.75" x14ac:dyDescent="0.25">
      <c r="A40" s="11">
        <f t="shared" ref="A40" si="28">A39+1</f>
        <v>2033</v>
      </c>
      <c r="B40" s="11">
        <f>B39+1</f>
        <v>11</v>
      </c>
      <c r="C40" s="12">
        <f t="shared" si="10"/>
        <v>117.79489374005261</v>
      </c>
      <c r="D40" s="12">
        <f t="shared" si="8"/>
        <v>117.79489374005261</v>
      </c>
      <c r="E40" s="12">
        <f t="shared" ref="E40:H40" si="29">E39*(1+1.5%)</f>
        <v>58.897446870026307</v>
      </c>
      <c r="F40" s="2">
        <f t="shared" si="29"/>
        <v>42.406161746418945</v>
      </c>
      <c r="G40" s="2">
        <f t="shared" si="29"/>
        <v>56.541548995225249</v>
      </c>
      <c r="H40" s="36">
        <f t="shared" si="29"/>
        <v>33.924929397135152</v>
      </c>
    </row>
    <row r="41" spans="1:8" ht="15.75" x14ac:dyDescent="0.25">
      <c r="A41" s="11">
        <f t="shared" ref="A41" si="30">A40+1</f>
        <v>2034</v>
      </c>
      <c r="B41" s="11">
        <f>B40+1</f>
        <v>12</v>
      </c>
      <c r="C41" s="12">
        <f t="shared" si="10"/>
        <v>119.56181714615339</v>
      </c>
      <c r="D41" s="12">
        <f t="shared" si="8"/>
        <v>119.56181714615339</v>
      </c>
      <c r="E41" s="12">
        <f t="shared" ref="E41:H41" si="31">E40*(1+1.5%)</f>
        <v>59.780908573076694</v>
      </c>
      <c r="F41" s="2">
        <f t="shared" si="31"/>
        <v>43.042254172615223</v>
      </c>
      <c r="G41" s="2">
        <f t="shared" si="31"/>
        <v>57.389672230153622</v>
      </c>
      <c r="H41" s="36">
        <f t="shared" si="31"/>
        <v>34.433803338092176</v>
      </c>
    </row>
    <row r="42" spans="1:8" ht="15.75" x14ac:dyDescent="0.25">
      <c r="A42" s="11">
        <f t="shared" ref="A42:B49" si="32">A41+1</f>
        <v>2035</v>
      </c>
      <c r="B42" s="11">
        <f t="shared" si="32"/>
        <v>13</v>
      </c>
      <c r="C42" s="12">
        <f t="shared" si="10"/>
        <v>121.35524440334568</v>
      </c>
      <c r="D42" s="12">
        <f t="shared" si="8"/>
        <v>121.35524440334568</v>
      </c>
      <c r="E42" s="12">
        <f t="shared" ref="E42:H42" si="33">E41*(1+1.5%)</f>
        <v>60.67762220167284</v>
      </c>
      <c r="F42" s="2">
        <f t="shared" si="33"/>
        <v>43.687887985204448</v>
      </c>
      <c r="G42" s="2">
        <f t="shared" si="33"/>
        <v>58.250517313605918</v>
      </c>
      <c r="H42" s="36">
        <f t="shared" si="33"/>
        <v>34.950310388163558</v>
      </c>
    </row>
    <row r="43" spans="1:8" ht="15.75" x14ac:dyDescent="0.25">
      <c r="A43" s="11">
        <f t="shared" ref="A43" si="34">A42+1</f>
        <v>2036</v>
      </c>
      <c r="B43" s="11">
        <f t="shared" si="32"/>
        <v>14</v>
      </c>
      <c r="C43" s="12">
        <f t="shared" si="10"/>
        <v>123.17557306939585</v>
      </c>
      <c r="D43" s="12">
        <f t="shared" si="8"/>
        <v>123.17557306939585</v>
      </c>
      <c r="E43" s="12">
        <f t="shared" ref="E43:H43" si="35">E42*(1+1.5%)</f>
        <v>61.587786534697926</v>
      </c>
      <c r="F43" s="2">
        <f t="shared" si="35"/>
        <v>44.343206304982509</v>
      </c>
      <c r="G43" s="2">
        <f t="shared" si="35"/>
        <v>59.124275073310002</v>
      </c>
      <c r="H43" s="36">
        <f t="shared" si="35"/>
        <v>35.474565043986011</v>
      </c>
    </row>
    <row r="44" spans="1:8" ht="15.75" x14ac:dyDescent="0.25">
      <c r="A44" s="11">
        <f t="shared" ref="A44" si="36">A43+1</f>
        <v>2037</v>
      </c>
      <c r="B44" s="11">
        <f t="shared" si="32"/>
        <v>15</v>
      </c>
      <c r="C44" s="12">
        <f t="shared" si="10"/>
        <v>125.02320666543677</v>
      </c>
      <c r="D44" s="12">
        <f t="shared" si="8"/>
        <v>125.02320666543677</v>
      </c>
      <c r="E44" s="12">
        <f t="shared" ref="E44:H44" si="37">E43*(1+1.5%)</f>
        <v>62.511603332718387</v>
      </c>
      <c r="F44" s="2">
        <f t="shared" si="37"/>
        <v>45.008354399557241</v>
      </c>
      <c r="G44" s="2">
        <f t="shared" si="37"/>
        <v>60.011139199409648</v>
      </c>
      <c r="H44" s="36">
        <f t="shared" si="37"/>
        <v>36.006683519645797</v>
      </c>
    </row>
    <row r="45" spans="1:8" ht="15.75" x14ac:dyDescent="0.25">
      <c r="A45" s="11">
        <f t="shared" ref="A45" si="38">A44+1</f>
        <v>2038</v>
      </c>
      <c r="B45" s="11">
        <f t="shared" si="32"/>
        <v>16</v>
      </c>
      <c r="C45" s="12">
        <f t="shared" si="10"/>
        <v>126.89855476541831</v>
      </c>
      <c r="D45" s="12">
        <f t="shared" si="8"/>
        <v>126.89855476541831</v>
      </c>
      <c r="E45" s="12">
        <f t="shared" ref="E45:H45" si="39">E44*(1+1.5%)</f>
        <v>63.449277382709155</v>
      </c>
      <c r="F45" s="2">
        <f t="shared" si="39"/>
        <v>45.683479715550597</v>
      </c>
      <c r="G45" s="2">
        <f t="shared" si="39"/>
        <v>60.911306287400784</v>
      </c>
      <c r="H45" s="36">
        <f t="shared" si="39"/>
        <v>36.546783772440477</v>
      </c>
    </row>
    <row r="46" spans="1:8" ht="15.75" x14ac:dyDescent="0.25">
      <c r="A46" s="11">
        <f t="shared" ref="A46" si="40">A45+1</f>
        <v>2039</v>
      </c>
      <c r="B46" s="11">
        <f t="shared" si="32"/>
        <v>17</v>
      </c>
      <c r="C46" s="12">
        <f t="shared" si="10"/>
        <v>128.80203308689957</v>
      </c>
      <c r="D46" s="12">
        <f t="shared" si="8"/>
        <v>128.80203308689957</v>
      </c>
      <c r="E46" s="12">
        <f t="shared" ref="E46:H46" si="41">E45*(1+1.5%)</f>
        <v>64.401016543449785</v>
      </c>
      <c r="F46" s="2">
        <f t="shared" si="41"/>
        <v>46.368731911283852</v>
      </c>
      <c r="G46" s="2">
        <f t="shared" si="41"/>
        <v>61.824975881711786</v>
      </c>
      <c r="H46" s="36">
        <f t="shared" si="41"/>
        <v>37.094985529027078</v>
      </c>
    </row>
    <row r="47" spans="1:8" ht="15.75" x14ac:dyDescent="0.25">
      <c r="A47" s="11">
        <f t="shared" ref="A47" si="42">A46+1</f>
        <v>2040</v>
      </c>
      <c r="B47" s="11">
        <f t="shared" si="32"/>
        <v>18</v>
      </c>
      <c r="C47" s="12">
        <f t="shared" si="10"/>
        <v>130.73406358320304</v>
      </c>
      <c r="D47" s="12">
        <f t="shared" si="8"/>
        <v>130.73406358320304</v>
      </c>
      <c r="E47" s="12">
        <f t="shared" ref="E47:H47" si="43">E46*(1+1.5%)</f>
        <v>65.367031791601519</v>
      </c>
      <c r="F47" s="2">
        <f t="shared" si="43"/>
        <v>47.064262889953106</v>
      </c>
      <c r="G47" s="2">
        <f t="shared" si="43"/>
        <v>62.752350519937458</v>
      </c>
      <c r="H47" s="36">
        <f t="shared" si="43"/>
        <v>37.651410311962479</v>
      </c>
    </row>
    <row r="48" spans="1:8" ht="15.75" x14ac:dyDescent="0.25">
      <c r="A48" s="11">
        <f t="shared" ref="A48" si="44">A47+1</f>
        <v>2041</v>
      </c>
      <c r="B48" s="11">
        <f t="shared" si="32"/>
        <v>19</v>
      </c>
      <c r="C48" s="12">
        <f t="shared" si="10"/>
        <v>132.69507453695107</v>
      </c>
      <c r="D48" s="12">
        <f t="shared" si="8"/>
        <v>132.69507453695107</v>
      </c>
      <c r="E48" s="12">
        <f t="shared" ref="E48:H48" si="45">E47*(1+1.5%)</f>
        <v>66.347537268475534</v>
      </c>
      <c r="F48" s="2">
        <f t="shared" si="45"/>
        <v>47.770226833302395</v>
      </c>
      <c r="G48" s="2">
        <f t="shared" si="45"/>
        <v>63.693635777736517</v>
      </c>
      <c r="H48" s="36">
        <f t="shared" si="45"/>
        <v>38.216181466641913</v>
      </c>
    </row>
    <row r="49" spans="1:11" ht="15.75" x14ac:dyDescent="0.25">
      <c r="A49" s="11">
        <f t="shared" ref="A49" si="46">A48+1</f>
        <v>2042</v>
      </c>
      <c r="B49" s="11">
        <f t="shared" si="32"/>
        <v>20</v>
      </c>
      <c r="C49" s="12">
        <f t="shared" si="10"/>
        <v>134.68550065500531</v>
      </c>
      <c r="D49" s="12">
        <f t="shared" si="8"/>
        <v>134.68550065500531</v>
      </c>
      <c r="E49" s="12">
        <f t="shared" ref="E49:H49" si="47">E48*(1+1.5%)</f>
        <v>67.342750327502657</v>
      </c>
      <c r="F49" s="2">
        <f t="shared" si="47"/>
        <v>48.486780235801923</v>
      </c>
      <c r="G49" s="2">
        <f t="shared" si="47"/>
        <v>64.649040314402555</v>
      </c>
      <c r="H49" s="36">
        <f t="shared" si="47"/>
        <v>38.78942418864154</v>
      </c>
    </row>
    <row r="52" spans="1:11" ht="21.75" x14ac:dyDescent="0.25">
      <c r="B52" s="47"/>
      <c r="C52" s="75" t="s">
        <v>17</v>
      </c>
      <c r="D52" s="75"/>
      <c r="E52" s="75"/>
      <c r="F52" s="47"/>
      <c r="G52" s="47"/>
      <c r="H52" s="47"/>
      <c r="I52" s="47"/>
      <c r="J52" s="47"/>
      <c r="K52" s="47"/>
    </row>
    <row r="53" spans="1:11" ht="15.75" x14ac:dyDescent="0.25">
      <c r="A53" s="19" t="s">
        <v>2</v>
      </c>
      <c r="B53" s="19" t="s">
        <v>4</v>
      </c>
      <c r="C53" s="73" t="s">
        <v>7</v>
      </c>
      <c r="D53" s="73"/>
      <c r="E53" s="73"/>
      <c r="F53" s="73" t="s">
        <v>8</v>
      </c>
      <c r="G53" s="73"/>
      <c r="H53" s="73"/>
      <c r="I53" s="19" t="s">
        <v>18</v>
      </c>
      <c r="J53" s="19" t="s">
        <v>19</v>
      </c>
      <c r="K53" s="19" t="s">
        <v>25</v>
      </c>
    </row>
    <row r="54" spans="1:11" ht="15.75" x14ac:dyDescent="0.25">
      <c r="A54" s="20"/>
      <c r="B54" s="20"/>
      <c r="C54" s="20" t="s">
        <v>3</v>
      </c>
      <c r="D54" s="20" t="s">
        <v>5</v>
      </c>
      <c r="E54" s="20" t="s">
        <v>6</v>
      </c>
      <c r="F54" s="20" t="s">
        <v>3</v>
      </c>
      <c r="G54" s="20" t="s">
        <v>5</v>
      </c>
      <c r="H54" s="20" t="s">
        <v>6</v>
      </c>
      <c r="I54" s="20"/>
      <c r="J54" s="20"/>
      <c r="K54" s="20"/>
    </row>
    <row r="55" spans="1:11" ht="15.75" x14ac:dyDescent="0.25">
      <c r="A55" s="11">
        <v>2023</v>
      </c>
      <c r="B55" s="11">
        <v>0</v>
      </c>
      <c r="C55" s="12">
        <f>C5*C30</f>
        <v>4567499999.999999</v>
      </c>
      <c r="D55" s="12">
        <f>D5*D30</f>
        <v>3044999999.9999995</v>
      </c>
      <c r="E55" s="12">
        <f>E5*E30</f>
        <v>253749999.99999997</v>
      </c>
      <c r="F55" s="11">
        <f>C5*F30</f>
        <v>1644300000</v>
      </c>
      <c r="G55" s="11">
        <f>D5*G30</f>
        <v>1461600000</v>
      </c>
      <c r="H55" s="12">
        <f>E5*H30</f>
        <v>146159999.99999997</v>
      </c>
      <c r="I55" s="12">
        <f>5%*(C55+D55+E55+F55+G55+H55)</f>
        <v>555915499.99999988</v>
      </c>
      <c r="J55" s="11">
        <f t="shared" ref="J55:J74" si="48">10%*(C55+D55+E55+F55+G55+H55)</f>
        <v>1111830999.9999998</v>
      </c>
      <c r="K55" s="12">
        <f>SUM(C55:J55)</f>
        <v>12786056499.999998</v>
      </c>
    </row>
    <row r="56" spans="1:11" ht="15.75" x14ac:dyDescent="0.25">
      <c r="A56" s="11">
        <f>A55+1</f>
        <v>2024</v>
      </c>
      <c r="B56" s="11">
        <v>1</v>
      </c>
      <c r="C56" s="12">
        <f t="shared" ref="C56:E74" si="49">C6*C31</f>
        <v>5111203781.249999</v>
      </c>
      <c r="D56" s="12">
        <f t="shared" si="49"/>
        <v>3739716750</v>
      </c>
      <c r="E56" s="12">
        <f t="shared" si="49"/>
        <v>300413610</v>
      </c>
      <c r="F56" s="11">
        <f t="shared" ref="F56:F74" si="50">C6*F31</f>
        <v>1840033361.2499998</v>
      </c>
      <c r="G56" s="11">
        <f t="shared" ref="G56:G74" si="51">D6*G31</f>
        <v>1795064040.0000002</v>
      </c>
      <c r="H56" s="12">
        <f t="shared" ref="H56:H74" si="52">E6*H31</f>
        <v>173038239.35999998</v>
      </c>
      <c r="I56" s="12">
        <f t="shared" ref="I56:I74" si="53">5%*(C56+D56+E56+F56+G56+H56)</f>
        <v>647973489.09300005</v>
      </c>
      <c r="J56" s="11">
        <f t="shared" si="48"/>
        <v>1295946978.1860001</v>
      </c>
      <c r="K56" s="12">
        <f t="shared" ref="K56:K74" si="54">SUM(C56:J56)</f>
        <v>14903390249.139002</v>
      </c>
    </row>
    <row r="57" spans="1:11" ht="15.75" x14ac:dyDescent="0.25">
      <c r="A57" s="11">
        <f t="shared" ref="A57:A74" si="55">A56+1</f>
        <v>2025</v>
      </c>
      <c r="B57" s="11">
        <v>2</v>
      </c>
      <c r="C57" s="12">
        <f t="shared" si="49"/>
        <v>5447265429.8671865</v>
      </c>
      <c r="D57" s="12">
        <f t="shared" si="49"/>
        <v>4175393751.3750005</v>
      </c>
      <c r="E57" s="12">
        <f t="shared" si="49"/>
        <v>329313399.28199995</v>
      </c>
      <c r="F57" s="11">
        <f t="shared" si="50"/>
        <v>1961015554.7521875</v>
      </c>
      <c r="G57" s="11">
        <f t="shared" si="51"/>
        <v>2004189000.6600003</v>
      </c>
      <c r="H57" s="12">
        <f t="shared" si="52"/>
        <v>189684517.98643199</v>
      </c>
      <c r="I57" s="12">
        <f t="shared" si="53"/>
        <v>705343082.69614029</v>
      </c>
      <c r="J57" s="11">
        <f t="shared" si="48"/>
        <v>1410686165.3922806</v>
      </c>
      <c r="K57" s="12">
        <f t="shared" si="54"/>
        <v>16222890902.011227</v>
      </c>
    </row>
    <row r="58" spans="1:11" ht="15.75" x14ac:dyDescent="0.25">
      <c r="A58" s="11">
        <f t="shared" si="55"/>
        <v>2026</v>
      </c>
      <c r="B58" s="11">
        <v>3</v>
      </c>
      <c r="C58" s="12">
        <f t="shared" si="49"/>
        <v>5805423131.8809528</v>
      </c>
      <c r="D58" s="12">
        <f t="shared" si="49"/>
        <v>4661827123.4101877</v>
      </c>
      <c r="E58" s="12">
        <f t="shared" si="49"/>
        <v>360993348.29292834</v>
      </c>
      <c r="F58" s="11">
        <f t="shared" si="50"/>
        <v>2089952327.4771433</v>
      </c>
      <c r="G58" s="11">
        <f t="shared" si="51"/>
        <v>2237677019.2368898</v>
      </c>
      <c r="H58" s="12">
        <f t="shared" si="52"/>
        <v>207932168.61672676</v>
      </c>
      <c r="I58" s="12">
        <f t="shared" si="53"/>
        <v>768190255.94574153</v>
      </c>
      <c r="J58" s="11">
        <f t="shared" si="48"/>
        <v>1536380511.8914831</v>
      </c>
      <c r="K58" s="12">
        <f t="shared" si="54"/>
        <v>17668375886.752052</v>
      </c>
    </row>
    <row r="59" spans="1:11" ht="15.75" x14ac:dyDescent="0.25">
      <c r="A59" s="11">
        <f t="shared" si="55"/>
        <v>2027</v>
      </c>
      <c r="B59" s="11">
        <v>4</v>
      </c>
      <c r="C59" s="12">
        <f t="shared" si="49"/>
        <v>6187129702.8021259</v>
      </c>
      <c r="D59" s="12">
        <f t="shared" si="49"/>
        <v>5204929983.2874737</v>
      </c>
      <c r="E59" s="12">
        <f t="shared" si="49"/>
        <v>395720908.39870799</v>
      </c>
      <c r="F59" s="11">
        <f t="shared" si="50"/>
        <v>2227366693.0087652</v>
      </c>
      <c r="G59" s="11">
        <f t="shared" si="51"/>
        <v>2498366391.9779873</v>
      </c>
      <c r="H59" s="12">
        <f t="shared" si="52"/>
        <v>227935243.23765582</v>
      </c>
      <c r="I59" s="12">
        <f t="shared" si="53"/>
        <v>837072446.13563585</v>
      </c>
      <c r="J59" s="11">
        <f t="shared" si="48"/>
        <v>1674144892.2712717</v>
      </c>
      <c r="K59" s="12">
        <f t="shared" si="54"/>
        <v>19252666261.119625</v>
      </c>
    </row>
    <row r="60" spans="1:11" ht="15.75" x14ac:dyDescent="0.25">
      <c r="A60" s="11">
        <f t="shared" si="55"/>
        <v>2028</v>
      </c>
      <c r="B60" s="11">
        <v>5</v>
      </c>
      <c r="C60" s="12">
        <f t="shared" si="49"/>
        <v>6593933480.761364</v>
      </c>
      <c r="D60" s="12">
        <f t="shared" si="49"/>
        <v>5811304326.3404646</v>
      </c>
      <c r="E60" s="12">
        <f t="shared" si="49"/>
        <v>433789259.78666377</v>
      </c>
      <c r="F60" s="11">
        <f t="shared" si="50"/>
        <v>2373816053.074091</v>
      </c>
      <c r="G60" s="11">
        <f t="shared" si="51"/>
        <v>2789426076.6434226</v>
      </c>
      <c r="H60" s="12">
        <f t="shared" si="52"/>
        <v>249862613.63711834</v>
      </c>
      <c r="I60" s="12">
        <f t="shared" si="53"/>
        <v>912606590.51215637</v>
      </c>
      <c r="J60" s="11">
        <f t="shared" si="48"/>
        <v>1825213181.0243127</v>
      </c>
      <c r="K60" s="12">
        <f t="shared" si="54"/>
        <v>20989951581.779594</v>
      </c>
    </row>
    <row r="61" spans="1:11" ht="15.75" x14ac:dyDescent="0.25">
      <c r="A61" s="11">
        <f t="shared" si="55"/>
        <v>2029</v>
      </c>
      <c r="B61" s="11">
        <v>6</v>
      </c>
      <c r="C61" s="12">
        <f t="shared" si="49"/>
        <v>7027484607.1214247</v>
      </c>
      <c r="D61" s="12">
        <f t="shared" si="49"/>
        <v>6488321280.3591299</v>
      </c>
      <c r="E61" s="12">
        <f t="shared" si="49"/>
        <v>475519786.5781408</v>
      </c>
      <c r="F61" s="11">
        <f t="shared" si="50"/>
        <v>2529894458.5637126</v>
      </c>
      <c r="G61" s="11">
        <f t="shared" si="51"/>
        <v>3114394214.5723815</v>
      </c>
      <c r="H61" s="12">
        <f t="shared" si="52"/>
        <v>273899397.06900913</v>
      </c>
      <c r="I61" s="12">
        <f t="shared" si="53"/>
        <v>995475687.21318996</v>
      </c>
      <c r="J61" s="11">
        <f t="shared" si="48"/>
        <v>1990951374.4263799</v>
      </c>
      <c r="K61" s="12">
        <f t="shared" si="54"/>
        <v>22895940805.903366</v>
      </c>
    </row>
    <row r="62" spans="1:11" ht="15.75" x14ac:dyDescent="0.25">
      <c r="A62" s="11">
        <f t="shared" si="55"/>
        <v>2030</v>
      </c>
      <c r="B62" s="11">
        <v>7</v>
      </c>
      <c r="C62" s="12">
        <f t="shared" si="49"/>
        <v>7489541720.0396566</v>
      </c>
      <c r="D62" s="12">
        <f t="shared" si="49"/>
        <v>7244210709.5209665</v>
      </c>
      <c r="E62" s="12">
        <f t="shared" si="49"/>
        <v>521264790.04695791</v>
      </c>
      <c r="F62" s="11">
        <f t="shared" si="50"/>
        <v>2696235019.2142763</v>
      </c>
      <c r="G62" s="11">
        <f t="shared" si="51"/>
        <v>3477221140.5700631</v>
      </c>
      <c r="H62" s="12">
        <f t="shared" si="52"/>
        <v>300248519.06704772</v>
      </c>
      <c r="I62" s="12">
        <f t="shared" si="53"/>
        <v>1086436094.9229486</v>
      </c>
      <c r="J62" s="11">
        <f t="shared" si="48"/>
        <v>2172872189.8458972</v>
      </c>
      <c r="K62" s="12">
        <f t="shared" si="54"/>
        <v>24988030183.227814</v>
      </c>
    </row>
    <row r="63" spans="1:11" ht="15.75" x14ac:dyDescent="0.25">
      <c r="A63" s="11">
        <f t="shared" si="55"/>
        <v>2031</v>
      </c>
      <c r="B63" s="11">
        <v>8</v>
      </c>
      <c r="C63" s="12">
        <f t="shared" si="49"/>
        <v>7981979088.1322632</v>
      </c>
      <c r="D63" s="12">
        <f t="shared" si="49"/>
        <v>8088161257.1801596</v>
      </c>
      <c r="E63" s="12">
        <f t="shared" si="49"/>
        <v>571410462.84947515</v>
      </c>
      <c r="F63" s="11">
        <f t="shared" si="50"/>
        <v>2873512471.7276149</v>
      </c>
      <c r="G63" s="11">
        <f t="shared" si="51"/>
        <v>3882317403.446476</v>
      </c>
      <c r="H63" s="12">
        <f t="shared" si="52"/>
        <v>329132426.60129768</v>
      </c>
      <c r="I63" s="12">
        <f t="shared" si="53"/>
        <v>1186325655.4968646</v>
      </c>
      <c r="J63" s="11">
        <f t="shared" si="48"/>
        <v>2372651310.9937291</v>
      </c>
      <c r="K63" s="12">
        <f t="shared" si="54"/>
        <v>27285490076.427883</v>
      </c>
    </row>
    <row r="64" spans="1:11" ht="15.75" x14ac:dyDescent="0.25">
      <c r="A64" s="11">
        <f t="shared" si="55"/>
        <v>2032</v>
      </c>
      <c r="B64" s="11">
        <v>9</v>
      </c>
      <c r="C64" s="12">
        <f t="shared" si="49"/>
        <v>8506794213.176959</v>
      </c>
      <c r="D64" s="12">
        <f t="shared" si="49"/>
        <v>9030432043.6416473</v>
      </c>
      <c r="E64" s="12">
        <f t="shared" si="49"/>
        <v>626380149.37559462</v>
      </c>
      <c r="F64" s="11">
        <f t="shared" si="50"/>
        <v>3062445916.7437053</v>
      </c>
      <c r="G64" s="11">
        <f t="shared" si="51"/>
        <v>4334607380.9479904</v>
      </c>
      <c r="H64" s="12">
        <f t="shared" si="52"/>
        <v>360794966.04034251</v>
      </c>
      <c r="I64" s="12">
        <f t="shared" si="53"/>
        <v>1296072733.4963121</v>
      </c>
      <c r="J64" s="11">
        <f t="shared" si="48"/>
        <v>2592145466.9926243</v>
      </c>
      <c r="K64" s="12">
        <f t="shared" si="54"/>
        <v>29809672870.415176</v>
      </c>
    </row>
    <row r="65" spans="1:13" ht="15.75" x14ac:dyDescent="0.25">
      <c r="A65" s="11">
        <f t="shared" si="55"/>
        <v>2033</v>
      </c>
      <c r="B65" s="11">
        <v>10</v>
      </c>
      <c r="C65" s="12">
        <f t="shared" si="49"/>
        <v>8634396126.3746128</v>
      </c>
      <c r="D65" s="12">
        <f t="shared" si="49"/>
        <v>9165888524.2962723</v>
      </c>
      <c r="E65" s="12">
        <f t="shared" si="49"/>
        <v>635775851.61622846</v>
      </c>
      <c r="F65" s="11">
        <f t="shared" si="50"/>
        <v>3108382605.4948611</v>
      </c>
      <c r="G65" s="11">
        <f t="shared" si="51"/>
        <v>4399626491.6622105</v>
      </c>
      <c r="H65" s="12">
        <f t="shared" si="52"/>
        <v>366206890.53094763</v>
      </c>
      <c r="I65" s="12">
        <f t="shared" si="53"/>
        <v>1315513824.4987566</v>
      </c>
      <c r="J65" s="11">
        <f t="shared" si="48"/>
        <v>2631027648.9975133</v>
      </c>
      <c r="K65" s="12">
        <f t="shared" si="54"/>
        <v>30256817963.471401</v>
      </c>
    </row>
    <row r="66" spans="1:13" ht="15.75" x14ac:dyDescent="0.25">
      <c r="A66" s="11">
        <f t="shared" si="55"/>
        <v>2034</v>
      </c>
      <c r="B66" s="11">
        <v>11</v>
      </c>
      <c r="C66" s="12">
        <f t="shared" si="49"/>
        <v>8763912068.2702312</v>
      </c>
      <c r="D66" s="12">
        <f t="shared" si="49"/>
        <v>9303376852.1607151</v>
      </c>
      <c r="E66" s="12">
        <f t="shared" si="49"/>
        <v>645312489.39047182</v>
      </c>
      <c r="F66" s="11">
        <f t="shared" si="50"/>
        <v>3155008344.5772834</v>
      </c>
      <c r="G66" s="11">
        <f t="shared" si="51"/>
        <v>4465620889.0371428</v>
      </c>
      <c r="H66" s="12">
        <f t="shared" si="52"/>
        <v>371699993.88891178</v>
      </c>
      <c r="I66" s="12">
        <f t="shared" si="53"/>
        <v>1335246531.8662379</v>
      </c>
      <c r="J66" s="11">
        <f t="shared" si="48"/>
        <v>2670493063.7324758</v>
      </c>
      <c r="K66" s="12">
        <f t="shared" si="54"/>
        <v>30710670232.92347</v>
      </c>
    </row>
    <row r="67" spans="1:13" ht="15.75" x14ac:dyDescent="0.25">
      <c r="A67" s="11">
        <f t="shared" si="55"/>
        <v>2035</v>
      </c>
      <c r="B67" s="11">
        <v>12</v>
      </c>
      <c r="C67" s="12">
        <f t="shared" si="49"/>
        <v>8895370749.2942829</v>
      </c>
      <c r="D67" s="12">
        <f t="shared" si="49"/>
        <v>9442927504.9431248</v>
      </c>
      <c r="E67" s="12">
        <f t="shared" si="49"/>
        <v>654992176.73132885</v>
      </c>
      <c r="F67" s="11">
        <f t="shared" si="50"/>
        <v>3202333469.7459426</v>
      </c>
      <c r="G67" s="11">
        <f t="shared" si="51"/>
        <v>4532605202.3726997</v>
      </c>
      <c r="H67" s="12">
        <f t="shared" si="52"/>
        <v>377275493.79724544</v>
      </c>
      <c r="I67" s="12">
        <f t="shared" si="53"/>
        <v>1355275229.8442311</v>
      </c>
      <c r="J67" s="11">
        <f t="shared" si="48"/>
        <v>2710550459.6884623</v>
      </c>
      <c r="K67" s="12">
        <f t="shared" si="54"/>
        <v>31171330286.417313</v>
      </c>
    </row>
    <row r="68" spans="1:13" ht="15.75" x14ac:dyDescent="0.25">
      <c r="A68" s="11">
        <f t="shared" si="55"/>
        <v>2036</v>
      </c>
      <c r="B68" s="11">
        <v>13</v>
      </c>
      <c r="C68" s="12">
        <f t="shared" si="49"/>
        <v>9028801310.5336971</v>
      </c>
      <c r="D68" s="12">
        <f t="shared" si="49"/>
        <v>9584571417.517271</v>
      </c>
      <c r="E68" s="12">
        <f t="shared" si="49"/>
        <v>664817059.38229871</v>
      </c>
      <c r="F68" s="11">
        <f t="shared" si="50"/>
        <v>3250368471.7921309</v>
      </c>
      <c r="G68" s="11">
        <f t="shared" si="51"/>
        <v>4600594280.4082899</v>
      </c>
      <c r="H68" s="12">
        <f t="shared" si="52"/>
        <v>382934626.20420414</v>
      </c>
      <c r="I68" s="12">
        <f t="shared" si="53"/>
        <v>1375604358.2918947</v>
      </c>
      <c r="J68" s="11">
        <f t="shared" si="48"/>
        <v>2751208716.5837893</v>
      </c>
      <c r="K68" s="12">
        <f t="shared" si="54"/>
        <v>31638900240.713573</v>
      </c>
    </row>
    <row r="69" spans="1:13" ht="15.75" x14ac:dyDescent="0.25">
      <c r="A69" s="11">
        <f t="shared" si="55"/>
        <v>2037</v>
      </c>
      <c r="B69" s="11">
        <v>14</v>
      </c>
      <c r="C69" s="12">
        <f t="shared" si="49"/>
        <v>9164233330.1917019</v>
      </c>
      <c r="D69" s="12">
        <f t="shared" si="49"/>
        <v>9728339988.7800293</v>
      </c>
      <c r="E69" s="12">
        <f t="shared" si="49"/>
        <v>674789315.27303314</v>
      </c>
      <c r="F69" s="11">
        <f t="shared" si="50"/>
        <v>3299123998.8690128</v>
      </c>
      <c r="G69" s="11">
        <f t="shared" si="51"/>
        <v>4669603194.6144133</v>
      </c>
      <c r="H69" s="12">
        <f t="shared" si="52"/>
        <v>388678645.59726715</v>
      </c>
      <c r="I69" s="12">
        <f t="shared" si="53"/>
        <v>1396238423.6662731</v>
      </c>
      <c r="J69" s="11">
        <f t="shared" si="48"/>
        <v>2792476847.3325462</v>
      </c>
      <c r="K69" s="12">
        <f t="shared" si="54"/>
        <v>32113483744.324276</v>
      </c>
    </row>
    <row r="70" spans="1:13" ht="15.75" x14ac:dyDescent="0.25">
      <c r="A70" s="11">
        <f t="shared" si="55"/>
        <v>2038</v>
      </c>
      <c r="B70" s="11">
        <v>15</v>
      </c>
      <c r="C70" s="12">
        <f t="shared" si="49"/>
        <v>9301696830.1445751</v>
      </c>
      <c r="D70" s="12">
        <f t="shared" si="49"/>
        <v>9874265088.6117287</v>
      </c>
      <c r="E70" s="12">
        <f t="shared" si="49"/>
        <v>684911155.00212848</v>
      </c>
      <c r="F70" s="11">
        <f t="shared" si="50"/>
        <v>3348610858.8520474</v>
      </c>
      <c r="G70" s="11">
        <f t="shared" si="51"/>
        <v>4739647242.5336294</v>
      </c>
      <c r="H70" s="12">
        <f t="shared" si="52"/>
        <v>394508825.2812261</v>
      </c>
      <c r="I70" s="12">
        <f t="shared" si="53"/>
        <v>1417182000.0212669</v>
      </c>
      <c r="J70" s="11">
        <f t="shared" si="48"/>
        <v>2834364000.0425339</v>
      </c>
      <c r="K70" s="12">
        <f t="shared" si="54"/>
        <v>32595186000.489136</v>
      </c>
    </row>
    <row r="71" spans="1:13" ht="15.75" x14ac:dyDescent="0.25">
      <c r="A71" s="11">
        <f t="shared" si="55"/>
        <v>2039</v>
      </c>
      <c r="B71" s="11">
        <v>16</v>
      </c>
      <c r="C71" s="12">
        <f t="shared" si="49"/>
        <v>9441222282.5967426</v>
      </c>
      <c r="D71" s="12">
        <f t="shared" si="49"/>
        <v>10022379064.940903</v>
      </c>
      <c r="E71" s="12">
        <f t="shared" si="49"/>
        <v>695184822.32716036</v>
      </c>
      <c r="F71" s="11">
        <f t="shared" si="50"/>
        <v>3398840021.734828</v>
      </c>
      <c r="G71" s="11">
        <f t="shared" si="51"/>
        <v>4810741951.1716328</v>
      </c>
      <c r="H71" s="12">
        <f t="shared" si="52"/>
        <v>400426457.66044438</v>
      </c>
      <c r="I71" s="12">
        <f t="shared" si="53"/>
        <v>1438439730.0215855</v>
      </c>
      <c r="J71" s="11">
        <f t="shared" si="48"/>
        <v>2876879460.0431709</v>
      </c>
      <c r="K71" s="12">
        <f t="shared" si="54"/>
        <v>33084113790.496464</v>
      </c>
    </row>
    <row r="72" spans="1:13" ht="15.75" x14ac:dyDescent="0.25">
      <c r="A72" s="11">
        <f t="shared" si="55"/>
        <v>2040</v>
      </c>
      <c r="B72" s="11">
        <v>17</v>
      </c>
      <c r="C72" s="12">
        <f t="shared" si="49"/>
        <v>9582840616.8356934</v>
      </c>
      <c r="D72" s="12">
        <f t="shared" si="49"/>
        <v>10172714750.915014</v>
      </c>
      <c r="E72" s="12">
        <f t="shared" si="49"/>
        <v>705612594.66206765</v>
      </c>
      <c r="F72" s="11">
        <f t="shared" si="50"/>
        <v>3449822622.0608501</v>
      </c>
      <c r="G72" s="11">
        <f t="shared" si="51"/>
        <v>4882903080.4392071</v>
      </c>
      <c r="H72" s="12">
        <f t="shared" si="52"/>
        <v>406432854.52535099</v>
      </c>
      <c r="I72" s="12">
        <f t="shared" si="53"/>
        <v>1460016325.9719095</v>
      </c>
      <c r="J72" s="11">
        <f t="shared" si="48"/>
        <v>2920032651.943819</v>
      </c>
      <c r="K72" s="12">
        <f t="shared" si="54"/>
        <v>33580375497.353912</v>
      </c>
    </row>
    <row r="73" spans="1:13" ht="15.75" x14ac:dyDescent="0.25">
      <c r="A73" s="11">
        <f t="shared" si="55"/>
        <v>2041</v>
      </c>
      <c r="B73" s="11">
        <v>18</v>
      </c>
      <c r="C73" s="12">
        <f t="shared" si="49"/>
        <v>9726583226.0882263</v>
      </c>
      <c r="D73" s="12">
        <f t="shared" si="49"/>
        <v>10325305472.178738</v>
      </c>
      <c r="E73" s="12">
        <f t="shared" si="49"/>
        <v>716196783.58199859</v>
      </c>
      <c r="F73" s="11">
        <f t="shared" si="50"/>
        <v>3501569961.3917623</v>
      </c>
      <c r="G73" s="11">
        <f t="shared" si="51"/>
        <v>4956146626.6457949</v>
      </c>
      <c r="H73" s="12">
        <f t="shared" si="52"/>
        <v>412529347.34323126</v>
      </c>
      <c r="I73" s="12">
        <f t="shared" si="53"/>
        <v>1481916570.8614874</v>
      </c>
      <c r="J73" s="11">
        <f t="shared" si="48"/>
        <v>2963833141.7229748</v>
      </c>
      <c r="K73" s="12">
        <f t="shared" si="54"/>
        <v>34084081129.814209</v>
      </c>
    </row>
    <row r="74" spans="1:13" ht="15.75" x14ac:dyDescent="0.25">
      <c r="A74" s="11">
        <f t="shared" si="55"/>
        <v>2042</v>
      </c>
      <c r="B74" s="11">
        <v>19</v>
      </c>
      <c r="C74" s="12">
        <f t="shared" si="49"/>
        <v>9872481974.4795494</v>
      </c>
      <c r="D74" s="12">
        <f t="shared" si="49"/>
        <v>10480185054.261417</v>
      </c>
      <c r="E74" s="12">
        <f t="shared" si="49"/>
        <v>726939735.33572841</v>
      </c>
      <c r="F74" s="11">
        <f t="shared" si="50"/>
        <v>3554093510.8126383</v>
      </c>
      <c r="G74" s="11">
        <f t="shared" si="51"/>
        <v>5030488826.0454807</v>
      </c>
      <c r="H74" s="12">
        <f t="shared" si="52"/>
        <v>418717287.55337971</v>
      </c>
      <c r="I74" s="12">
        <f t="shared" si="53"/>
        <v>1504145319.4244099</v>
      </c>
      <c r="J74" s="11">
        <f t="shared" si="48"/>
        <v>3008290638.8488197</v>
      </c>
      <c r="K74" s="12">
        <f t="shared" si="54"/>
        <v>34595342346.761429</v>
      </c>
    </row>
    <row r="77" spans="1:13" ht="21.75" x14ac:dyDescent="0.4">
      <c r="A77" s="6"/>
      <c r="B77" s="27"/>
      <c r="C77" s="78" t="s">
        <v>0</v>
      </c>
      <c r="D77" s="78"/>
      <c r="E77" s="78"/>
      <c r="F77" s="27"/>
      <c r="G77" s="27"/>
      <c r="H77" s="27"/>
      <c r="I77" s="27"/>
      <c r="J77" s="27"/>
      <c r="K77" s="27"/>
    </row>
    <row r="78" spans="1:13" ht="15.75" x14ac:dyDescent="0.25">
      <c r="A78" s="22" t="s">
        <v>2</v>
      </c>
      <c r="B78" s="22" t="s">
        <v>4</v>
      </c>
      <c r="C78" s="22" t="s">
        <v>9</v>
      </c>
      <c r="D78" s="22" t="s">
        <v>1</v>
      </c>
      <c r="E78" s="22" t="s">
        <v>10</v>
      </c>
      <c r="F78" s="22" t="s">
        <v>11</v>
      </c>
      <c r="G78" s="22" t="s">
        <v>13</v>
      </c>
      <c r="H78" s="22" t="s">
        <v>14</v>
      </c>
      <c r="I78" s="22" t="s">
        <v>16</v>
      </c>
      <c r="J78" s="22" t="s">
        <v>20</v>
      </c>
      <c r="K78" s="22" t="s">
        <v>53</v>
      </c>
      <c r="L78" s="22" t="s">
        <v>55</v>
      </c>
      <c r="M78" s="22" t="s">
        <v>26</v>
      </c>
    </row>
    <row r="79" spans="1:13" ht="15.75" x14ac:dyDescent="0.25">
      <c r="A79" s="21"/>
      <c r="B79" s="21"/>
      <c r="C79" s="21"/>
      <c r="D79" s="21"/>
      <c r="E79" s="21"/>
      <c r="F79" s="21"/>
      <c r="G79" s="21"/>
      <c r="H79" s="21" t="s">
        <v>15</v>
      </c>
      <c r="I79" s="21"/>
      <c r="J79" s="21"/>
      <c r="K79" s="21"/>
      <c r="L79" s="1"/>
      <c r="M79" s="1"/>
    </row>
    <row r="80" spans="1:13" ht="15.75" x14ac:dyDescent="0.25">
      <c r="A80" s="13">
        <v>2022</v>
      </c>
      <c r="B80" s="13">
        <v>0</v>
      </c>
      <c r="C80" s="13">
        <v>150000000</v>
      </c>
      <c r="D80" s="13">
        <v>1000000000</v>
      </c>
      <c r="E80" s="14">
        <v>0.65</v>
      </c>
      <c r="F80" s="13">
        <v>600000000</v>
      </c>
      <c r="G80" s="15">
        <f>IF(E80&gt;=1,F80,0)</f>
        <v>0</v>
      </c>
      <c r="H80" s="13">
        <v>0</v>
      </c>
      <c r="I80" s="13">
        <v>0</v>
      </c>
      <c r="J80" s="15">
        <v>0</v>
      </c>
      <c r="K80" s="15">
        <f>J80+I80+H80+G80+D80+C80</f>
        <v>1150000000</v>
      </c>
      <c r="L80" s="1"/>
      <c r="M80" s="2">
        <f>K80+L80</f>
        <v>1150000000</v>
      </c>
    </row>
    <row r="81" spans="1:13" ht="15.75" x14ac:dyDescent="0.25">
      <c r="A81" s="13">
        <f>A80+1</f>
        <v>2023</v>
      </c>
      <c r="B81" s="13">
        <v>1</v>
      </c>
      <c r="C81" s="13"/>
      <c r="D81" s="13"/>
      <c r="E81" s="16">
        <f>(D5+E5)*(E80/(D4+E4))</f>
        <v>0.75833333333333341</v>
      </c>
      <c r="F81" s="13">
        <f>F80*(1+1.5%)^B81</f>
        <v>609000000</v>
      </c>
      <c r="G81" s="15">
        <f t="shared" ref="G81:G90" si="56">IF(E81&gt;=1,F81,0)</f>
        <v>0</v>
      </c>
      <c r="H81" s="15">
        <v>40000000</v>
      </c>
      <c r="I81" s="13">
        <f>500000000*(1+20%)</f>
        <v>600000000</v>
      </c>
      <c r="J81" s="15">
        <f>6%*(SUM(C55:H55))</f>
        <v>667098599.99999988</v>
      </c>
      <c r="K81" s="15">
        <f t="shared" ref="K81:K100" si="57">J81+I81+H81+G81+D81+C81</f>
        <v>1307098600</v>
      </c>
      <c r="L81" s="1">
        <f>($D$80-200000000)/20</f>
        <v>40000000</v>
      </c>
      <c r="M81" s="2">
        <f t="shared" ref="M81:M100" si="58">K81+L81</f>
        <v>1347098600</v>
      </c>
    </row>
    <row r="82" spans="1:13" ht="15.75" x14ac:dyDescent="0.25">
      <c r="A82" s="13">
        <f t="shared" ref="A82:A89" si="59">A81+1</f>
        <v>2024</v>
      </c>
      <c r="B82" s="13">
        <v>2</v>
      </c>
      <c r="C82" s="13"/>
      <c r="D82" s="13"/>
      <c r="E82" s="16">
        <f t="shared" ref="E82:E100" si="60">(D6+E6)*(E81/(D5+E5))</f>
        <v>0.91286000000000023</v>
      </c>
      <c r="F82" s="13">
        <f t="shared" ref="F82:F100" si="61">F81*(1+1.5%)^B82</f>
        <v>627407024.99999988</v>
      </c>
      <c r="G82" s="15">
        <f t="shared" si="56"/>
        <v>0</v>
      </c>
      <c r="H82" s="15">
        <f>H81*(1+10%)</f>
        <v>44000000</v>
      </c>
      <c r="I82" s="13">
        <f t="shared" ref="I82:I100" si="62">I81*(1+20%)</f>
        <v>720000000</v>
      </c>
      <c r="J82" s="15">
        <f t="shared" ref="J82:J100" si="63">6%*(SUM(C56:H56))</f>
        <v>777568186.91159999</v>
      </c>
      <c r="K82" s="15">
        <f t="shared" si="57"/>
        <v>1541568186.9116001</v>
      </c>
      <c r="L82" s="1">
        <f t="shared" ref="L82:L100" si="64">($D$80-200000000)/20</f>
        <v>40000000</v>
      </c>
      <c r="M82" s="2">
        <f t="shared" si="58"/>
        <v>1581568186.9116001</v>
      </c>
    </row>
    <row r="83" spans="1:13" ht="15.75" x14ac:dyDescent="0.25">
      <c r="A83" s="13">
        <f t="shared" si="59"/>
        <v>2025</v>
      </c>
      <c r="B83" s="13">
        <v>3</v>
      </c>
      <c r="C83" s="13"/>
      <c r="D83" s="13"/>
      <c r="E83" s="16">
        <f t="shared" si="60"/>
        <v>1.0016188000000004</v>
      </c>
      <c r="F83" s="15">
        <f t="shared" si="61"/>
        <v>656065958.36558402</v>
      </c>
      <c r="G83" s="15">
        <f t="shared" si="56"/>
        <v>656065958.36558402</v>
      </c>
      <c r="H83" s="15">
        <f t="shared" ref="H83:H100" si="65">H82*(1+10%)</f>
        <v>48400000.000000007</v>
      </c>
      <c r="I83" s="13">
        <f t="shared" si="62"/>
        <v>864000000</v>
      </c>
      <c r="J83" s="15">
        <f t="shared" si="63"/>
        <v>846411699.23536837</v>
      </c>
      <c r="K83" s="15">
        <f t="shared" si="57"/>
        <v>2414877657.6009521</v>
      </c>
      <c r="L83" s="1">
        <f t="shared" si="64"/>
        <v>40000000</v>
      </c>
      <c r="M83" s="2">
        <f t="shared" si="58"/>
        <v>2454877657.6009521</v>
      </c>
    </row>
    <row r="84" spans="1:13" ht="15.75" x14ac:dyDescent="0.25">
      <c r="A84" s="13">
        <f t="shared" si="59"/>
        <v>2026</v>
      </c>
      <c r="B84" s="13">
        <v>4</v>
      </c>
      <c r="C84" s="13"/>
      <c r="D84" s="13"/>
      <c r="E84" s="16">
        <f t="shared" si="60"/>
        <v>1.0990513040000005</v>
      </c>
      <c r="F84" s="13">
        <f t="shared" si="61"/>
        <v>696324495.01508927</v>
      </c>
      <c r="G84" s="15">
        <f t="shared" si="56"/>
        <v>696324495.01508927</v>
      </c>
      <c r="H84" s="15">
        <f t="shared" si="65"/>
        <v>53240000.000000015</v>
      </c>
      <c r="I84" s="13">
        <f t="shared" si="62"/>
        <v>1036800000</v>
      </c>
      <c r="J84" s="15">
        <f t="shared" si="63"/>
        <v>921828307.13488972</v>
      </c>
      <c r="K84" s="15">
        <f t="shared" si="57"/>
        <v>2708192802.1499786</v>
      </c>
      <c r="L84" s="1">
        <f t="shared" si="64"/>
        <v>40000000</v>
      </c>
      <c r="M84" s="2">
        <f t="shared" si="58"/>
        <v>2748192802.1499786</v>
      </c>
    </row>
    <row r="85" spans="1:13" ht="15.75" x14ac:dyDescent="0.25">
      <c r="A85" s="13">
        <f t="shared" si="59"/>
        <v>2027</v>
      </c>
      <c r="B85" s="13">
        <v>5</v>
      </c>
      <c r="C85" s="13"/>
      <c r="D85" s="13"/>
      <c r="E85" s="16">
        <f t="shared" si="60"/>
        <v>1.2060087083200006</v>
      </c>
      <c r="F85" s="13">
        <f t="shared" si="61"/>
        <v>750139239.99262035</v>
      </c>
      <c r="G85" s="15">
        <f t="shared" si="56"/>
        <v>750139239.99262035</v>
      </c>
      <c r="H85" s="15">
        <f t="shared" si="65"/>
        <v>58564000.000000022</v>
      </c>
      <c r="I85" s="13">
        <f t="shared" si="62"/>
        <v>1244160000</v>
      </c>
      <c r="J85" s="15">
        <f t="shared" si="63"/>
        <v>1004486935.3627629</v>
      </c>
      <c r="K85" s="15">
        <f t="shared" si="57"/>
        <v>3057350175.3553834</v>
      </c>
      <c r="L85" s="1">
        <f t="shared" si="64"/>
        <v>40000000</v>
      </c>
      <c r="M85" s="2">
        <f t="shared" si="58"/>
        <v>3097350175.3553834</v>
      </c>
    </row>
    <row r="86" spans="1:13" ht="15.75" x14ac:dyDescent="0.25">
      <c r="A86" s="13">
        <f t="shared" si="59"/>
        <v>2028</v>
      </c>
      <c r="B86" s="13">
        <v>6</v>
      </c>
      <c r="C86" s="13"/>
      <c r="D86" s="13"/>
      <c r="E86" s="16">
        <f t="shared" si="60"/>
        <v>1.3234260349856009</v>
      </c>
      <c r="F86" s="13">
        <f t="shared" si="61"/>
        <v>820234698.98898196</v>
      </c>
      <c r="G86" s="15">
        <f t="shared" si="56"/>
        <v>820234698.98898196</v>
      </c>
      <c r="H86" s="15">
        <f t="shared" si="65"/>
        <v>64420400.00000003</v>
      </c>
      <c r="I86" s="13">
        <f t="shared" si="62"/>
        <v>1492992000</v>
      </c>
      <c r="J86" s="15">
        <f t="shared" si="63"/>
        <v>1095127908.6145875</v>
      </c>
      <c r="K86" s="15">
        <f t="shared" si="57"/>
        <v>3472775007.60357</v>
      </c>
      <c r="L86" s="1">
        <f t="shared" si="64"/>
        <v>40000000</v>
      </c>
      <c r="M86" s="2">
        <f t="shared" si="58"/>
        <v>3512775007.60357</v>
      </c>
    </row>
    <row r="87" spans="1:13" ht="15.75" x14ac:dyDescent="0.25">
      <c r="A87" s="13">
        <f t="shared" si="59"/>
        <v>2029</v>
      </c>
      <c r="B87" s="13">
        <v>7</v>
      </c>
      <c r="C87" s="13"/>
      <c r="D87" s="13"/>
      <c r="E87" s="16">
        <f t="shared" si="60"/>
        <v>1.4523304107844492</v>
      </c>
      <c r="F87" s="15">
        <f t="shared" si="61"/>
        <v>910333308.05844367</v>
      </c>
      <c r="G87" s="15">
        <f t="shared" si="56"/>
        <v>910333308.05844367</v>
      </c>
      <c r="H87" s="15">
        <f t="shared" si="65"/>
        <v>70862440.000000045</v>
      </c>
      <c r="I87" s="13">
        <f t="shared" si="62"/>
        <v>1791590400</v>
      </c>
      <c r="J87" s="15">
        <f t="shared" si="63"/>
        <v>1194570824.6558278</v>
      </c>
      <c r="K87" s="15">
        <f t="shared" si="57"/>
        <v>3967356972.7142711</v>
      </c>
      <c r="L87" s="1">
        <f t="shared" si="64"/>
        <v>40000000</v>
      </c>
      <c r="M87" s="2">
        <f t="shared" si="58"/>
        <v>4007356972.7142711</v>
      </c>
    </row>
    <row r="88" spans="1:13" ht="15.75" x14ac:dyDescent="0.25">
      <c r="A88" s="13">
        <f t="shared" si="59"/>
        <v>2030</v>
      </c>
      <c r="B88" s="13">
        <v>8</v>
      </c>
      <c r="C88" s="13"/>
      <c r="D88" s="13"/>
      <c r="E88" s="16">
        <f t="shared" si="60"/>
        <v>1.5938501659472051</v>
      </c>
      <c r="F88" s="13">
        <f t="shared" si="61"/>
        <v>1025483722.8586174</v>
      </c>
      <c r="G88" s="15">
        <f t="shared" si="56"/>
        <v>1025483722.8586174</v>
      </c>
      <c r="H88" s="15">
        <f t="shared" si="65"/>
        <v>77948684.00000006</v>
      </c>
      <c r="I88" s="13">
        <f t="shared" si="62"/>
        <v>2149908480</v>
      </c>
      <c r="J88" s="15">
        <f t="shared" si="63"/>
        <v>1303723313.9075382</v>
      </c>
      <c r="K88" s="15">
        <f t="shared" si="57"/>
        <v>4557064200.7661562</v>
      </c>
      <c r="L88" s="1">
        <f t="shared" si="64"/>
        <v>40000000</v>
      </c>
      <c r="M88" s="2">
        <f t="shared" si="58"/>
        <v>4597064200.7661562</v>
      </c>
    </row>
    <row r="89" spans="1:13" ht="15.75" x14ac:dyDescent="0.25">
      <c r="A89" s="13">
        <f t="shared" si="59"/>
        <v>2031</v>
      </c>
      <c r="B89" s="13">
        <v>9</v>
      </c>
      <c r="C89" s="13"/>
      <c r="D89" s="13"/>
      <c r="E89" s="16">
        <f t="shared" si="60"/>
        <v>1.7492248337529817</v>
      </c>
      <c r="F89" s="13">
        <f t="shared" si="61"/>
        <v>1172527808.6465032</v>
      </c>
      <c r="G89" s="15">
        <f t="shared" si="56"/>
        <v>1172527808.6465032</v>
      </c>
      <c r="H89" s="15">
        <f t="shared" si="65"/>
        <v>85743552.400000066</v>
      </c>
      <c r="I89" s="13">
        <f t="shared" si="62"/>
        <v>2579890176</v>
      </c>
      <c r="J89" s="15">
        <f t="shared" si="63"/>
        <v>1423590786.5962374</v>
      </c>
      <c r="K89" s="15">
        <f t="shared" si="57"/>
        <v>5261752323.6427402</v>
      </c>
      <c r="L89" s="1">
        <f t="shared" si="64"/>
        <v>40000000</v>
      </c>
      <c r="M89" s="2">
        <f t="shared" si="58"/>
        <v>5301752323.6427402</v>
      </c>
    </row>
    <row r="90" spans="1:13" ht="15.75" x14ac:dyDescent="0.25">
      <c r="A90" s="13">
        <f>A89+1</f>
        <v>2032</v>
      </c>
      <c r="B90" s="13">
        <v>10</v>
      </c>
      <c r="C90" s="13"/>
      <c r="D90" s="13"/>
      <c r="E90" s="16">
        <f t="shared" si="60"/>
        <v>1.9198161404362204</v>
      </c>
      <c r="F90" s="13">
        <f t="shared" si="61"/>
        <v>1360766390.4115424</v>
      </c>
      <c r="G90" s="15">
        <f t="shared" si="56"/>
        <v>1360766390.4115424</v>
      </c>
      <c r="H90" s="15">
        <f t="shared" si="65"/>
        <v>94317907.640000075</v>
      </c>
      <c r="I90" s="13">
        <f t="shared" si="62"/>
        <v>3095868211.1999998</v>
      </c>
      <c r="J90" s="15">
        <f t="shared" si="63"/>
        <v>1555287280.1955745</v>
      </c>
      <c r="K90" s="15">
        <f t="shared" si="57"/>
        <v>6106239789.4471169</v>
      </c>
      <c r="L90" s="1">
        <f t="shared" si="64"/>
        <v>40000000</v>
      </c>
      <c r="M90" s="2">
        <f t="shared" si="58"/>
        <v>6146239789.4471169</v>
      </c>
    </row>
    <row r="91" spans="1:13" ht="15.75" x14ac:dyDescent="0.25">
      <c r="A91" s="13">
        <f t="shared" ref="A91:A100" si="66">A90+1</f>
        <v>2033</v>
      </c>
      <c r="B91" s="1">
        <f>B90+1</f>
        <v>11</v>
      </c>
      <c r="C91" s="1"/>
      <c r="D91" s="1"/>
      <c r="E91" s="16">
        <f t="shared" si="60"/>
        <v>1.9198161404362204</v>
      </c>
      <c r="F91" s="13">
        <f t="shared" si="61"/>
        <v>1602913323.6356251</v>
      </c>
      <c r="G91" s="50">
        <f>IF(E91=$E$90,0,F91)</f>
        <v>0</v>
      </c>
      <c r="H91" s="15">
        <f t="shared" si="65"/>
        <v>103749698.40400009</v>
      </c>
      <c r="I91" s="13">
        <f t="shared" si="62"/>
        <v>3715041853.4399996</v>
      </c>
      <c r="J91" s="15">
        <f t="shared" si="63"/>
        <v>1578616589.3985078</v>
      </c>
      <c r="K91" s="15">
        <f t="shared" si="57"/>
        <v>5397408141.2425079</v>
      </c>
      <c r="L91" s="1">
        <f t="shared" si="64"/>
        <v>40000000</v>
      </c>
      <c r="M91" s="2">
        <f t="shared" si="58"/>
        <v>5437408141.2425079</v>
      </c>
    </row>
    <row r="92" spans="1:13" ht="15.75" x14ac:dyDescent="0.25">
      <c r="A92" s="13">
        <f t="shared" si="66"/>
        <v>2034</v>
      </c>
      <c r="B92" s="1">
        <f t="shared" ref="B92:B100" si="67">B91+1</f>
        <v>12</v>
      </c>
      <c r="C92" s="1"/>
      <c r="D92" s="1"/>
      <c r="E92" s="16">
        <f t="shared" si="60"/>
        <v>1.9198161404362204</v>
      </c>
      <c r="F92" s="13">
        <f t="shared" si="61"/>
        <v>1916472297.0165551</v>
      </c>
      <c r="G92" s="50">
        <f t="shared" ref="G92:G100" si="68">IF(E92=$E$90,0,F92)</f>
        <v>0</v>
      </c>
      <c r="H92" s="15">
        <f t="shared" si="65"/>
        <v>114124668.24440011</v>
      </c>
      <c r="I92" s="13">
        <f t="shared" si="62"/>
        <v>4458050224.1279993</v>
      </c>
      <c r="J92" s="15">
        <f t="shared" si="63"/>
        <v>1602295838.2394853</v>
      </c>
      <c r="K92" s="15">
        <f t="shared" si="57"/>
        <v>6174470730.6118851</v>
      </c>
      <c r="L92" s="1">
        <f t="shared" si="64"/>
        <v>40000000</v>
      </c>
      <c r="M92" s="2">
        <f t="shared" si="58"/>
        <v>6214470730.6118851</v>
      </c>
    </row>
    <row r="93" spans="1:13" ht="15.75" x14ac:dyDescent="0.25">
      <c r="A93" s="13">
        <f t="shared" si="66"/>
        <v>2035</v>
      </c>
      <c r="B93" s="1">
        <f t="shared" si="67"/>
        <v>13</v>
      </c>
      <c r="C93" s="1"/>
      <c r="D93" s="1"/>
      <c r="E93" s="16">
        <f t="shared" si="60"/>
        <v>1.9198161404362204</v>
      </c>
      <c r="F93" s="13">
        <f t="shared" si="61"/>
        <v>2325739639.9668522</v>
      </c>
      <c r="G93" s="50">
        <f t="shared" si="68"/>
        <v>0</v>
      </c>
      <c r="H93" s="15">
        <f t="shared" si="65"/>
        <v>125537135.06884013</v>
      </c>
      <c r="I93" s="13">
        <f t="shared" si="62"/>
        <v>5349660268.953599</v>
      </c>
      <c r="J93" s="15">
        <f t="shared" si="63"/>
        <v>1626330275.8130772</v>
      </c>
      <c r="K93" s="15">
        <f t="shared" si="57"/>
        <v>7101527679.835516</v>
      </c>
      <c r="L93" s="1">
        <f t="shared" si="64"/>
        <v>40000000</v>
      </c>
      <c r="M93" s="2">
        <f t="shared" si="58"/>
        <v>7141527679.835516</v>
      </c>
    </row>
    <row r="94" spans="1:13" ht="15.75" x14ac:dyDescent="0.25">
      <c r="A94" s="13">
        <f t="shared" si="66"/>
        <v>2036</v>
      </c>
      <c r="B94" s="1">
        <f t="shared" si="67"/>
        <v>14</v>
      </c>
      <c r="C94" s="1"/>
      <c r="D94" s="1"/>
      <c r="E94" s="16">
        <f t="shared" si="60"/>
        <v>1.9198161404362204</v>
      </c>
      <c r="F94" s="13">
        <f t="shared" si="61"/>
        <v>2864743129.6312723</v>
      </c>
      <c r="G94" s="50">
        <f t="shared" si="68"/>
        <v>0</v>
      </c>
      <c r="H94" s="15">
        <f t="shared" si="65"/>
        <v>138090848.57572415</v>
      </c>
      <c r="I94" s="13">
        <f t="shared" si="62"/>
        <v>6419592322.744319</v>
      </c>
      <c r="J94" s="15">
        <f t="shared" si="63"/>
        <v>1650725229.9502733</v>
      </c>
      <c r="K94" s="15">
        <f t="shared" si="57"/>
        <v>8208408401.2703171</v>
      </c>
      <c r="L94" s="1">
        <f t="shared" si="64"/>
        <v>40000000</v>
      </c>
      <c r="M94" s="2">
        <f t="shared" si="58"/>
        <v>8248408401.2703171</v>
      </c>
    </row>
    <row r="95" spans="1:13" ht="15.75" x14ac:dyDescent="0.25">
      <c r="A95" s="13">
        <f t="shared" si="66"/>
        <v>2037</v>
      </c>
      <c r="B95" s="1">
        <f t="shared" si="67"/>
        <v>15</v>
      </c>
      <c r="C95" s="1"/>
      <c r="D95" s="1"/>
      <c r="E95" s="16">
        <f t="shared" si="60"/>
        <v>1.9198161404362204</v>
      </c>
      <c r="F95" s="13">
        <f t="shared" si="61"/>
        <v>3581593723.3928046</v>
      </c>
      <c r="G95" s="50">
        <f t="shared" si="68"/>
        <v>0</v>
      </c>
      <c r="H95" s="15">
        <f t="shared" si="65"/>
        <v>151899933.43329659</v>
      </c>
      <c r="I95" s="13">
        <f t="shared" si="62"/>
        <v>7703510787.2931824</v>
      </c>
      <c r="J95" s="15">
        <f t="shared" si="63"/>
        <v>1675486108.3995275</v>
      </c>
      <c r="K95" s="15">
        <f t="shared" si="57"/>
        <v>9530896829.1260071</v>
      </c>
      <c r="L95" s="1">
        <f t="shared" si="64"/>
        <v>40000000</v>
      </c>
      <c r="M95" s="2">
        <f t="shared" si="58"/>
        <v>9570896829.1260071</v>
      </c>
    </row>
    <row r="96" spans="1:13" ht="15.75" x14ac:dyDescent="0.25">
      <c r="A96" s="13">
        <f t="shared" si="66"/>
        <v>2038</v>
      </c>
      <c r="B96" s="1">
        <f t="shared" si="67"/>
        <v>16</v>
      </c>
      <c r="C96" s="1"/>
      <c r="D96" s="1"/>
      <c r="E96" s="16">
        <f t="shared" si="60"/>
        <v>1.9198161404362204</v>
      </c>
      <c r="F96" s="13">
        <f t="shared" si="61"/>
        <v>4544990672.5543995</v>
      </c>
      <c r="G96" s="50">
        <f t="shared" si="68"/>
        <v>0</v>
      </c>
      <c r="H96" s="15">
        <f t="shared" si="65"/>
        <v>167089926.77662626</v>
      </c>
      <c r="I96" s="13">
        <f t="shared" si="62"/>
        <v>9244212944.7518177</v>
      </c>
      <c r="J96" s="15">
        <f t="shared" si="63"/>
        <v>1700618400.0255201</v>
      </c>
      <c r="K96" s="15">
        <f t="shared" si="57"/>
        <v>11111921271.553965</v>
      </c>
      <c r="L96" s="1">
        <f t="shared" si="64"/>
        <v>40000000</v>
      </c>
      <c r="M96" s="2">
        <f t="shared" si="58"/>
        <v>11151921271.553965</v>
      </c>
    </row>
    <row r="97" spans="1:13" ht="15.75" x14ac:dyDescent="0.25">
      <c r="A97" s="13">
        <f t="shared" si="66"/>
        <v>2039</v>
      </c>
      <c r="B97" s="1">
        <f t="shared" si="67"/>
        <v>17</v>
      </c>
      <c r="C97" s="1"/>
      <c r="D97" s="1"/>
      <c r="E97" s="16">
        <f t="shared" si="60"/>
        <v>1.9198161404362204</v>
      </c>
      <c r="F97" s="13">
        <f t="shared" si="61"/>
        <v>5854040389.860013</v>
      </c>
      <c r="G97" s="50">
        <f t="shared" si="68"/>
        <v>0</v>
      </c>
      <c r="H97" s="15">
        <f t="shared" si="65"/>
        <v>183798919.4542889</v>
      </c>
      <c r="I97" s="13">
        <f t="shared" si="62"/>
        <v>11093055533.702181</v>
      </c>
      <c r="J97" s="15">
        <f t="shared" si="63"/>
        <v>1726127676.0259025</v>
      </c>
      <c r="K97" s="15">
        <f t="shared" si="57"/>
        <v>13002982129.182371</v>
      </c>
      <c r="L97" s="1">
        <f t="shared" si="64"/>
        <v>40000000</v>
      </c>
      <c r="M97" s="2">
        <f t="shared" si="58"/>
        <v>13042982129.182371</v>
      </c>
    </row>
    <row r="98" spans="1:13" ht="15.75" x14ac:dyDescent="0.25">
      <c r="A98" s="13">
        <f t="shared" si="66"/>
        <v>2040</v>
      </c>
      <c r="B98" s="1">
        <f t="shared" si="67"/>
        <v>18</v>
      </c>
      <c r="C98" s="1"/>
      <c r="D98" s="1"/>
      <c r="E98" s="16">
        <f t="shared" si="60"/>
        <v>1.9198161404362204</v>
      </c>
      <c r="F98" s="13">
        <f t="shared" si="61"/>
        <v>7653224885.4659719</v>
      </c>
      <c r="G98" s="50">
        <f t="shared" si="68"/>
        <v>0</v>
      </c>
      <c r="H98" s="15">
        <f t="shared" si="65"/>
        <v>202178811.39971781</v>
      </c>
      <c r="I98" s="13">
        <f t="shared" si="62"/>
        <v>13311666640.442617</v>
      </c>
      <c r="J98" s="15">
        <f t="shared" si="63"/>
        <v>1752019591.1662912</v>
      </c>
      <c r="K98" s="15">
        <f t="shared" si="57"/>
        <v>15265865043.008627</v>
      </c>
      <c r="L98" s="1">
        <f t="shared" si="64"/>
        <v>40000000</v>
      </c>
      <c r="M98" s="2">
        <f t="shared" si="58"/>
        <v>15305865043.008627</v>
      </c>
    </row>
    <row r="99" spans="1:13" ht="15.75" x14ac:dyDescent="0.25">
      <c r="A99" s="13">
        <f t="shared" si="66"/>
        <v>2041</v>
      </c>
      <c r="B99" s="1">
        <f t="shared" si="67"/>
        <v>19</v>
      </c>
      <c r="C99" s="1"/>
      <c r="D99" s="1"/>
      <c r="E99" s="16">
        <f t="shared" si="60"/>
        <v>1.9198161404362204</v>
      </c>
      <c r="F99" s="13">
        <f t="shared" si="61"/>
        <v>10155452466.249554</v>
      </c>
      <c r="G99" s="50">
        <f t="shared" si="68"/>
        <v>0</v>
      </c>
      <c r="H99" s="15">
        <f t="shared" si="65"/>
        <v>222396692.5396896</v>
      </c>
      <c r="I99" s="13">
        <f t="shared" si="62"/>
        <v>15973999968.531139</v>
      </c>
      <c r="J99" s="15">
        <f t="shared" si="63"/>
        <v>1778299885.0337849</v>
      </c>
      <c r="K99" s="15">
        <f t="shared" si="57"/>
        <v>17974696546.104614</v>
      </c>
      <c r="L99" s="1">
        <f t="shared" si="64"/>
        <v>40000000</v>
      </c>
      <c r="M99" s="2">
        <f t="shared" si="58"/>
        <v>18014696546.104614</v>
      </c>
    </row>
    <row r="100" spans="1:13" ht="15.75" x14ac:dyDescent="0.25">
      <c r="A100" s="13">
        <f t="shared" si="66"/>
        <v>2042</v>
      </c>
      <c r="B100" s="1">
        <f t="shared" si="67"/>
        <v>20</v>
      </c>
      <c r="C100" s="1"/>
      <c r="D100" s="1"/>
      <c r="E100" s="16">
        <f t="shared" si="60"/>
        <v>1.9198161404362204</v>
      </c>
      <c r="F100" s="13">
        <f t="shared" si="61"/>
        <v>13677921997.949286</v>
      </c>
      <c r="G100" s="50">
        <f t="shared" si="68"/>
        <v>0</v>
      </c>
      <c r="H100" s="15">
        <f t="shared" si="65"/>
        <v>244636361.79365858</v>
      </c>
      <c r="I100" s="13">
        <f t="shared" si="62"/>
        <v>19168799962.237366</v>
      </c>
      <c r="J100" s="15">
        <f t="shared" si="63"/>
        <v>1804974383.3092916</v>
      </c>
      <c r="K100" s="15">
        <f t="shared" si="57"/>
        <v>21218410707.340317</v>
      </c>
      <c r="L100" s="1">
        <f t="shared" si="64"/>
        <v>40000000</v>
      </c>
      <c r="M100" s="2">
        <f t="shared" si="58"/>
        <v>21258410707.340317</v>
      </c>
    </row>
    <row r="103" spans="1:13" ht="21.75" x14ac:dyDescent="0.4">
      <c r="D103" s="46" t="s">
        <v>56</v>
      </c>
      <c r="E103" s="64"/>
      <c r="F103" s="64"/>
    </row>
    <row r="104" spans="1:13" x14ac:dyDescent="0.25">
      <c r="A104" s="68"/>
      <c r="B104" s="69"/>
    </row>
    <row r="105" spans="1:13" ht="15.75" x14ac:dyDescent="0.25">
      <c r="A105" s="22" t="s">
        <v>2</v>
      </c>
      <c r="B105" s="22" t="s">
        <v>4</v>
      </c>
      <c r="C105" s="19" t="s">
        <v>22</v>
      </c>
      <c r="D105" s="19" t="s">
        <v>23</v>
      </c>
      <c r="E105" s="19" t="s">
        <v>27</v>
      </c>
      <c r="F105" s="19" t="s">
        <v>28</v>
      </c>
      <c r="G105" s="19" t="s">
        <v>29</v>
      </c>
      <c r="H105" s="66" t="s">
        <v>51</v>
      </c>
      <c r="I105" s="66" t="s">
        <v>57</v>
      </c>
    </row>
    <row r="106" spans="1:13" ht="15.75" x14ac:dyDescent="0.25">
      <c r="A106" s="21"/>
      <c r="B106" s="21"/>
      <c r="C106" s="4"/>
      <c r="D106" s="4"/>
      <c r="E106" s="4"/>
      <c r="F106" s="4"/>
      <c r="G106" s="4"/>
      <c r="H106" s="1"/>
      <c r="I106" s="1"/>
    </row>
    <row r="107" spans="1:13" ht="15.75" x14ac:dyDescent="0.25">
      <c r="A107" s="13">
        <v>2022</v>
      </c>
      <c r="B107" s="13">
        <v>0</v>
      </c>
      <c r="C107" s="4"/>
      <c r="D107" s="2">
        <f>M80</f>
        <v>1150000000</v>
      </c>
      <c r="E107" s="2">
        <f>C107-D107</f>
        <v>-1150000000</v>
      </c>
      <c r="F107" s="1">
        <f>0.1*C107</f>
        <v>0</v>
      </c>
      <c r="G107" s="2">
        <f>E107-F107</f>
        <v>-1150000000</v>
      </c>
      <c r="H107" s="52">
        <f>(1+$B$129)^-B107</f>
        <v>1</v>
      </c>
      <c r="I107" s="1">
        <f>G107*H107</f>
        <v>-1150000000</v>
      </c>
    </row>
    <row r="108" spans="1:13" ht="15.75" x14ac:dyDescent="0.25">
      <c r="A108" s="13">
        <f>A107+1</f>
        <v>2023</v>
      </c>
      <c r="B108" s="13">
        <v>1</v>
      </c>
      <c r="C108" s="12">
        <f t="shared" ref="C108:C127" si="69">K55</f>
        <v>12786056499.999998</v>
      </c>
      <c r="D108" s="2">
        <f t="shared" ref="D108:D127" si="70">M81</f>
        <v>1347098600</v>
      </c>
      <c r="E108" s="2">
        <f t="shared" ref="E108:E127" si="71">C108-D108</f>
        <v>11438957899.999998</v>
      </c>
      <c r="F108" s="1">
        <f t="shared" ref="F108:F127" si="72">0.1*C108</f>
        <v>1278605649.9999998</v>
      </c>
      <c r="G108" s="2">
        <f t="shared" ref="G108:G127" si="73">E108-F108</f>
        <v>10160352249.999998</v>
      </c>
      <c r="H108" s="52">
        <f t="shared" ref="H108:H127" si="74">(1+$B$129)^-B108</f>
        <v>0.10015665334904233</v>
      </c>
      <c r="I108" s="1">
        <f t="shared" ref="I108:I127" si="75">G108*H108</f>
        <v>1017626878.2074121</v>
      </c>
    </row>
    <row r="109" spans="1:13" ht="15.75" x14ac:dyDescent="0.25">
      <c r="A109" s="13">
        <f t="shared" ref="A109:A116" si="76">A108+1</f>
        <v>2024</v>
      </c>
      <c r="B109" s="13">
        <v>2</v>
      </c>
      <c r="C109" s="12">
        <f t="shared" si="69"/>
        <v>14903390249.139002</v>
      </c>
      <c r="D109" s="2">
        <f t="shared" si="70"/>
        <v>1581568186.9116001</v>
      </c>
      <c r="E109" s="2">
        <f t="shared" si="71"/>
        <v>13321822062.227402</v>
      </c>
      <c r="F109" s="1">
        <f t="shared" si="72"/>
        <v>1490339024.9139004</v>
      </c>
      <c r="G109" s="2">
        <f t="shared" si="73"/>
        <v>11831483037.313501</v>
      </c>
      <c r="H109" s="52">
        <f t="shared" si="74"/>
        <v>1.0031355210080231E-2</v>
      </c>
      <c r="I109" s="1">
        <f t="shared" si="75"/>
        <v>118685809.00933068</v>
      </c>
    </row>
    <row r="110" spans="1:13" ht="15.75" x14ac:dyDescent="0.25">
      <c r="A110" s="13">
        <f t="shared" si="76"/>
        <v>2025</v>
      </c>
      <c r="B110" s="13">
        <v>3</v>
      </c>
      <c r="C110" s="12">
        <f t="shared" si="69"/>
        <v>16222890902.011227</v>
      </c>
      <c r="D110" s="2">
        <f t="shared" si="70"/>
        <v>2454877657.6009521</v>
      </c>
      <c r="E110" s="2">
        <f t="shared" si="71"/>
        <v>13768013244.410275</v>
      </c>
      <c r="F110" s="1">
        <f t="shared" si="72"/>
        <v>1622289090.2011228</v>
      </c>
      <c r="G110" s="2">
        <f t="shared" si="73"/>
        <v>12145724154.209152</v>
      </c>
      <c r="H110" s="52">
        <f t="shared" si="74"/>
        <v>1.0047069663971155E-3</v>
      </c>
      <c r="I110" s="1">
        <f t="shared" si="75"/>
        <v>12202893.669671649</v>
      </c>
    </row>
    <row r="111" spans="1:13" ht="15.75" x14ac:dyDescent="0.25">
      <c r="A111" s="13">
        <f t="shared" si="76"/>
        <v>2026</v>
      </c>
      <c r="B111" s="13">
        <v>4</v>
      </c>
      <c r="C111" s="12">
        <f t="shared" si="69"/>
        <v>17668375886.752052</v>
      </c>
      <c r="D111" s="2">
        <f t="shared" si="70"/>
        <v>2748192802.1499786</v>
      </c>
      <c r="E111" s="2">
        <f t="shared" si="71"/>
        <v>14920183084.602074</v>
      </c>
      <c r="F111" s="1">
        <f t="shared" si="72"/>
        <v>1766837588.6752052</v>
      </c>
      <c r="G111" s="2">
        <f t="shared" si="73"/>
        <v>13153345495.926868</v>
      </c>
      <c r="H111" s="52">
        <f t="shared" si="74"/>
        <v>1.0062808735080381E-4</v>
      </c>
      <c r="I111" s="1">
        <f t="shared" si="75"/>
        <v>1323595.9995194308</v>
      </c>
    </row>
    <row r="112" spans="1:13" ht="15.75" x14ac:dyDescent="0.25">
      <c r="A112" s="13">
        <f t="shared" si="76"/>
        <v>2027</v>
      </c>
      <c r="B112" s="13">
        <v>5</v>
      </c>
      <c r="C112" s="12">
        <f t="shared" si="69"/>
        <v>19252666261.119625</v>
      </c>
      <c r="D112" s="2">
        <f t="shared" si="70"/>
        <v>3097350175.3553834</v>
      </c>
      <c r="E112" s="2">
        <f t="shared" si="71"/>
        <v>16155316085.764242</v>
      </c>
      <c r="F112" s="1">
        <f t="shared" si="72"/>
        <v>1925266626.1119626</v>
      </c>
      <c r="G112" s="2">
        <f t="shared" si="73"/>
        <v>14230049459.652279</v>
      </c>
      <c r="H112" s="52">
        <f t="shared" si="74"/>
        <v>1.0078572461971607E-5</v>
      </c>
      <c r="I112" s="1">
        <f t="shared" si="75"/>
        <v>143418.58461654541</v>
      </c>
    </row>
    <row r="113" spans="1:9" ht="15.75" x14ac:dyDescent="0.25">
      <c r="A113" s="13">
        <f t="shared" si="76"/>
        <v>2028</v>
      </c>
      <c r="B113" s="13">
        <v>6</v>
      </c>
      <c r="C113" s="12">
        <f t="shared" si="69"/>
        <v>20989951581.779594</v>
      </c>
      <c r="D113" s="2">
        <f t="shared" si="70"/>
        <v>3512775007.60357</v>
      </c>
      <c r="E113" s="2">
        <f t="shared" si="71"/>
        <v>17477176574.176025</v>
      </c>
      <c r="F113" s="1">
        <f t="shared" si="72"/>
        <v>2098995158.1779594</v>
      </c>
      <c r="G113" s="2">
        <f t="shared" si="73"/>
        <v>15378181415.998066</v>
      </c>
      <c r="H113" s="52">
        <f t="shared" si="74"/>
        <v>1.0094360883268944E-6</v>
      </c>
      <c r="I113" s="1">
        <f t="shared" si="75"/>
        <v>15523.291294146431</v>
      </c>
    </row>
    <row r="114" spans="1:9" ht="15.75" x14ac:dyDescent="0.25">
      <c r="A114" s="13">
        <f t="shared" si="76"/>
        <v>2029</v>
      </c>
      <c r="B114" s="13">
        <v>7</v>
      </c>
      <c r="C114" s="12">
        <f t="shared" si="69"/>
        <v>22895940805.903366</v>
      </c>
      <c r="D114" s="2">
        <f t="shared" si="70"/>
        <v>4007356972.7142711</v>
      </c>
      <c r="E114" s="2">
        <f t="shared" si="71"/>
        <v>18888583833.189095</v>
      </c>
      <c r="F114" s="1">
        <f t="shared" si="72"/>
        <v>2289594080.5903368</v>
      </c>
      <c r="G114" s="2">
        <f t="shared" si="73"/>
        <v>16598989752.598759</v>
      </c>
      <c r="H114" s="52">
        <f t="shared" si="74"/>
        <v>1.0110174037657005E-7</v>
      </c>
      <c r="I114" s="1">
        <f t="shared" si="75"/>
        <v>1678.1867524805864</v>
      </c>
    </row>
    <row r="115" spans="1:9" ht="15.75" x14ac:dyDescent="0.25">
      <c r="A115" s="13">
        <f t="shared" si="76"/>
        <v>2030</v>
      </c>
      <c r="B115" s="13">
        <v>8</v>
      </c>
      <c r="C115" s="12">
        <f t="shared" si="69"/>
        <v>24988030183.227814</v>
      </c>
      <c r="D115" s="2">
        <f t="shared" si="70"/>
        <v>4597064200.7661562</v>
      </c>
      <c r="E115" s="2">
        <f t="shared" si="71"/>
        <v>20390965982.461658</v>
      </c>
      <c r="F115" s="1">
        <f t="shared" si="72"/>
        <v>2498803018.3227816</v>
      </c>
      <c r="G115" s="2">
        <f t="shared" si="73"/>
        <v>17892162964.138878</v>
      </c>
      <c r="H115" s="52">
        <f t="shared" si="74"/>
        <v>1.0126011963881003E-8</v>
      </c>
      <c r="I115" s="1">
        <f t="shared" si="75"/>
        <v>181.17625623457886</v>
      </c>
    </row>
    <row r="116" spans="1:9" ht="15.75" x14ac:dyDescent="0.25">
      <c r="A116" s="13">
        <f t="shared" si="76"/>
        <v>2031</v>
      </c>
      <c r="B116" s="13">
        <v>9</v>
      </c>
      <c r="C116" s="12">
        <f t="shared" si="69"/>
        <v>27285490076.427883</v>
      </c>
      <c r="D116" s="2">
        <f t="shared" si="70"/>
        <v>5301752323.6427402</v>
      </c>
      <c r="E116" s="2">
        <f t="shared" si="71"/>
        <v>21983737752.785141</v>
      </c>
      <c r="F116" s="1">
        <f t="shared" si="72"/>
        <v>2728549007.6427884</v>
      </c>
      <c r="G116" s="2">
        <f t="shared" si="73"/>
        <v>19255188745.142353</v>
      </c>
      <c r="H116" s="52">
        <f t="shared" si="74"/>
        <v>1.014187470074685E-9</v>
      </c>
      <c r="I116" s="1">
        <f t="shared" si="75"/>
        <v>19.528371159246472</v>
      </c>
    </row>
    <row r="117" spans="1:9" ht="15.75" x14ac:dyDescent="0.25">
      <c r="A117" s="13">
        <f>A116+1</f>
        <v>2032</v>
      </c>
      <c r="B117" s="13">
        <v>10</v>
      </c>
      <c r="C117" s="12">
        <f t="shared" si="69"/>
        <v>29809672870.415176</v>
      </c>
      <c r="D117" s="2">
        <f t="shared" si="70"/>
        <v>6146239789.4471169</v>
      </c>
      <c r="E117" s="2">
        <f t="shared" si="71"/>
        <v>23663433080.96806</v>
      </c>
      <c r="F117" s="1">
        <f t="shared" si="72"/>
        <v>2980967287.0415177</v>
      </c>
      <c r="G117" s="2">
        <f t="shared" si="73"/>
        <v>20682465793.92654</v>
      </c>
      <c r="H117" s="52">
        <f t="shared" si="74"/>
        <v>1.0157762287121244E-10</v>
      </c>
      <c r="I117" s="1">
        <f t="shared" si="75"/>
        <v>2.1008757104622213</v>
      </c>
    </row>
    <row r="118" spans="1:9" ht="15.75" x14ac:dyDescent="0.25">
      <c r="A118" s="13">
        <f t="shared" ref="A118:A127" si="77">A117+1</f>
        <v>2033</v>
      </c>
      <c r="B118" s="1">
        <f>B117+1</f>
        <v>11</v>
      </c>
      <c r="C118" s="12">
        <f t="shared" si="69"/>
        <v>30256817963.471401</v>
      </c>
      <c r="D118" s="2">
        <f t="shared" si="70"/>
        <v>5437408141.2425079</v>
      </c>
      <c r="E118" s="2">
        <f t="shared" si="71"/>
        <v>24819409822.228893</v>
      </c>
      <c r="F118" s="1">
        <f t="shared" si="72"/>
        <v>3025681796.3471403</v>
      </c>
      <c r="G118" s="2">
        <f t="shared" si="73"/>
        <v>21793728025.881752</v>
      </c>
      <c r="H118" s="52">
        <f t="shared" si="74"/>
        <v>1.017367476193178E-11</v>
      </c>
      <c r="I118" s="1">
        <f t="shared" si="75"/>
        <v>0.22172230078531852</v>
      </c>
    </row>
    <row r="119" spans="1:9" ht="15.75" x14ac:dyDescent="0.25">
      <c r="A119" s="13">
        <f t="shared" si="77"/>
        <v>2034</v>
      </c>
      <c r="B119" s="1">
        <f t="shared" ref="B119:B127" si="78">B118+1</f>
        <v>12</v>
      </c>
      <c r="C119" s="12">
        <f t="shared" si="69"/>
        <v>30710670232.92347</v>
      </c>
      <c r="D119" s="2">
        <f t="shared" si="70"/>
        <v>6214470730.6118851</v>
      </c>
      <c r="E119" s="2">
        <f t="shared" si="71"/>
        <v>24496199502.311584</v>
      </c>
      <c r="F119" s="1">
        <f t="shared" si="72"/>
        <v>3071067023.292347</v>
      </c>
      <c r="G119" s="2">
        <f t="shared" si="73"/>
        <v>21425132479.019238</v>
      </c>
      <c r="H119" s="52">
        <f t="shared" si="74"/>
        <v>1.018961216416702E-12</v>
      </c>
      <c r="I119" s="1">
        <f t="shared" si="75"/>
        <v>2.1831379052710435E-2</v>
      </c>
    </row>
    <row r="120" spans="1:9" ht="15.75" x14ac:dyDescent="0.25">
      <c r="A120" s="13">
        <f t="shared" si="77"/>
        <v>2035</v>
      </c>
      <c r="B120" s="1">
        <f t="shared" si="78"/>
        <v>13</v>
      </c>
      <c r="C120" s="12">
        <f t="shared" si="69"/>
        <v>31171330286.417313</v>
      </c>
      <c r="D120" s="2">
        <f t="shared" si="70"/>
        <v>7141527679.835516</v>
      </c>
      <c r="E120" s="2">
        <f t="shared" si="71"/>
        <v>24029802606.581795</v>
      </c>
      <c r="F120" s="1">
        <f t="shared" si="72"/>
        <v>3117133028.6417313</v>
      </c>
      <c r="G120" s="2">
        <f t="shared" si="73"/>
        <v>20912669577.940063</v>
      </c>
      <c r="H120" s="52">
        <f t="shared" si="74"/>
        <v>1.0205574532876612E-13</v>
      </c>
      <c r="I120" s="1">
        <f t="shared" si="75"/>
        <v>2.1342580805908859E-3</v>
      </c>
    </row>
    <row r="121" spans="1:9" ht="15.75" x14ac:dyDescent="0.25">
      <c r="A121" s="13">
        <f t="shared" si="77"/>
        <v>2036</v>
      </c>
      <c r="B121" s="1">
        <f t="shared" si="78"/>
        <v>14</v>
      </c>
      <c r="C121" s="12">
        <f t="shared" si="69"/>
        <v>31638900240.713573</v>
      </c>
      <c r="D121" s="2">
        <f t="shared" si="70"/>
        <v>8248408401.2703171</v>
      </c>
      <c r="E121" s="2">
        <f t="shared" si="71"/>
        <v>23390491839.443256</v>
      </c>
      <c r="F121" s="1">
        <f t="shared" si="72"/>
        <v>3163890024.0713577</v>
      </c>
      <c r="G121" s="2">
        <f t="shared" si="73"/>
        <v>20226601815.371899</v>
      </c>
      <c r="H121" s="52">
        <f t="shared" si="74"/>
        <v>1.0221561907171374E-14</v>
      </c>
      <c r="I121" s="1">
        <f t="shared" si="75"/>
        <v>2.0674746262752878E-4</v>
      </c>
    </row>
    <row r="122" spans="1:9" ht="15.75" x14ac:dyDescent="0.25">
      <c r="A122" s="13">
        <f t="shared" si="77"/>
        <v>2037</v>
      </c>
      <c r="B122" s="1">
        <f t="shared" si="78"/>
        <v>15</v>
      </c>
      <c r="C122" s="12">
        <f t="shared" si="69"/>
        <v>32113483744.324276</v>
      </c>
      <c r="D122" s="2">
        <f t="shared" si="70"/>
        <v>9570896829.1260071</v>
      </c>
      <c r="E122" s="2">
        <f t="shared" si="71"/>
        <v>22542586915.198269</v>
      </c>
      <c r="F122" s="1">
        <f t="shared" si="72"/>
        <v>3211348374.4324279</v>
      </c>
      <c r="G122" s="2">
        <f t="shared" si="73"/>
        <v>19331238540.765842</v>
      </c>
      <c r="H122" s="52">
        <f t="shared" si="74"/>
        <v>1.0237574326223395E-15</v>
      </c>
      <c r="I122" s="1">
        <f t="shared" si="75"/>
        <v>1.9790499137904459E-5</v>
      </c>
    </row>
    <row r="123" spans="1:9" ht="15.75" x14ac:dyDescent="0.25">
      <c r="A123" s="13">
        <f t="shared" si="77"/>
        <v>2038</v>
      </c>
      <c r="B123" s="1">
        <f t="shared" si="78"/>
        <v>16</v>
      </c>
      <c r="C123" s="12">
        <f t="shared" si="69"/>
        <v>32595186000.489136</v>
      </c>
      <c r="D123" s="2">
        <f t="shared" si="70"/>
        <v>11151921271.553965</v>
      </c>
      <c r="E123" s="2">
        <f t="shared" si="71"/>
        <v>21443264728.935173</v>
      </c>
      <c r="F123" s="1">
        <f t="shared" si="72"/>
        <v>3259518600.048914</v>
      </c>
      <c r="G123" s="2">
        <f t="shared" si="73"/>
        <v>18183746128.886261</v>
      </c>
      <c r="H123" s="52">
        <f t="shared" si="74"/>
        <v>1.025361182926612E-16</v>
      </c>
      <c r="I123" s="1">
        <f t="shared" si="75"/>
        <v>1.8644907440752019E-6</v>
      </c>
    </row>
    <row r="124" spans="1:9" ht="15.75" x14ac:dyDescent="0.25">
      <c r="A124" s="13">
        <f t="shared" si="77"/>
        <v>2039</v>
      </c>
      <c r="B124" s="1">
        <f t="shared" si="78"/>
        <v>17</v>
      </c>
      <c r="C124" s="12">
        <f t="shared" si="69"/>
        <v>33084113790.496464</v>
      </c>
      <c r="D124" s="2">
        <f t="shared" si="70"/>
        <v>13042982129.182371</v>
      </c>
      <c r="E124" s="2">
        <f t="shared" si="71"/>
        <v>20041131661.314095</v>
      </c>
      <c r="F124" s="1">
        <f t="shared" si="72"/>
        <v>3308411379.0496464</v>
      </c>
      <c r="G124" s="2">
        <f t="shared" si="73"/>
        <v>16732720282.264448</v>
      </c>
      <c r="H124" s="52">
        <f t="shared" si="74"/>
        <v>1.0269674455594466E-17</v>
      </c>
      <c r="I124" s="1">
        <f t="shared" si="75"/>
        <v>1.7183959005537862E-7</v>
      </c>
    </row>
    <row r="125" spans="1:9" ht="15.75" x14ac:dyDescent="0.25">
      <c r="A125" s="13">
        <f t="shared" si="77"/>
        <v>2040</v>
      </c>
      <c r="B125" s="1">
        <f t="shared" si="78"/>
        <v>18</v>
      </c>
      <c r="C125" s="12">
        <f t="shared" si="69"/>
        <v>33580375497.353912</v>
      </c>
      <c r="D125" s="2">
        <f t="shared" si="70"/>
        <v>15305865043.008627</v>
      </c>
      <c r="E125" s="2">
        <f t="shared" si="71"/>
        <v>18274510454.345284</v>
      </c>
      <c r="F125" s="1">
        <f t="shared" si="72"/>
        <v>3358037549.7353916</v>
      </c>
      <c r="G125" s="2">
        <f t="shared" si="73"/>
        <v>14916472904.609892</v>
      </c>
      <c r="H125" s="52">
        <f t="shared" si="74"/>
        <v>1.0285762244564899E-18</v>
      </c>
      <c r="I125" s="1">
        <f t="shared" si="75"/>
        <v>1.5342729382431174E-8</v>
      </c>
    </row>
    <row r="126" spans="1:9" ht="15.75" x14ac:dyDescent="0.25">
      <c r="A126" s="13">
        <f t="shared" si="77"/>
        <v>2041</v>
      </c>
      <c r="B126" s="1">
        <f t="shared" si="78"/>
        <v>19</v>
      </c>
      <c r="C126" s="12">
        <f t="shared" si="69"/>
        <v>34084081129.814209</v>
      </c>
      <c r="D126" s="2">
        <f t="shared" si="70"/>
        <v>18014696546.104614</v>
      </c>
      <c r="E126" s="2">
        <f t="shared" si="71"/>
        <v>16069384583.709595</v>
      </c>
      <c r="F126" s="1">
        <f t="shared" si="72"/>
        <v>3408408112.981421</v>
      </c>
      <c r="G126" s="2">
        <f t="shared" si="73"/>
        <v>12660976470.728174</v>
      </c>
      <c r="H126" s="52">
        <f t="shared" si="74"/>
        <v>1.0301875235595542E-19</v>
      </c>
      <c r="I126" s="1">
        <f t="shared" si="75"/>
        <v>1.3043179996225243E-9</v>
      </c>
    </row>
    <row r="127" spans="1:9" ht="15.75" x14ac:dyDescent="0.25">
      <c r="A127" s="13">
        <f t="shared" si="77"/>
        <v>2042</v>
      </c>
      <c r="B127" s="1">
        <f t="shared" si="78"/>
        <v>20</v>
      </c>
      <c r="C127" s="12">
        <f t="shared" si="69"/>
        <v>34595342346.761429</v>
      </c>
      <c r="D127" s="2">
        <f t="shared" si="70"/>
        <v>21258410707.340317</v>
      </c>
      <c r="E127" s="2">
        <f t="shared" si="71"/>
        <v>13336931639.421112</v>
      </c>
      <c r="F127" s="1">
        <f t="shared" si="72"/>
        <v>3459534234.6761432</v>
      </c>
      <c r="G127" s="2">
        <f t="shared" si="73"/>
        <v>9877397404.7449684</v>
      </c>
      <c r="H127" s="52">
        <f t="shared" si="74"/>
        <v>1.0318013468166264E-20</v>
      </c>
      <c r="I127" s="1">
        <f t="shared" si="75"/>
        <v>1.0191511945258908E-10</v>
      </c>
    </row>
    <row r="128" spans="1:9" x14ac:dyDescent="0.25">
      <c r="H128" s="6" t="s">
        <v>48</v>
      </c>
      <c r="I128" s="79">
        <f>SUM(I107:I127)</f>
        <v>1.6684276543266376E-5</v>
      </c>
    </row>
    <row r="129" spans="1:13" ht="18.75" x14ac:dyDescent="0.3">
      <c r="A129" s="42" t="s">
        <v>32</v>
      </c>
      <c r="B129" s="83">
        <v>8.984359166984504</v>
      </c>
    </row>
    <row r="130" spans="1:13" s="82" customFormat="1" ht="21" x14ac:dyDescent="0.35">
      <c r="A130" s="80"/>
      <c r="B130" s="81"/>
    </row>
    <row r="131" spans="1:13" ht="18.75" x14ac:dyDescent="0.3">
      <c r="D131" s="65"/>
      <c r="E131" s="70"/>
    </row>
    <row r="132" spans="1:13" ht="21.75" x14ac:dyDescent="0.4">
      <c r="D132" s="46" t="s">
        <v>49</v>
      </c>
      <c r="E132" s="46"/>
      <c r="F132" s="46"/>
      <c r="G132" s="46"/>
      <c r="H132" s="46"/>
    </row>
    <row r="133" spans="1:13" ht="18.75" x14ac:dyDescent="0.3">
      <c r="D133" s="55">
        <v>0.06</v>
      </c>
      <c r="E133" s="53"/>
      <c r="F133" s="55">
        <v>0.08</v>
      </c>
      <c r="G133" s="53"/>
      <c r="H133" s="55">
        <v>0.1</v>
      </c>
      <c r="I133" s="54"/>
      <c r="J133" s="55">
        <v>0.15</v>
      </c>
      <c r="K133" s="54"/>
      <c r="L133" s="55">
        <v>0.2</v>
      </c>
      <c r="M133" s="51"/>
    </row>
    <row r="134" spans="1:13" ht="15.75" x14ac:dyDescent="0.25">
      <c r="A134" s="19" t="s">
        <v>2</v>
      </c>
      <c r="B134" s="19" t="s">
        <v>4</v>
      </c>
      <c r="C134" s="19" t="s">
        <v>40</v>
      </c>
      <c r="D134" s="41" t="s">
        <v>41</v>
      </c>
      <c r="E134" s="19" t="s">
        <v>39</v>
      </c>
      <c r="F134" s="41" t="s">
        <v>42</v>
      </c>
      <c r="G134" s="19" t="s">
        <v>39</v>
      </c>
      <c r="H134" s="41" t="s">
        <v>43</v>
      </c>
      <c r="I134" s="19" t="s">
        <v>39</v>
      </c>
      <c r="J134" s="41" t="s">
        <v>44</v>
      </c>
      <c r="K134" s="19" t="s">
        <v>39</v>
      </c>
      <c r="L134" s="41" t="s">
        <v>45</v>
      </c>
      <c r="M134" s="19" t="s">
        <v>39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x14ac:dyDescent="0.25">
      <c r="A136" s="13">
        <v>2022</v>
      </c>
      <c r="B136" s="13">
        <v>0</v>
      </c>
      <c r="C136" s="2">
        <f>G107</f>
        <v>-1150000000</v>
      </c>
      <c r="D136" s="52">
        <f>(1+$D$133)^-B136</f>
        <v>1</v>
      </c>
      <c r="E136" s="1">
        <f>C136*D136</f>
        <v>-1150000000</v>
      </c>
      <c r="F136" s="52">
        <f>(1+$F$133)^-B136</f>
        <v>1</v>
      </c>
      <c r="G136" s="2">
        <f>C136*F136</f>
        <v>-1150000000</v>
      </c>
      <c r="H136" s="52">
        <f>(1+$H$133)^-B136</f>
        <v>1</v>
      </c>
      <c r="I136" s="1">
        <f>C136*H136</f>
        <v>-1150000000</v>
      </c>
      <c r="J136" s="52">
        <f>(1+$J$133)^-B136</f>
        <v>1</v>
      </c>
      <c r="K136" s="2">
        <f>C136*J136</f>
        <v>-1150000000</v>
      </c>
      <c r="L136" s="52">
        <f>(1+$L$133)^-B136</f>
        <v>1</v>
      </c>
      <c r="M136" s="2">
        <f>C136*L136</f>
        <v>-1150000000</v>
      </c>
    </row>
    <row r="137" spans="1:13" ht="15.75" x14ac:dyDescent="0.25">
      <c r="A137" s="13">
        <f>A136+1</f>
        <v>2023</v>
      </c>
      <c r="B137" s="13">
        <v>1</v>
      </c>
      <c r="C137" s="2">
        <f>G108</f>
        <v>10160352249.999998</v>
      </c>
      <c r="D137" s="52">
        <f t="shared" ref="D137:D156" si="79">(1+$D$133)^-B137</f>
        <v>0.94339622641509424</v>
      </c>
      <c r="E137" s="1">
        <f t="shared" ref="E137:E156" si="80">C137*D137</f>
        <v>9585237971.6981106</v>
      </c>
      <c r="F137" s="52">
        <f t="shared" ref="F137:F156" si="81">(1+$F$133)^-B137</f>
        <v>0.92592592592592582</v>
      </c>
      <c r="G137" s="2">
        <f t="shared" ref="G137:G156" si="82">C137*F137</f>
        <v>9407733564.8148117</v>
      </c>
      <c r="H137" s="52">
        <f t="shared" ref="H137:H156" si="83">(1+$H$133)^-B137</f>
        <v>0.90909090909090906</v>
      </c>
      <c r="I137" s="1">
        <f t="shared" ref="I137:I156" si="84">C137*H137</f>
        <v>9236683863.6363621</v>
      </c>
      <c r="J137" s="52">
        <f t="shared" ref="J137:J156" si="85">(1+$J$133)^-B137</f>
        <v>0.86956521739130443</v>
      </c>
      <c r="K137" s="2">
        <f t="shared" ref="K137:K156" si="86">C137*J137</f>
        <v>8835088913.043478</v>
      </c>
      <c r="L137" s="52">
        <f t="shared" ref="L137:L156" si="87">(1+$L$133)^-B137</f>
        <v>0.83333333333333337</v>
      </c>
      <c r="M137" s="2">
        <f t="shared" ref="M137:M156" si="88">C137*L137</f>
        <v>8466960208.3333321</v>
      </c>
    </row>
    <row r="138" spans="1:13" ht="15.75" x14ac:dyDescent="0.25">
      <c r="A138" s="13">
        <f t="shared" ref="A138:A145" si="89">A137+1</f>
        <v>2024</v>
      </c>
      <c r="B138" s="13">
        <v>2</v>
      </c>
      <c r="C138" s="2">
        <f>G109</f>
        <v>11831483037.313501</v>
      </c>
      <c r="D138" s="52">
        <f t="shared" si="79"/>
        <v>0.88999644001423983</v>
      </c>
      <c r="E138" s="1">
        <f t="shared" si="80"/>
        <v>10529977783.297882</v>
      </c>
      <c r="F138" s="52">
        <f t="shared" si="81"/>
        <v>0.85733882030178321</v>
      </c>
      <c r="G138" s="2">
        <f t="shared" si="82"/>
        <v>10143589709.630917</v>
      </c>
      <c r="H138" s="52">
        <f t="shared" si="83"/>
        <v>0.82644628099173545</v>
      </c>
      <c r="I138" s="1">
        <f t="shared" si="84"/>
        <v>9778085154.8045464</v>
      </c>
      <c r="J138" s="52">
        <f t="shared" si="85"/>
        <v>0.7561436672967865</v>
      </c>
      <c r="K138" s="2">
        <f t="shared" si="86"/>
        <v>8946300973.3939533</v>
      </c>
      <c r="L138" s="52">
        <f t="shared" si="87"/>
        <v>0.69444444444444442</v>
      </c>
      <c r="M138" s="2">
        <f t="shared" si="88"/>
        <v>8216307664.8010426</v>
      </c>
    </row>
    <row r="139" spans="1:13" ht="15.75" x14ac:dyDescent="0.25">
      <c r="A139" s="13">
        <f t="shared" si="89"/>
        <v>2025</v>
      </c>
      <c r="B139" s="13">
        <v>3</v>
      </c>
      <c r="C139" s="2">
        <f>G110</f>
        <v>12145724154.209152</v>
      </c>
      <c r="D139" s="52">
        <f t="shared" si="79"/>
        <v>0.8396192830323016</v>
      </c>
      <c r="E139" s="1">
        <f t="shared" si="80"/>
        <v>10197784206.265196</v>
      </c>
      <c r="F139" s="52">
        <f t="shared" si="81"/>
        <v>0.79383224102016958</v>
      </c>
      <c r="G139" s="2">
        <f t="shared" si="82"/>
        <v>9641667424.1486549</v>
      </c>
      <c r="H139" s="52">
        <f t="shared" si="83"/>
        <v>0.75131480090157754</v>
      </c>
      <c r="I139" s="1">
        <f t="shared" si="84"/>
        <v>9125262324.7251301</v>
      </c>
      <c r="J139" s="52">
        <f t="shared" si="85"/>
        <v>0.65751623243198831</v>
      </c>
      <c r="K139" s="2">
        <f t="shared" si="86"/>
        <v>7986010786.0337992</v>
      </c>
      <c r="L139" s="52">
        <f t="shared" si="87"/>
        <v>0.57870370370370372</v>
      </c>
      <c r="M139" s="2">
        <f t="shared" si="88"/>
        <v>7028775552.2043705</v>
      </c>
    </row>
    <row r="140" spans="1:13" ht="15.75" x14ac:dyDescent="0.25">
      <c r="A140" s="13">
        <f t="shared" si="89"/>
        <v>2026</v>
      </c>
      <c r="B140" s="13">
        <v>4</v>
      </c>
      <c r="C140" s="2">
        <f>G111</f>
        <v>13153345495.926868</v>
      </c>
      <c r="D140" s="52">
        <f t="shared" si="79"/>
        <v>0.79209366323802044</v>
      </c>
      <c r="E140" s="1">
        <f t="shared" si="80"/>
        <v>10418681617.704029</v>
      </c>
      <c r="F140" s="52">
        <f t="shared" si="81"/>
        <v>0.73502985279645328</v>
      </c>
      <c r="G140" s="2">
        <f t="shared" si="82"/>
        <v>9668101603.6520176</v>
      </c>
      <c r="H140" s="52">
        <f t="shared" si="83"/>
        <v>0.68301345536507052</v>
      </c>
      <c r="I140" s="1">
        <f t="shared" si="84"/>
        <v>8983911956.7835979</v>
      </c>
      <c r="J140" s="52">
        <f t="shared" si="85"/>
        <v>0.57175324559303342</v>
      </c>
      <c r="K140" s="2">
        <f t="shared" si="86"/>
        <v>7520467977.7026949</v>
      </c>
      <c r="L140" s="52">
        <f t="shared" si="87"/>
        <v>0.48225308641975312</v>
      </c>
      <c r="M140" s="2">
        <f t="shared" si="88"/>
        <v>6343241462.1560907</v>
      </c>
    </row>
    <row r="141" spans="1:13" ht="15.75" x14ac:dyDescent="0.25">
      <c r="A141" s="13">
        <f t="shared" si="89"/>
        <v>2027</v>
      </c>
      <c r="B141" s="13">
        <v>5</v>
      </c>
      <c r="C141" s="2">
        <f>G112</f>
        <v>14230049459.652279</v>
      </c>
      <c r="D141" s="52">
        <f t="shared" si="79"/>
        <v>0.74725817286605689</v>
      </c>
      <c r="E141" s="1">
        <f t="shared" si="80"/>
        <v>10633520759.013382</v>
      </c>
      <c r="F141" s="52">
        <f t="shared" si="81"/>
        <v>0.68058319703375303</v>
      </c>
      <c r="G141" s="2">
        <f t="shared" si="82"/>
        <v>9684732555.1985779</v>
      </c>
      <c r="H141" s="52">
        <f t="shared" si="83"/>
        <v>0.62092132305915493</v>
      </c>
      <c r="I141" s="1">
        <f t="shared" si="84"/>
        <v>8835741137.6845055</v>
      </c>
      <c r="J141" s="52">
        <f t="shared" si="85"/>
        <v>0.49717673529828987</v>
      </c>
      <c r="K141" s="2">
        <f t="shared" si="86"/>
        <v>7074849533.4831142</v>
      </c>
      <c r="L141" s="52">
        <f t="shared" si="87"/>
        <v>0.4018775720164609</v>
      </c>
      <c r="M141" s="2">
        <f t="shared" si="88"/>
        <v>5718737726.5192089</v>
      </c>
    </row>
    <row r="142" spans="1:13" ht="15.75" x14ac:dyDescent="0.25">
      <c r="A142" s="13">
        <f t="shared" si="89"/>
        <v>2028</v>
      </c>
      <c r="B142" s="13">
        <v>6</v>
      </c>
      <c r="C142" s="2">
        <f>G113</f>
        <v>15378181415.998066</v>
      </c>
      <c r="D142" s="52">
        <f t="shared" si="79"/>
        <v>0.70496054043967626</v>
      </c>
      <c r="E142" s="1">
        <f t="shared" si="80"/>
        <v>10841011082.001383</v>
      </c>
      <c r="F142" s="52">
        <f t="shared" si="81"/>
        <v>0.63016962688310452</v>
      </c>
      <c r="G142" s="2">
        <f t="shared" si="82"/>
        <v>9690862845.060194</v>
      </c>
      <c r="H142" s="52">
        <f t="shared" si="83"/>
        <v>0.56447393005377722</v>
      </c>
      <c r="I142" s="1">
        <f t="shared" si="84"/>
        <v>8680582500.9683895</v>
      </c>
      <c r="J142" s="52">
        <f t="shared" si="85"/>
        <v>0.43232759591155645</v>
      </c>
      <c r="K142" s="2">
        <f t="shared" si="86"/>
        <v>6648412201.070219</v>
      </c>
      <c r="L142" s="52">
        <f t="shared" si="87"/>
        <v>0.33489797668038412</v>
      </c>
      <c r="M142" s="2">
        <f t="shared" si="88"/>
        <v>5150121841.2416372</v>
      </c>
    </row>
    <row r="143" spans="1:13" ht="15.75" x14ac:dyDescent="0.25">
      <c r="A143" s="13">
        <f t="shared" si="89"/>
        <v>2029</v>
      </c>
      <c r="B143" s="13">
        <v>7</v>
      </c>
      <c r="C143" s="2">
        <f>G114</f>
        <v>16598989752.598759</v>
      </c>
      <c r="D143" s="52">
        <f t="shared" si="79"/>
        <v>0.66505711362233599</v>
      </c>
      <c r="E143" s="1">
        <f t="shared" si="80"/>
        <v>11039276213.910063</v>
      </c>
      <c r="F143" s="52">
        <f t="shared" si="81"/>
        <v>0.58349039526213387</v>
      </c>
      <c r="G143" s="2">
        <f t="shared" si="82"/>
        <v>9685351091.6959591</v>
      </c>
      <c r="H143" s="52">
        <f t="shared" si="83"/>
        <v>0.51315811823070645</v>
      </c>
      <c r="I143" s="1">
        <f t="shared" si="84"/>
        <v>8517906345.9743586</v>
      </c>
      <c r="J143" s="52">
        <f t="shared" si="85"/>
        <v>0.37593703992309269</v>
      </c>
      <c r="K143" s="2">
        <f t="shared" si="86"/>
        <v>6240175073.3057261</v>
      </c>
      <c r="L143" s="52">
        <f t="shared" si="87"/>
        <v>0.27908164723365342</v>
      </c>
      <c r="M143" s="2">
        <f t="shared" si="88"/>
        <v>4632473402.5697947</v>
      </c>
    </row>
    <row r="144" spans="1:13" ht="15.75" x14ac:dyDescent="0.25">
      <c r="A144" s="13">
        <f t="shared" si="89"/>
        <v>2030</v>
      </c>
      <c r="B144" s="13">
        <v>8</v>
      </c>
      <c r="C144" s="2">
        <f>G115</f>
        <v>17892162964.138878</v>
      </c>
      <c r="D144" s="52">
        <f t="shared" si="79"/>
        <v>0.62741237134182648</v>
      </c>
      <c r="E144" s="1">
        <f t="shared" si="80"/>
        <v>11225764393.764776</v>
      </c>
      <c r="F144" s="52">
        <f t="shared" si="81"/>
        <v>0.54026888450197574</v>
      </c>
      <c r="G144" s="2">
        <f t="shared" si="82"/>
        <v>9666578925.9628754</v>
      </c>
      <c r="H144" s="52">
        <f t="shared" si="83"/>
        <v>0.46650738020973315</v>
      </c>
      <c r="I144" s="1">
        <f t="shared" si="84"/>
        <v>8346826070.6860418</v>
      </c>
      <c r="J144" s="52">
        <f t="shared" si="85"/>
        <v>0.32690177384616753</v>
      </c>
      <c r="K144" s="2">
        <f t="shared" si="86"/>
        <v>5848979810.9217024</v>
      </c>
      <c r="L144" s="52">
        <f t="shared" si="87"/>
        <v>0.23256803936137788</v>
      </c>
      <c r="M144" s="2">
        <f t="shared" si="88"/>
        <v>4161145260.5040379</v>
      </c>
    </row>
    <row r="145" spans="1:13" ht="15.75" x14ac:dyDescent="0.25">
      <c r="A145" s="13">
        <f t="shared" si="89"/>
        <v>2031</v>
      </c>
      <c r="B145" s="13">
        <v>9</v>
      </c>
      <c r="C145" s="2">
        <f>G116</f>
        <v>19255188745.142353</v>
      </c>
      <c r="D145" s="52">
        <f t="shared" si="79"/>
        <v>0.59189846353002495</v>
      </c>
      <c r="E145" s="1">
        <f t="shared" si="80"/>
        <v>11397116633.230389</v>
      </c>
      <c r="F145" s="52">
        <f t="shared" si="81"/>
        <v>0.50024896713145905</v>
      </c>
      <c r="G145" s="2">
        <f t="shared" si="82"/>
        <v>9632388281.6787567</v>
      </c>
      <c r="H145" s="52">
        <f t="shared" si="83"/>
        <v>0.42409761837248466</v>
      </c>
      <c r="I145" s="1">
        <f t="shared" si="84"/>
        <v>8166079688.1275434</v>
      </c>
      <c r="J145" s="52">
        <f t="shared" si="85"/>
        <v>0.28426241204014574</v>
      </c>
      <c r="K145" s="2">
        <f t="shared" si="86"/>
        <v>5473526396.9824324</v>
      </c>
      <c r="L145" s="52">
        <f t="shared" si="87"/>
        <v>0.1938066994678149</v>
      </c>
      <c r="M145" s="2">
        <f t="shared" si="88"/>
        <v>3731784578.3258557</v>
      </c>
    </row>
    <row r="146" spans="1:13" ht="15.75" x14ac:dyDescent="0.25">
      <c r="A146" s="13">
        <f>A145+1</f>
        <v>2032</v>
      </c>
      <c r="B146" s="13">
        <v>10</v>
      </c>
      <c r="C146" s="2">
        <f>G117</f>
        <v>20682465793.92654</v>
      </c>
      <c r="D146" s="52">
        <f t="shared" si="79"/>
        <v>0.55839477691511785</v>
      </c>
      <c r="E146" s="1">
        <f t="shared" si="80"/>
        <v>11548980873.054167</v>
      </c>
      <c r="F146" s="52">
        <f t="shared" si="81"/>
        <v>0.46319348808468425</v>
      </c>
      <c r="G146" s="2">
        <f t="shared" si="82"/>
        <v>9579983473.281002</v>
      </c>
      <c r="H146" s="52">
        <f t="shared" si="83"/>
        <v>0.38554328942953148</v>
      </c>
      <c r="I146" s="1">
        <f t="shared" si="84"/>
        <v>7973985895.7042046</v>
      </c>
      <c r="J146" s="52">
        <f t="shared" si="85"/>
        <v>0.24718470612186585</v>
      </c>
      <c r="K146" s="2">
        <f t="shared" si="86"/>
        <v>5112389229.147275</v>
      </c>
      <c r="L146" s="52">
        <f t="shared" si="87"/>
        <v>0.16150558288984573</v>
      </c>
      <c r="M146" s="2">
        <f t="shared" si="88"/>
        <v>3340333693.6474018</v>
      </c>
    </row>
    <row r="147" spans="1:13" ht="15.75" x14ac:dyDescent="0.25">
      <c r="A147" s="13">
        <f t="shared" ref="A147:A156" si="90">A146+1</f>
        <v>2033</v>
      </c>
      <c r="B147" s="1">
        <f>B146+1</f>
        <v>11</v>
      </c>
      <c r="C147" s="2">
        <f>G118</f>
        <v>21793728025.881752</v>
      </c>
      <c r="D147" s="52">
        <f t="shared" si="79"/>
        <v>0.52678752539162055</v>
      </c>
      <c r="E147" s="1">
        <f t="shared" si="80"/>
        <v>11480664055.812256</v>
      </c>
      <c r="F147" s="52">
        <f t="shared" si="81"/>
        <v>0.42888285933767062</v>
      </c>
      <c r="G147" s="2">
        <f t="shared" si="82"/>
        <v>9346956391.3676929</v>
      </c>
      <c r="H147" s="52">
        <f t="shared" si="83"/>
        <v>0.3504938994813922</v>
      </c>
      <c r="I147" s="1">
        <f t="shared" si="84"/>
        <v>7638568720.0281992</v>
      </c>
      <c r="J147" s="52">
        <f t="shared" si="85"/>
        <v>0.21494322271466598</v>
      </c>
      <c r="K147" s="2">
        <f t="shared" si="86"/>
        <v>4684414136.8499594</v>
      </c>
      <c r="L147" s="52">
        <f t="shared" si="87"/>
        <v>0.13458798574153813</v>
      </c>
      <c r="M147" s="2">
        <f t="shared" si="88"/>
        <v>2933173956.8023334</v>
      </c>
    </row>
    <row r="148" spans="1:13" ht="15.75" x14ac:dyDescent="0.25">
      <c r="A148" s="13">
        <f t="shared" si="90"/>
        <v>2034</v>
      </c>
      <c r="B148" s="1">
        <f t="shared" ref="B148:B156" si="91">B147+1</f>
        <v>12</v>
      </c>
      <c r="C148" s="2">
        <f>G119</f>
        <v>21425132479.019238</v>
      </c>
      <c r="D148" s="52">
        <f t="shared" si="79"/>
        <v>0.4969693635770005</v>
      </c>
      <c r="E148" s="1">
        <f t="shared" si="80"/>
        <v>10647634452.651114</v>
      </c>
      <c r="F148" s="52">
        <f t="shared" si="81"/>
        <v>0.39711375864599124</v>
      </c>
      <c r="G148" s="2">
        <f t="shared" si="82"/>
        <v>8508214888.2316332</v>
      </c>
      <c r="H148" s="52">
        <f t="shared" si="83"/>
        <v>0.31863081771035656</v>
      </c>
      <c r="I148" s="1">
        <f t="shared" si="84"/>
        <v>6826707481.342618</v>
      </c>
      <c r="J148" s="52">
        <f t="shared" si="85"/>
        <v>0.18690715018666609</v>
      </c>
      <c r="K148" s="2">
        <f t="shared" si="86"/>
        <v>4004510454.0252662</v>
      </c>
      <c r="L148" s="52">
        <f t="shared" si="87"/>
        <v>0.11215665478461512</v>
      </c>
      <c r="M148" s="2">
        <f t="shared" si="88"/>
        <v>2402971187.1640058</v>
      </c>
    </row>
    <row r="149" spans="1:13" ht="15.75" x14ac:dyDescent="0.25">
      <c r="A149" s="13">
        <f t="shared" si="90"/>
        <v>2035</v>
      </c>
      <c r="B149" s="1">
        <f t="shared" si="91"/>
        <v>13</v>
      </c>
      <c r="C149" s="2">
        <f>G120</f>
        <v>20912669577.940063</v>
      </c>
      <c r="D149" s="52">
        <f t="shared" si="79"/>
        <v>0.46883902224245327</v>
      </c>
      <c r="E149" s="1">
        <f t="shared" si="80"/>
        <v>9804675557.4009171</v>
      </c>
      <c r="F149" s="52">
        <f t="shared" si="81"/>
        <v>0.36769792467221413</v>
      </c>
      <c r="G149" s="2">
        <f t="shared" si="82"/>
        <v>7689545203.1643095</v>
      </c>
      <c r="H149" s="52">
        <f t="shared" si="83"/>
        <v>0.28966437973668779</v>
      </c>
      <c r="I149" s="1">
        <f t="shared" si="84"/>
        <v>6057655461.9323092</v>
      </c>
      <c r="J149" s="52">
        <f t="shared" si="85"/>
        <v>0.16252795668405748</v>
      </c>
      <c r="K149" s="2">
        <f t="shared" si="86"/>
        <v>3398893455.3114491</v>
      </c>
      <c r="L149" s="52">
        <f t="shared" si="87"/>
        <v>9.3463878987179255E-2</v>
      </c>
      <c r="M149" s="2">
        <f t="shared" si="88"/>
        <v>1954579218.7314551</v>
      </c>
    </row>
    <row r="150" spans="1:13" ht="15.75" x14ac:dyDescent="0.25">
      <c r="A150" s="13">
        <f t="shared" si="90"/>
        <v>2036</v>
      </c>
      <c r="B150" s="1">
        <f t="shared" si="91"/>
        <v>14</v>
      </c>
      <c r="C150" s="2">
        <f>G121</f>
        <v>20226601815.371899</v>
      </c>
      <c r="D150" s="52">
        <f t="shared" si="79"/>
        <v>0.44230096437967292</v>
      </c>
      <c r="E150" s="1">
        <f t="shared" si="80"/>
        <v>8946245489.0626335</v>
      </c>
      <c r="F150" s="52">
        <f t="shared" si="81"/>
        <v>0.34046104136316119</v>
      </c>
      <c r="G150" s="2">
        <f t="shared" si="82"/>
        <v>6886369917.2995234</v>
      </c>
      <c r="H150" s="52">
        <f t="shared" si="83"/>
        <v>0.26333125430607973</v>
      </c>
      <c r="I150" s="1">
        <f t="shared" si="84"/>
        <v>5326296426.391511</v>
      </c>
      <c r="J150" s="52">
        <f t="shared" si="85"/>
        <v>0.14132865798613695</v>
      </c>
      <c r="K150" s="2">
        <f t="shared" si="86"/>
        <v>2858598490.1864719</v>
      </c>
      <c r="L150" s="52">
        <f t="shared" si="87"/>
        <v>7.7886565822649384E-2</v>
      </c>
      <c r="M150" s="2">
        <f t="shared" si="88"/>
        <v>1575380553.6614828</v>
      </c>
    </row>
    <row r="151" spans="1:13" ht="15.75" x14ac:dyDescent="0.25">
      <c r="A151" s="13">
        <f t="shared" si="90"/>
        <v>2037</v>
      </c>
      <c r="B151" s="1">
        <f t="shared" si="91"/>
        <v>15</v>
      </c>
      <c r="C151" s="2">
        <f>G122</f>
        <v>19331238540.765842</v>
      </c>
      <c r="D151" s="52">
        <f t="shared" si="79"/>
        <v>0.41726506073554037</v>
      </c>
      <c r="E151" s="1">
        <f t="shared" si="80"/>
        <v>8066250423.8058777</v>
      </c>
      <c r="F151" s="52">
        <f t="shared" si="81"/>
        <v>0.31524170496588994</v>
      </c>
      <c r="G151" s="2">
        <f t="shared" si="82"/>
        <v>6094012596.693346</v>
      </c>
      <c r="H151" s="52">
        <f t="shared" si="83"/>
        <v>0.23939204936916339</v>
      </c>
      <c r="I151" s="1">
        <f t="shared" si="84"/>
        <v>4627744811.1180906</v>
      </c>
      <c r="J151" s="52">
        <f t="shared" si="85"/>
        <v>0.1228944852053365</v>
      </c>
      <c r="K151" s="2">
        <f t="shared" si="86"/>
        <v>2375702608.8489785</v>
      </c>
      <c r="L151" s="52">
        <f t="shared" si="87"/>
        <v>6.4905471518874491E-2</v>
      </c>
      <c r="M151" s="2">
        <f t="shared" si="88"/>
        <v>1254703152.5322464</v>
      </c>
    </row>
    <row r="152" spans="1:13" ht="15.75" x14ac:dyDescent="0.25">
      <c r="A152" s="13">
        <f t="shared" si="90"/>
        <v>2038</v>
      </c>
      <c r="B152" s="1">
        <f t="shared" si="91"/>
        <v>16</v>
      </c>
      <c r="C152" s="2">
        <f>G123</f>
        <v>18183746128.886261</v>
      </c>
      <c r="D152" s="52">
        <f t="shared" si="79"/>
        <v>0.39364628371277405</v>
      </c>
      <c r="E152" s="1">
        <f t="shared" si="80"/>
        <v>7157964087.6126175</v>
      </c>
      <c r="F152" s="52">
        <f t="shared" si="81"/>
        <v>0.29189046756100923</v>
      </c>
      <c r="G152" s="2">
        <f t="shared" si="82"/>
        <v>5307662159.5713024</v>
      </c>
      <c r="H152" s="52">
        <f t="shared" si="83"/>
        <v>0.21762913579014853</v>
      </c>
      <c r="I152" s="1">
        <f t="shared" si="84"/>
        <v>3957312955.4569759</v>
      </c>
      <c r="J152" s="52">
        <f t="shared" si="85"/>
        <v>0.10686476974377089</v>
      </c>
      <c r="K152" s="2">
        <f t="shared" si="86"/>
        <v>1943201843.1426156</v>
      </c>
      <c r="L152" s="52">
        <f t="shared" si="87"/>
        <v>5.4087892932395409E-2</v>
      </c>
      <c r="M152" s="2">
        <f t="shared" si="88"/>
        <v>983520513.72905958</v>
      </c>
    </row>
    <row r="153" spans="1:13" ht="15.75" x14ac:dyDescent="0.25">
      <c r="A153" s="13">
        <f t="shared" si="90"/>
        <v>2039</v>
      </c>
      <c r="B153" s="1">
        <f t="shared" si="91"/>
        <v>17</v>
      </c>
      <c r="C153" s="2">
        <f>G124</f>
        <v>16732720282.264448</v>
      </c>
      <c r="D153" s="52">
        <f t="shared" si="79"/>
        <v>0.37136441859695657</v>
      </c>
      <c r="E153" s="1">
        <f t="shared" si="80"/>
        <v>6213936939.1686401</v>
      </c>
      <c r="F153" s="52">
        <f t="shared" si="81"/>
        <v>0.27026895144537894</v>
      </c>
      <c r="G153" s="2">
        <f t="shared" si="82"/>
        <v>4522334765.5164375</v>
      </c>
      <c r="H153" s="52">
        <f t="shared" si="83"/>
        <v>0.19784466890013502</v>
      </c>
      <c r="I153" s="1">
        <f t="shared" si="84"/>
        <v>3310479504.0431838</v>
      </c>
      <c r="J153" s="52">
        <f t="shared" si="85"/>
        <v>9.2925886733713825E-2</v>
      </c>
      <c r="K153" s="2">
        <f t="shared" si="86"/>
        <v>1554902869.6966221</v>
      </c>
      <c r="L153" s="52">
        <f t="shared" si="87"/>
        <v>4.5073244110329508E-2</v>
      </c>
      <c r="M153" s="2">
        <f t="shared" si="88"/>
        <v>754197985.91236711</v>
      </c>
    </row>
    <row r="154" spans="1:13" ht="15.75" x14ac:dyDescent="0.25">
      <c r="A154" s="13">
        <f t="shared" si="90"/>
        <v>2040</v>
      </c>
      <c r="B154" s="1">
        <f t="shared" si="91"/>
        <v>18</v>
      </c>
      <c r="C154" s="2">
        <f>G125</f>
        <v>14916472904.609892</v>
      </c>
      <c r="D154" s="52">
        <f t="shared" si="79"/>
        <v>0.35034379112920433</v>
      </c>
      <c r="E154" s="1">
        <f t="shared" si="80"/>
        <v>5225893667.677084</v>
      </c>
      <c r="F154" s="52">
        <f t="shared" si="81"/>
        <v>0.25024902911609154</v>
      </c>
      <c r="G154" s="2">
        <f t="shared" si="82"/>
        <v>3732832862.2151113</v>
      </c>
      <c r="H154" s="52">
        <f t="shared" si="83"/>
        <v>0.17985878990921364</v>
      </c>
      <c r="I154" s="1">
        <f t="shared" si="84"/>
        <v>2682858766.3367081</v>
      </c>
      <c r="J154" s="52">
        <f t="shared" si="85"/>
        <v>8.0805118898881603E-2</v>
      </c>
      <c r="K154" s="2">
        <f t="shared" si="86"/>
        <v>1205327366.6089482</v>
      </c>
      <c r="L154" s="52">
        <f t="shared" si="87"/>
        <v>3.7561036758607926E-2</v>
      </c>
      <c r="M154" s="2">
        <f t="shared" si="88"/>
        <v>560278187.07883132</v>
      </c>
    </row>
    <row r="155" spans="1:13" ht="15.75" x14ac:dyDescent="0.25">
      <c r="A155" s="13">
        <f t="shared" si="90"/>
        <v>2041</v>
      </c>
      <c r="B155" s="1">
        <f t="shared" si="91"/>
        <v>19</v>
      </c>
      <c r="C155" s="2">
        <f>G126</f>
        <v>12660976470.728174</v>
      </c>
      <c r="D155" s="52">
        <f t="shared" si="79"/>
        <v>0.3305130104992493</v>
      </c>
      <c r="E155" s="1">
        <f t="shared" si="80"/>
        <v>4184617449.2005296</v>
      </c>
      <c r="F155" s="52">
        <f t="shared" si="81"/>
        <v>0.23171206399638106</v>
      </c>
      <c r="G155" s="2">
        <f t="shared" si="82"/>
        <v>2933700990.2420416</v>
      </c>
      <c r="H155" s="52">
        <f t="shared" si="83"/>
        <v>0.16350799082655781</v>
      </c>
      <c r="I155" s="1">
        <f t="shared" si="84"/>
        <v>2070170824.6310866</v>
      </c>
      <c r="J155" s="52">
        <f t="shared" si="85"/>
        <v>7.0265320781636179E-2</v>
      </c>
      <c r="K155" s="2">
        <f t="shared" si="86"/>
        <v>889627573.12446308</v>
      </c>
      <c r="L155" s="52">
        <f t="shared" si="87"/>
        <v>3.1300863965506603E-2</v>
      </c>
      <c r="M155" s="2">
        <f t="shared" si="88"/>
        <v>396299502.1807425</v>
      </c>
    </row>
    <row r="156" spans="1:13" ht="15.75" x14ac:dyDescent="0.25">
      <c r="A156" s="13">
        <f t="shared" si="90"/>
        <v>2042</v>
      </c>
      <c r="B156" s="1">
        <f t="shared" si="91"/>
        <v>20</v>
      </c>
      <c r="C156" s="2">
        <f>G127</f>
        <v>9877397404.7449684</v>
      </c>
      <c r="D156" s="52">
        <f t="shared" si="79"/>
        <v>0.31180472688608429</v>
      </c>
      <c r="E156" s="1">
        <f t="shared" si="80"/>
        <v>3079819200.1318226</v>
      </c>
      <c r="F156" s="52">
        <f t="shared" si="81"/>
        <v>0.21454820740405653</v>
      </c>
      <c r="G156" s="2">
        <f t="shared" si="82"/>
        <v>2119177907.0055132</v>
      </c>
      <c r="H156" s="52">
        <f t="shared" si="83"/>
        <v>0.14864362802414349</v>
      </c>
      <c r="I156" s="1">
        <f t="shared" si="84"/>
        <v>1468212185.6775515</v>
      </c>
      <c r="J156" s="52">
        <f t="shared" si="85"/>
        <v>6.1100278940553199E-2</v>
      </c>
      <c r="K156" s="2">
        <f t="shared" si="86"/>
        <v>603511736.63661385</v>
      </c>
      <c r="L156" s="52">
        <f t="shared" si="87"/>
        <v>2.6084053304588836E-2</v>
      </c>
      <c r="M156" s="2">
        <f t="shared" si="88"/>
        <v>257642560.41597518</v>
      </c>
    </row>
    <row r="157" spans="1:13" ht="18.75" x14ac:dyDescent="0.3">
      <c r="D157" s="56" t="s">
        <v>48</v>
      </c>
      <c r="E157" s="57">
        <f>SUM(E136:E156)</f>
        <v>181075052856.46286</v>
      </c>
      <c r="F157" s="58"/>
      <c r="G157" s="59">
        <f>SUM(G136:G156)</f>
        <v>152791797156.43069</v>
      </c>
      <c r="H157" s="58"/>
      <c r="I157" s="57">
        <f>SUM(I136:I156)</f>
        <v>130461072076.0529</v>
      </c>
      <c r="J157" s="58"/>
      <c r="K157" s="59">
        <f>SUM(K136:K156)</f>
        <v>92054891429.515778</v>
      </c>
      <c r="L157" s="58"/>
      <c r="M157" s="57">
        <f>SUM(M136:M156)</f>
        <v>68712628208.511276</v>
      </c>
    </row>
    <row r="159" spans="1:13" ht="18.75" x14ac:dyDescent="0.3">
      <c r="A159" s="42" t="s">
        <v>47</v>
      </c>
      <c r="B159" s="42" t="s">
        <v>46</v>
      </c>
    </row>
    <row r="160" spans="1:13" ht="18.75" x14ac:dyDescent="0.3">
      <c r="A160" s="55">
        <v>0.06</v>
      </c>
      <c r="B160" s="62">
        <f>E157</f>
        <v>181075052856.46286</v>
      </c>
    </row>
    <row r="161" spans="1:2" ht="18.75" x14ac:dyDescent="0.3">
      <c r="A161" s="55">
        <v>0.08</v>
      </c>
      <c r="B161" s="62">
        <f>G157</f>
        <v>152791797156.43069</v>
      </c>
    </row>
    <row r="162" spans="1:2" ht="18.75" x14ac:dyDescent="0.3">
      <c r="A162" s="55">
        <v>0.1</v>
      </c>
      <c r="B162" s="62">
        <f>I157</f>
        <v>130461072076.0529</v>
      </c>
    </row>
    <row r="163" spans="1:2" ht="18.75" x14ac:dyDescent="0.3">
      <c r="A163" s="55">
        <v>0.15</v>
      </c>
      <c r="B163" s="62">
        <f>K157</f>
        <v>92054891429.515778</v>
      </c>
    </row>
    <row r="164" spans="1:2" ht="18.75" x14ac:dyDescent="0.3">
      <c r="A164" s="55">
        <v>0.2</v>
      </c>
      <c r="B164" s="62">
        <f>M157</f>
        <v>68712628208.511276</v>
      </c>
    </row>
  </sheetData>
  <mergeCells count="7">
    <mergeCell ref="A1:E1"/>
    <mergeCell ref="C2:E2"/>
    <mergeCell ref="C77:E77"/>
    <mergeCell ref="F53:H53"/>
    <mergeCell ref="C52:E52"/>
    <mergeCell ref="C53:E53"/>
    <mergeCell ref="C27:E27"/>
  </mergeCells>
  <pageMargins left="0.7" right="0.7" top="0.75" bottom="0.75" header="0.3" footer="0.3"/>
  <pageSetup paperSize="9" orientation="portrait" r:id="rId1"/>
  <ignoredErrors>
    <ignoredError sqref="D30:D49 F107:F1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Avantika Arvind</dc:creator>
  <cp:lastModifiedBy>Avantika Arvind</cp:lastModifiedBy>
  <dcterms:created xsi:type="dcterms:W3CDTF">2022-02-17T16:33:26Z</dcterms:created>
  <dcterms:modified xsi:type="dcterms:W3CDTF">2022-02-20T06:20:19Z</dcterms:modified>
</cp:coreProperties>
</file>