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dav\Downloads\"/>
    </mc:Choice>
  </mc:AlternateContent>
  <xr:revisionPtr revIDLastSave="0" documentId="13_ncr:1_{0B8BBE42-7454-42F1-ADF3-3D7715F3A4C6}" xr6:coauthVersionLast="36" xr6:coauthVersionMax="47" xr10:uidLastSave="{00000000-0000-0000-0000-000000000000}"/>
  <bookViews>
    <workbookView xWindow="0" yWindow="0" windowWidth="19200" windowHeight="6810" firstSheet="3" activeTab="11" xr2:uid="{70A8948C-3304-40D2-811C-54449FBEA00D}"/>
  </bookViews>
  <sheets>
    <sheet name="Sorted Data" sheetId="1" r:id="rId1"/>
    <sheet name="MI" sheetId="2" r:id="rId2"/>
    <sheet name="CSK" sheetId="5" r:id="rId3"/>
    <sheet name="RR" sheetId="6" r:id="rId4"/>
    <sheet name="DC" sheetId="7" r:id="rId5"/>
    <sheet name="RCB" sheetId="8" r:id="rId6"/>
    <sheet name="SRH" sheetId="9" r:id="rId7"/>
    <sheet name="KKR" sheetId="10" r:id="rId8"/>
    <sheet name="PBSK" sheetId="11" r:id="rId9"/>
    <sheet name="Probabilities" sheetId="3" r:id="rId10"/>
    <sheet name="Probability Matrix" sheetId="13" r:id="rId11"/>
    <sheet name="Predicted Probabilities" sheetId="14" r:id="rId12"/>
  </sheets>
  <definedNames>
    <definedName name="_xlnm._FilterDatabase" localSheetId="0" hidden="1">'Sorted Data'!$B$1:$C$677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4" l="1"/>
  <c r="H18" i="14"/>
  <c r="G18" i="14"/>
  <c r="H85" i="6"/>
  <c r="G85" i="6"/>
  <c r="F105" i="6"/>
  <c r="F106" i="6"/>
  <c r="F107" i="6"/>
  <c r="F108" i="6"/>
  <c r="E106" i="6"/>
  <c r="E107" i="6"/>
  <c r="E108" i="6"/>
  <c r="S26" i="14" l="1"/>
  <c r="R26" i="14"/>
  <c r="Q26" i="14"/>
  <c r="S38" i="14"/>
  <c r="R38" i="14"/>
  <c r="Q38" i="14"/>
  <c r="S24" i="14"/>
  <c r="R24" i="14"/>
  <c r="Q24" i="14"/>
  <c r="I38" i="14"/>
  <c r="H38" i="14"/>
  <c r="G38" i="14"/>
  <c r="S34" i="14"/>
  <c r="R34" i="14"/>
  <c r="Q34" i="14"/>
  <c r="I36" i="14"/>
  <c r="H36" i="14"/>
  <c r="G36" i="14"/>
  <c r="S37" i="14"/>
  <c r="R37" i="14"/>
  <c r="Q37" i="14"/>
  <c r="I26" i="14"/>
  <c r="H26" i="14"/>
  <c r="G26" i="14"/>
  <c r="I29" i="14"/>
  <c r="H29" i="14"/>
  <c r="G29" i="14"/>
  <c r="S27" i="14"/>
  <c r="R27" i="14"/>
  <c r="Q27" i="14"/>
  <c r="I27" i="14"/>
  <c r="H27" i="14"/>
  <c r="G27" i="14"/>
  <c r="H28" i="14"/>
  <c r="G28" i="14"/>
  <c r="I28" i="14"/>
  <c r="I37" i="14"/>
  <c r="H37" i="14"/>
  <c r="G37" i="14"/>
  <c r="I24" i="14"/>
  <c r="H24" i="14"/>
  <c r="G24" i="14"/>
  <c r="E135" i="6"/>
  <c r="F135" i="6" s="1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F81" i="6" s="1"/>
  <c r="F79" i="6" l="1"/>
  <c r="F71" i="6"/>
  <c r="F63" i="6"/>
  <c r="F74" i="6"/>
  <c r="F80" i="6"/>
  <c r="F72" i="6"/>
  <c r="F64" i="6"/>
  <c r="F66" i="6"/>
  <c r="F76" i="6"/>
  <c r="F68" i="6"/>
  <c r="F60" i="6"/>
  <c r="F77" i="6"/>
  <c r="F69" i="6"/>
  <c r="F61" i="6"/>
  <c r="F67" i="6"/>
  <c r="F59" i="6"/>
  <c r="F73" i="6"/>
  <c r="F65" i="6"/>
  <c r="F75" i="6"/>
  <c r="F78" i="6"/>
  <c r="F70" i="6"/>
  <c r="F62" i="6"/>
  <c r="F58" i="6"/>
  <c r="E62" i="5" l="1"/>
  <c r="F62" i="5" s="1"/>
  <c r="E60" i="7" l="1"/>
  <c r="F60" i="7" s="1"/>
  <c r="E61" i="7"/>
  <c r="F61" i="7" s="1"/>
  <c r="E77" i="11" l="1"/>
  <c r="E78" i="11"/>
  <c r="F77" i="11" s="1"/>
  <c r="E79" i="11"/>
  <c r="F78" i="11" s="1"/>
  <c r="E80" i="11"/>
  <c r="E81" i="11"/>
  <c r="E82" i="11"/>
  <c r="E83" i="11"/>
  <c r="F83" i="11" s="1"/>
  <c r="E84" i="11"/>
  <c r="E85" i="11"/>
  <c r="E86" i="11"/>
  <c r="F85" i="11" s="1"/>
  <c r="E87" i="11"/>
  <c r="F86" i="11" s="1"/>
  <c r="E88" i="11"/>
  <c r="E89" i="11"/>
  <c r="F88" i="11" s="1"/>
  <c r="E90" i="11"/>
  <c r="E91" i="11"/>
  <c r="F90" i="11" s="1"/>
  <c r="E76" i="11"/>
  <c r="F80" i="11"/>
  <c r="E201" i="10"/>
  <c r="F201" i="10" s="1"/>
  <c r="E187" i="10"/>
  <c r="F187" i="10" s="1"/>
  <c r="E188" i="10"/>
  <c r="F188" i="10" s="1"/>
  <c r="E189" i="10"/>
  <c r="F189" i="10" s="1"/>
  <c r="E190" i="10"/>
  <c r="F190" i="10" s="1"/>
  <c r="E191" i="10"/>
  <c r="F191" i="10" s="1"/>
  <c r="E192" i="10"/>
  <c r="F192" i="10" s="1"/>
  <c r="E193" i="10"/>
  <c r="F193" i="10" s="1"/>
  <c r="E194" i="10"/>
  <c r="F194" i="10" s="1"/>
  <c r="E195" i="10"/>
  <c r="F195" i="10" s="1"/>
  <c r="E196" i="10"/>
  <c r="F196" i="10" s="1"/>
  <c r="E197" i="10"/>
  <c r="F197" i="10" s="1"/>
  <c r="E198" i="10"/>
  <c r="F198" i="10" s="1"/>
  <c r="E199" i="10"/>
  <c r="F199" i="10" s="1"/>
  <c r="E200" i="10"/>
  <c r="F200" i="10" s="1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23" i="10"/>
  <c r="E118" i="10"/>
  <c r="E119" i="10"/>
  <c r="F119" i="10" s="1"/>
  <c r="E57" i="10"/>
  <c r="E58" i="10"/>
  <c r="E59" i="10"/>
  <c r="F59" i="10" s="1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F31" i="10" s="1"/>
  <c r="F118" i="10" l="1"/>
  <c r="F84" i="11"/>
  <c r="F91" i="11"/>
  <c r="F87" i="11"/>
  <c r="F79" i="11"/>
  <c r="F89" i="11"/>
  <c r="F82" i="11"/>
  <c r="F81" i="11"/>
  <c r="F57" i="10"/>
  <c r="F5" i="10"/>
  <c r="F21" i="10"/>
  <c r="F28" i="10"/>
  <c r="F20" i="10"/>
  <c r="F12" i="10"/>
  <c r="F4" i="10"/>
  <c r="F10" i="10"/>
  <c r="F29" i="10"/>
  <c r="F25" i="10"/>
  <c r="F17" i="10"/>
  <c r="F9" i="10"/>
  <c r="F58" i="10"/>
  <c r="F7" i="10"/>
  <c r="F30" i="10"/>
  <c r="F22" i="10"/>
  <c r="F14" i="10"/>
  <c r="F6" i="10"/>
  <c r="F27" i="10"/>
  <c r="F19" i="10"/>
  <c r="F26" i="10"/>
  <c r="F18" i="10"/>
  <c r="F13" i="10"/>
  <c r="F15" i="10"/>
  <c r="F23" i="10"/>
  <c r="F24" i="10"/>
  <c r="F16" i="10"/>
  <c r="F8" i="10"/>
  <c r="F11" i="10"/>
  <c r="E196" i="9" l="1"/>
  <c r="F196" i="9" s="1"/>
  <c r="E197" i="9"/>
  <c r="F197" i="9" s="1"/>
  <c r="E198" i="9"/>
  <c r="E199" i="9"/>
  <c r="F198" i="9" s="1"/>
  <c r="E200" i="9"/>
  <c r="F200" i="9" s="1"/>
  <c r="E201" i="9"/>
  <c r="F201" i="9" s="1"/>
  <c r="E202" i="9"/>
  <c r="F202" i="9" s="1"/>
  <c r="E203" i="9"/>
  <c r="F203" i="9" s="1"/>
  <c r="E204" i="9"/>
  <c r="F204" i="9" s="1"/>
  <c r="E205" i="9"/>
  <c r="F205" i="9" s="1"/>
  <c r="E206" i="9"/>
  <c r="F206" i="9" s="1"/>
  <c r="E207" i="9"/>
  <c r="F207" i="9" s="1"/>
  <c r="E208" i="9"/>
  <c r="F208" i="9" s="1"/>
  <c r="E209" i="9"/>
  <c r="F209" i="9" s="1"/>
  <c r="E210" i="9"/>
  <c r="F210" i="9" s="1"/>
  <c r="F156" i="9"/>
  <c r="E156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F155" i="9" s="1"/>
  <c r="E127" i="9"/>
  <c r="E62" i="9"/>
  <c r="E63" i="9"/>
  <c r="F63" i="9" s="1"/>
  <c r="F199" i="9" l="1"/>
  <c r="F62" i="9"/>
  <c r="E188" i="8"/>
  <c r="E189" i="8"/>
  <c r="F188" i="8" s="1"/>
  <c r="E190" i="8"/>
  <c r="F190" i="8" s="1"/>
  <c r="E191" i="8"/>
  <c r="F191" i="8" s="1"/>
  <c r="E192" i="8"/>
  <c r="E193" i="8"/>
  <c r="F192" i="8" s="1"/>
  <c r="E194" i="8"/>
  <c r="F194" i="8" s="1"/>
  <c r="E195" i="8"/>
  <c r="F195" i="8" s="1"/>
  <c r="E196" i="8"/>
  <c r="E197" i="8"/>
  <c r="F196" i="8" s="1"/>
  <c r="E198" i="8"/>
  <c r="F198" i="8" s="1"/>
  <c r="E199" i="8"/>
  <c r="E200" i="8"/>
  <c r="F199" i="8" s="1"/>
  <c r="E201" i="8"/>
  <c r="F200" i="8" s="1"/>
  <c r="E202" i="8"/>
  <c r="F202" i="8" s="1"/>
  <c r="E124" i="8"/>
  <c r="F124" i="8" s="1"/>
  <c r="E125" i="8"/>
  <c r="E126" i="8"/>
  <c r="F126" i="8" s="1"/>
  <c r="E58" i="8"/>
  <c r="E59" i="8"/>
  <c r="E60" i="8"/>
  <c r="E61" i="8"/>
  <c r="F61" i="8" s="1"/>
  <c r="E204" i="7"/>
  <c r="F204" i="7" s="1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F157" i="7" s="1"/>
  <c r="E131" i="7"/>
  <c r="E124" i="7"/>
  <c r="E125" i="7"/>
  <c r="E126" i="7"/>
  <c r="F126" i="7" s="1"/>
  <c r="E97" i="7"/>
  <c r="E98" i="7"/>
  <c r="E99" i="7"/>
  <c r="E100" i="7"/>
  <c r="E101" i="7"/>
  <c r="E102" i="7"/>
  <c r="E103" i="7"/>
  <c r="E104" i="7"/>
  <c r="F104" i="7" s="1"/>
  <c r="E105" i="7"/>
  <c r="E106" i="7"/>
  <c r="E107" i="7"/>
  <c r="E108" i="7"/>
  <c r="E109" i="7"/>
  <c r="E110" i="7"/>
  <c r="E111" i="7"/>
  <c r="E112" i="7"/>
  <c r="F112" i="7" s="1"/>
  <c r="E113" i="7"/>
  <c r="E114" i="7"/>
  <c r="E115" i="7"/>
  <c r="E116" i="7"/>
  <c r="E117" i="7"/>
  <c r="E118" i="7"/>
  <c r="E119" i="7"/>
  <c r="E120" i="7"/>
  <c r="F120" i="7" s="1"/>
  <c r="E121" i="7"/>
  <c r="E122" i="7"/>
  <c r="E123" i="7"/>
  <c r="E124" i="11"/>
  <c r="F124" i="11" s="1"/>
  <c r="E123" i="11"/>
  <c r="E122" i="11"/>
  <c r="E121" i="11"/>
  <c r="E120" i="11"/>
  <c r="E119" i="11"/>
  <c r="E118" i="11"/>
  <c r="F118" i="11" s="1"/>
  <c r="E117" i="11"/>
  <c r="E116" i="11"/>
  <c r="E115" i="11"/>
  <c r="E111" i="11"/>
  <c r="F111" i="11" s="1"/>
  <c r="E110" i="11"/>
  <c r="F110" i="11" s="1"/>
  <c r="E109" i="11"/>
  <c r="F109" i="11" s="1"/>
  <c r="E108" i="11"/>
  <c r="E107" i="11"/>
  <c r="F107" i="11" s="1"/>
  <c r="E106" i="11"/>
  <c r="F106" i="11" s="1"/>
  <c r="E105" i="11"/>
  <c r="F105" i="11" s="1"/>
  <c r="E104" i="11"/>
  <c r="E103" i="11"/>
  <c r="F103" i="11" s="1"/>
  <c r="E102" i="11"/>
  <c r="F102" i="11" s="1"/>
  <c r="E101" i="11"/>
  <c r="F101" i="11" s="1"/>
  <c r="E100" i="11"/>
  <c r="E99" i="11"/>
  <c r="F99" i="11" s="1"/>
  <c r="E98" i="11"/>
  <c r="F98" i="11" s="1"/>
  <c r="E97" i="11"/>
  <c r="F97" i="11" s="1"/>
  <c r="E96" i="11"/>
  <c r="E95" i="11"/>
  <c r="E72" i="11"/>
  <c r="F72" i="11" s="1"/>
  <c r="E71" i="11"/>
  <c r="E70" i="11"/>
  <c r="E69" i="11"/>
  <c r="E68" i="11"/>
  <c r="E67" i="11"/>
  <c r="E66" i="11"/>
  <c r="E65" i="11"/>
  <c r="F65" i="11" s="1"/>
  <c r="E64" i="11"/>
  <c r="E63" i="11"/>
  <c r="E62" i="11"/>
  <c r="E61" i="11"/>
  <c r="E60" i="11"/>
  <c r="E59" i="11"/>
  <c r="E58" i="11"/>
  <c r="E57" i="11"/>
  <c r="E53" i="11"/>
  <c r="F53" i="11" s="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4" i="11"/>
  <c r="F34" i="11" s="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17" i="11"/>
  <c r="F17" i="11" s="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186" i="10"/>
  <c r="F186" i="10" s="1"/>
  <c r="E182" i="10"/>
  <c r="F182" i="10" s="1"/>
  <c r="E181" i="10"/>
  <c r="E180" i="10"/>
  <c r="F180" i="10" s="1"/>
  <c r="E179" i="10"/>
  <c r="F179" i="10" s="1"/>
  <c r="E178" i="10"/>
  <c r="E177" i="10"/>
  <c r="E176" i="10"/>
  <c r="F176" i="10" s="1"/>
  <c r="E175" i="10"/>
  <c r="F175" i="10" s="1"/>
  <c r="E174" i="10"/>
  <c r="E173" i="10"/>
  <c r="E172" i="10"/>
  <c r="F172" i="10" s="1"/>
  <c r="E171" i="10"/>
  <c r="F171" i="10" s="1"/>
  <c r="E170" i="10"/>
  <c r="E169" i="10"/>
  <c r="E168" i="10"/>
  <c r="F168" i="10" s="1"/>
  <c r="E167" i="10"/>
  <c r="F167" i="10" s="1"/>
  <c r="E166" i="10"/>
  <c r="E165" i="10"/>
  <c r="E164" i="10"/>
  <c r="F164" i="10" s="1"/>
  <c r="E163" i="10"/>
  <c r="F163" i="10" s="1"/>
  <c r="E162" i="10"/>
  <c r="E161" i="10"/>
  <c r="E160" i="10"/>
  <c r="F160" i="10" s="1"/>
  <c r="E159" i="10"/>
  <c r="F159" i="10" s="1"/>
  <c r="E158" i="10"/>
  <c r="E157" i="10"/>
  <c r="E156" i="10"/>
  <c r="F156" i="10" s="1"/>
  <c r="E155" i="10"/>
  <c r="F151" i="10"/>
  <c r="F140" i="10"/>
  <c r="F132" i="10"/>
  <c r="F124" i="10"/>
  <c r="E117" i="10"/>
  <c r="F117" i="10" s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6" i="10"/>
  <c r="F86" i="10" s="1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" i="10"/>
  <c r="E195" i="9"/>
  <c r="F195" i="9" s="1"/>
  <c r="E190" i="9"/>
  <c r="F190" i="9" s="1"/>
  <c r="E189" i="9"/>
  <c r="E188" i="9"/>
  <c r="E187" i="9"/>
  <c r="E186" i="9"/>
  <c r="E185" i="9"/>
  <c r="E184" i="9"/>
  <c r="E183" i="9"/>
  <c r="F183" i="9" s="1"/>
  <c r="E182" i="9"/>
  <c r="E181" i="9"/>
  <c r="E180" i="9"/>
  <c r="E179" i="9"/>
  <c r="E178" i="9"/>
  <c r="E177" i="9"/>
  <c r="E176" i="9"/>
  <c r="E175" i="9"/>
  <c r="F175" i="9" s="1"/>
  <c r="E174" i="9"/>
  <c r="E173" i="9"/>
  <c r="E172" i="9"/>
  <c r="E171" i="9"/>
  <c r="E170" i="9"/>
  <c r="E169" i="9"/>
  <c r="E168" i="9"/>
  <c r="E167" i="9"/>
  <c r="F167" i="9" s="1"/>
  <c r="E166" i="9"/>
  <c r="E165" i="9"/>
  <c r="E164" i="9"/>
  <c r="E163" i="9"/>
  <c r="E162" i="9"/>
  <c r="E161" i="9"/>
  <c r="F152" i="9"/>
  <c r="F147" i="9"/>
  <c r="F144" i="9"/>
  <c r="F139" i="9"/>
  <c r="F136" i="9"/>
  <c r="F131" i="9"/>
  <c r="F128" i="9"/>
  <c r="E123" i="9"/>
  <c r="F123" i="9" s="1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6" i="9"/>
  <c r="F96" i="9" s="1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1" i="9"/>
  <c r="F61" i="9" s="1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187" i="8"/>
  <c r="E183" i="8"/>
  <c r="F183" i="8" s="1"/>
  <c r="E182" i="8"/>
  <c r="F182" i="8" s="1"/>
  <c r="E181" i="8"/>
  <c r="F181" i="8" s="1"/>
  <c r="E180" i="8"/>
  <c r="F180" i="8" s="1"/>
  <c r="E179" i="8"/>
  <c r="F179" i="8" s="1"/>
  <c r="E178" i="8"/>
  <c r="F178" i="8" s="1"/>
  <c r="E177" i="8"/>
  <c r="F177" i="8" s="1"/>
  <c r="E176" i="8"/>
  <c r="F176" i="8" s="1"/>
  <c r="E175" i="8"/>
  <c r="F175" i="8" s="1"/>
  <c r="E174" i="8"/>
  <c r="F174" i="8" s="1"/>
  <c r="E173" i="8"/>
  <c r="F173" i="8" s="1"/>
  <c r="E172" i="8"/>
  <c r="F172" i="8" s="1"/>
  <c r="E171" i="8"/>
  <c r="F171" i="8" s="1"/>
  <c r="E170" i="8"/>
  <c r="F170" i="8" s="1"/>
  <c r="E169" i="8"/>
  <c r="F169" i="8" s="1"/>
  <c r="E168" i="8"/>
  <c r="F168" i="8" s="1"/>
  <c r="E167" i="8"/>
  <c r="F167" i="8" s="1"/>
  <c r="E166" i="8"/>
  <c r="F166" i="8" s="1"/>
  <c r="E165" i="8"/>
  <c r="F165" i="8" s="1"/>
  <c r="E164" i="8"/>
  <c r="F164" i="8" s="1"/>
  <c r="E163" i="8"/>
  <c r="F163" i="8" s="1"/>
  <c r="E162" i="8"/>
  <c r="F162" i="8" s="1"/>
  <c r="E161" i="8"/>
  <c r="F161" i="8" s="1"/>
  <c r="E160" i="8"/>
  <c r="F160" i="8" s="1"/>
  <c r="E159" i="8"/>
  <c r="F159" i="8" s="1"/>
  <c r="E158" i="8"/>
  <c r="F158" i="8" s="1"/>
  <c r="E157" i="8"/>
  <c r="E153" i="8"/>
  <c r="F153" i="8" s="1"/>
  <c r="E152" i="8"/>
  <c r="E151" i="8"/>
  <c r="E150" i="8"/>
  <c r="F150" i="8" s="1"/>
  <c r="E149" i="8"/>
  <c r="F149" i="8" s="1"/>
  <c r="E148" i="8"/>
  <c r="F148" i="8" s="1"/>
  <c r="E147" i="8"/>
  <c r="F147" i="8" s="1"/>
  <c r="E146" i="8"/>
  <c r="E145" i="8"/>
  <c r="E144" i="8"/>
  <c r="E143" i="8"/>
  <c r="E142" i="8"/>
  <c r="F142" i="8" s="1"/>
  <c r="E141" i="8"/>
  <c r="F141" i="8" s="1"/>
  <c r="E140" i="8"/>
  <c r="F140" i="8" s="1"/>
  <c r="E139" i="8"/>
  <c r="F139" i="8" s="1"/>
  <c r="E138" i="8"/>
  <c r="E137" i="8"/>
  <c r="E136" i="8"/>
  <c r="E135" i="8"/>
  <c r="E134" i="8"/>
  <c r="F134" i="8" s="1"/>
  <c r="E133" i="8"/>
  <c r="F133" i="8" s="1"/>
  <c r="E132" i="8"/>
  <c r="F132" i="8" s="1"/>
  <c r="E131" i="8"/>
  <c r="F131" i="8" s="1"/>
  <c r="E130" i="8"/>
  <c r="E123" i="8"/>
  <c r="F123" i="8" s="1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3" i="8"/>
  <c r="F93" i="8" s="1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188" i="7"/>
  <c r="E184" i="7"/>
  <c r="F184" i="7" s="1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96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59" i="7"/>
  <c r="F59" i="7" s="1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113" i="6"/>
  <c r="F113" i="6" s="1"/>
  <c r="E114" i="6"/>
  <c r="E115" i="6"/>
  <c r="E116" i="6"/>
  <c r="E117" i="6"/>
  <c r="F117" i="6" s="1"/>
  <c r="E118" i="6"/>
  <c r="E119" i="6"/>
  <c r="E120" i="6"/>
  <c r="E121" i="6"/>
  <c r="F121" i="6" s="1"/>
  <c r="E122" i="6"/>
  <c r="E123" i="6"/>
  <c r="E124" i="6"/>
  <c r="E125" i="6"/>
  <c r="F125" i="6" s="1"/>
  <c r="E126" i="6"/>
  <c r="E127" i="6"/>
  <c r="E128" i="6"/>
  <c r="E129" i="6"/>
  <c r="F129" i="6" s="1"/>
  <c r="E130" i="6"/>
  <c r="E131" i="6"/>
  <c r="E132" i="6"/>
  <c r="E133" i="6"/>
  <c r="F133" i="6" s="1"/>
  <c r="E134" i="6"/>
  <c r="F134" i="6" s="1"/>
  <c r="E112" i="6"/>
  <c r="E175" i="6"/>
  <c r="F175" i="6" s="1"/>
  <c r="E174" i="6"/>
  <c r="E173" i="6"/>
  <c r="E172" i="6"/>
  <c r="E171" i="6"/>
  <c r="E170" i="6"/>
  <c r="E169" i="6"/>
  <c r="E168" i="6"/>
  <c r="E167" i="6"/>
  <c r="E166" i="6"/>
  <c r="E162" i="6"/>
  <c r="F162" i="6" s="1"/>
  <c r="E161" i="6"/>
  <c r="E160" i="6"/>
  <c r="F160" i="6" s="1"/>
  <c r="E159" i="6"/>
  <c r="F159" i="6" s="1"/>
  <c r="E158" i="6"/>
  <c r="E157" i="6"/>
  <c r="E156" i="6"/>
  <c r="F156" i="6" s="1"/>
  <c r="E155" i="6"/>
  <c r="F155" i="6" s="1"/>
  <c r="E154" i="6"/>
  <c r="E153" i="6"/>
  <c r="E152" i="6"/>
  <c r="F152" i="6" s="1"/>
  <c r="E151" i="6"/>
  <c r="F151" i="6" s="1"/>
  <c r="E150" i="6"/>
  <c r="E149" i="6"/>
  <c r="E148" i="6"/>
  <c r="F148" i="6" s="1"/>
  <c r="E147" i="6"/>
  <c r="F147" i="6" s="1"/>
  <c r="E146" i="6"/>
  <c r="E145" i="6"/>
  <c r="E144" i="6"/>
  <c r="F144" i="6" s="1"/>
  <c r="E143" i="6"/>
  <c r="F143" i="6" s="1"/>
  <c r="E142" i="6"/>
  <c r="E141" i="6"/>
  <c r="E140" i="6"/>
  <c r="F140" i="6" s="1"/>
  <c r="E139" i="6"/>
  <c r="E105" i="6"/>
  <c r="E104" i="6"/>
  <c r="F104" i="6" s="1"/>
  <c r="E103" i="6"/>
  <c r="E102" i="6"/>
  <c r="E101" i="6"/>
  <c r="E100" i="6"/>
  <c r="E99" i="6"/>
  <c r="E98" i="6"/>
  <c r="E97" i="6"/>
  <c r="E96" i="6"/>
  <c r="F96" i="6" s="1"/>
  <c r="E95" i="6"/>
  <c r="E94" i="6"/>
  <c r="E93" i="6"/>
  <c r="E92" i="6"/>
  <c r="E91" i="6"/>
  <c r="E90" i="6"/>
  <c r="E89" i="6"/>
  <c r="E88" i="6"/>
  <c r="F88" i="6" s="1"/>
  <c r="E87" i="6"/>
  <c r="E86" i="6"/>
  <c r="E85" i="6"/>
  <c r="E53" i="6"/>
  <c r="F53" i="6" s="1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6" i="6"/>
  <c r="F26" i="6" s="1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195" i="5"/>
  <c r="F195" i="5" s="1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F206" i="2"/>
  <c r="E194" i="2"/>
  <c r="E195" i="2"/>
  <c r="E196" i="2"/>
  <c r="F196" i="2" s="1"/>
  <c r="E197" i="2"/>
  <c r="F197" i="2" s="1"/>
  <c r="E198" i="2"/>
  <c r="F198" i="2" s="1"/>
  <c r="E199" i="2"/>
  <c r="F199" i="2" s="1"/>
  <c r="E200" i="2"/>
  <c r="F200" i="2" s="1"/>
  <c r="E201" i="2"/>
  <c r="F201" i="2" s="1"/>
  <c r="E202" i="2"/>
  <c r="E203" i="2"/>
  <c r="E204" i="2"/>
  <c r="F204" i="2" s="1"/>
  <c r="E205" i="2"/>
  <c r="F205" i="2" s="1"/>
  <c r="E206" i="2"/>
  <c r="E207" i="2"/>
  <c r="F207" i="2" s="1"/>
  <c r="E193" i="2"/>
  <c r="F193" i="2" s="1"/>
  <c r="E178" i="5"/>
  <c r="F178" i="5" s="1"/>
  <c r="E177" i="5"/>
  <c r="E176" i="5"/>
  <c r="F176" i="5" s="1"/>
  <c r="E175" i="5"/>
  <c r="F175" i="5" s="1"/>
  <c r="E174" i="5"/>
  <c r="E173" i="5"/>
  <c r="E172" i="5"/>
  <c r="F172" i="5" s="1"/>
  <c r="E171" i="5"/>
  <c r="F171" i="5" s="1"/>
  <c r="E170" i="5"/>
  <c r="E169" i="5"/>
  <c r="E168" i="5"/>
  <c r="F168" i="5" s="1"/>
  <c r="E167" i="5"/>
  <c r="F167" i="5" s="1"/>
  <c r="E166" i="5"/>
  <c r="E165" i="5"/>
  <c r="E164" i="5"/>
  <c r="F164" i="5" s="1"/>
  <c r="E163" i="5"/>
  <c r="F163" i="5" s="1"/>
  <c r="E162" i="5"/>
  <c r="E161" i="5"/>
  <c r="E160" i="5"/>
  <c r="F160" i="5" s="1"/>
  <c r="E159" i="5"/>
  <c r="E158" i="5"/>
  <c r="E157" i="5"/>
  <c r="E156" i="5"/>
  <c r="F156" i="5" s="1"/>
  <c r="E155" i="5"/>
  <c r="E154" i="5"/>
  <c r="E153" i="5"/>
  <c r="E149" i="5"/>
  <c r="F149" i="5" s="1"/>
  <c r="E148" i="5"/>
  <c r="E147" i="5"/>
  <c r="E146" i="5"/>
  <c r="E145" i="5"/>
  <c r="E144" i="5"/>
  <c r="E143" i="5"/>
  <c r="E142" i="5"/>
  <c r="E141" i="5"/>
  <c r="F141" i="5" s="1"/>
  <c r="E140" i="5"/>
  <c r="E139" i="5"/>
  <c r="E138" i="5"/>
  <c r="E137" i="5"/>
  <c r="E136" i="5"/>
  <c r="E135" i="5"/>
  <c r="E134" i="5"/>
  <c r="E133" i="5"/>
  <c r="F133" i="5" s="1"/>
  <c r="E132" i="5"/>
  <c r="E131" i="5"/>
  <c r="E130" i="5"/>
  <c r="E129" i="5"/>
  <c r="E128" i="5"/>
  <c r="E127" i="5"/>
  <c r="E126" i="5"/>
  <c r="E125" i="5"/>
  <c r="F125" i="5" s="1"/>
  <c r="E124" i="5"/>
  <c r="E123" i="5"/>
  <c r="E119" i="5"/>
  <c r="F119" i="5" s="1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0" i="5"/>
  <c r="F90" i="5" s="1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1" i="5"/>
  <c r="F61" i="5" s="1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4" i="5"/>
  <c r="F34" i="5" s="1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161" i="2"/>
  <c r="F161" i="2" s="1"/>
  <c r="E162" i="2"/>
  <c r="E163" i="2"/>
  <c r="E164" i="2"/>
  <c r="F164" i="2" s="1"/>
  <c r="E165" i="2"/>
  <c r="F165" i="2" s="1"/>
  <c r="E166" i="2"/>
  <c r="E167" i="2"/>
  <c r="E168" i="2"/>
  <c r="E169" i="2"/>
  <c r="F168" i="2" s="1"/>
  <c r="E170" i="2"/>
  <c r="E171" i="2"/>
  <c r="E172" i="2"/>
  <c r="F172" i="2" s="1"/>
  <c r="E173" i="2"/>
  <c r="F173" i="2" s="1"/>
  <c r="E174" i="2"/>
  <c r="E175" i="2"/>
  <c r="E176" i="2"/>
  <c r="E177" i="2"/>
  <c r="F177" i="2" s="1"/>
  <c r="E178" i="2"/>
  <c r="E179" i="2"/>
  <c r="E180" i="2"/>
  <c r="F180" i="2" s="1"/>
  <c r="E181" i="2"/>
  <c r="F181" i="2" s="1"/>
  <c r="E182" i="2"/>
  <c r="E183" i="2"/>
  <c r="E184" i="2"/>
  <c r="E185" i="2"/>
  <c r="F185" i="2" s="1"/>
  <c r="E186" i="2"/>
  <c r="E187" i="2"/>
  <c r="E188" i="2"/>
  <c r="F188" i="2" s="1"/>
  <c r="E189" i="2"/>
  <c r="F189" i="2" s="1"/>
  <c r="E160" i="2"/>
  <c r="E129" i="2"/>
  <c r="E130" i="2"/>
  <c r="E131" i="2"/>
  <c r="F131" i="2" s="1"/>
  <c r="E132" i="2"/>
  <c r="E133" i="2"/>
  <c r="E134" i="2"/>
  <c r="E135" i="2"/>
  <c r="F135" i="2" s="1"/>
  <c r="E136" i="2"/>
  <c r="E137" i="2"/>
  <c r="E138" i="2"/>
  <c r="E139" i="2"/>
  <c r="F139" i="2" s="1"/>
  <c r="E140" i="2"/>
  <c r="E141" i="2"/>
  <c r="E142" i="2"/>
  <c r="E143" i="2"/>
  <c r="F143" i="2" s="1"/>
  <c r="E144" i="2"/>
  <c r="E145" i="2"/>
  <c r="E146" i="2"/>
  <c r="E147" i="2"/>
  <c r="F147" i="2" s="1"/>
  <c r="E148" i="2"/>
  <c r="E149" i="2"/>
  <c r="E150" i="2"/>
  <c r="E151" i="2"/>
  <c r="F151" i="2" s="1"/>
  <c r="E152" i="2"/>
  <c r="E153" i="2"/>
  <c r="E154" i="2"/>
  <c r="E155" i="2"/>
  <c r="F155" i="2" s="1"/>
  <c r="E156" i="2"/>
  <c r="F156" i="2" s="1"/>
  <c r="E128" i="2"/>
  <c r="F101" i="2"/>
  <c r="F117" i="2"/>
  <c r="E98" i="2"/>
  <c r="E99" i="2"/>
  <c r="F99" i="2" s="1"/>
  <c r="E100" i="2"/>
  <c r="E101" i="2"/>
  <c r="E102" i="2"/>
  <c r="E103" i="2"/>
  <c r="F103" i="2" s="1"/>
  <c r="E104" i="2"/>
  <c r="E105" i="2"/>
  <c r="F104" i="2" s="1"/>
  <c r="E106" i="2"/>
  <c r="E107" i="2"/>
  <c r="F107" i="2" s="1"/>
  <c r="E108" i="2"/>
  <c r="E109" i="2"/>
  <c r="F109" i="2" s="1"/>
  <c r="E110" i="2"/>
  <c r="E111" i="2"/>
  <c r="F111" i="2" s="1"/>
  <c r="E112" i="2"/>
  <c r="E113" i="2"/>
  <c r="F113" i="2" s="1"/>
  <c r="E114" i="2"/>
  <c r="E115" i="2"/>
  <c r="F115" i="2" s="1"/>
  <c r="E116" i="2"/>
  <c r="E117" i="2"/>
  <c r="E118" i="2"/>
  <c r="E119" i="2"/>
  <c r="F119" i="2" s="1"/>
  <c r="E120" i="2"/>
  <c r="E121" i="2"/>
  <c r="F121" i="2" s="1"/>
  <c r="E122" i="2"/>
  <c r="E123" i="2"/>
  <c r="F123" i="2" s="1"/>
  <c r="E124" i="2"/>
  <c r="F124" i="2" s="1"/>
  <c r="E97" i="2"/>
  <c r="E66" i="2"/>
  <c r="E67" i="2"/>
  <c r="F67" i="2" s="1"/>
  <c r="E68" i="2"/>
  <c r="E69" i="2"/>
  <c r="F69" i="2" s="1"/>
  <c r="E70" i="2"/>
  <c r="E71" i="2"/>
  <c r="F71" i="2" s="1"/>
  <c r="E72" i="2"/>
  <c r="E73" i="2"/>
  <c r="F73" i="2" s="1"/>
  <c r="E74" i="2"/>
  <c r="E75" i="2"/>
  <c r="F75" i="2" s="1"/>
  <c r="E76" i="2"/>
  <c r="E77" i="2"/>
  <c r="E78" i="2"/>
  <c r="E79" i="2"/>
  <c r="F79" i="2" s="1"/>
  <c r="E80" i="2"/>
  <c r="E81" i="2"/>
  <c r="E82" i="2"/>
  <c r="E83" i="2"/>
  <c r="F83" i="2" s="1"/>
  <c r="E84" i="2"/>
  <c r="E85" i="2"/>
  <c r="E86" i="2"/>
  <c r="E87" i="2"/>
  <c r="F87" i="2" s="1"/>
  <c r="E88" i="2"/>
  <c r="E89" i="2"/>
  <c r="E90" i="2"/>
  <c r="E91" i="2"/>
  <c r="F91" i="2" s="1"/>
  <c r="E92" i="2"/>
  <c r="E93" i="2"/>
  <c r="F93" i="2" s="1"/>
  <c r="E65" i="2"/>
  <c r="F65" i="2" s="1"/>
  <c r="E39" i="2"/>
  <c r="E40" i="2"/>
  <c r="E41" i="2"/>
  <c r="E42" i="2"/>
  <c r="E43" i="2"/>
  <c r="F43" i="2" s="1"/>
  <c r="E44" i="2"/>
  <c r="E45" i="2"/>
  <c r="E46" i="2"/>
  <c r="E47" i="2"/>
  <c r="E48" i="2"/>
  <c r="E49" i="2"/>
  <c r="E50" i="2"/>
  <c r="E51" i="2"/>
  <c r="F51" i="2" s="1"/>
  <c r="E52" i="2"/>
  <c r="E53" i="2"/>
  <c r="E54" i="2"/>
  <c r="E55" i="2"/>
  <c r="E56" i="2"/>
  <c r="E57" i="2"/>
  <c r="E58" i="2"/>
  <c r="E59" i="2"/>
  <c r="F59" i="2" s="1"/>
  <c r="E60" i="2"/>
  <c r="E61" i="2"/>
  <c r="F61" i="2" s="1"/>
  <c r="E38" i="2"/>
  <c r="F90" i="2" l="1"/>
  <c r="F82" i="2"/>
  <c r="F102" i="2"/>
  <c r="F110" i="2"/>
  <c r="F150" i="2"/>
  <c r="F142" i="2"/>
  <c r="F134" i="2"/>
  <c r="F53" i="2"/>
  <c r="F45" i="2"/>
  <c r="F89" i="2"/>
  <c r="F85" i="2"/>
  <c r="F81" i="2"/>
  <c r="F77" i="2"/>
  <c r="F149" i="2"/>
  <c r="F141" i="2"/>
  <c r="F133" i="2"/>
  <c r="F187" i="2"/>
  <c r="F183" i="2"/>
  <c r="F179" i="2"/>
  <c r="F175" i="2"/>
  <c r="F171" i="2"/>
  <c r="F167" i="2"/>
  <c r="F163" i="2"/>
  <c r="F73" i="5"/>
  <c r="F81" i="5"/>
  <c r="F89" i="5"/>
  <c r="F100" i="5"/>
  <c r="F108" i="5"/>
  <c r="F116" i="5"/>
  <c r="F127" i="5"/>
  <c r="F131" i="5"/>
  <c r="F135" i="5"/>
  <c r="F139" i="5"/>
  <c r="F143" i="5"/>
  <c r="F147" i="5"/>
  <c r="F154" i="5"/>
  <c r="F158" i="5"/>
  <c r="F162" i="5"/>
  <c r="F86" i="2"/>
  <c r="F78" i="2"/>
  <c r="F154" i="2"/>
  <c r="F146" i="2"/>
  <c r="F138" i="2"/>
  <c r="F130" i="2"/>
  <c r="F184" i="2"/>
  <c r="F176" i="2"/>
  <c r="F56" i="2"/>
  <c r="F48" i="2"/>
  <c r="F40" i="2"/>
  <c r="F92" i="2"/>
  <c r="F88" i="2"/>
  <c r="F84" i="2"/>
  <c r="F80" i="2"/>
  <c r="F76" i="2"/>
  <c r="F72" i="2"/>
  <c r="F68" i="2"/>
  <c r="F120" i="2"/>
  <c r="F116" i="2"/>
  <c r="F112" i="2"/>
  <c r="F108" i="2"/>
  <c r="F100" i="2"/>
  <c r="F118" i="2"/>
  <c r="F70" i="5"/>
  <c r="F155" i="5"/>
  <c r="F159" i="5"/>
  <c r="AQ35" i="13"/>
  <c r="AP35" i="13"/>
  <c r="AQ34" i="13"/>
  <c r="AP34" i="13"/>
  <c r="H195" i="9"/>
  <c r="G195" i="9"/>
  <c r="AX35" i="13"/>
  <c r="AX34" i="13"/>
  <c r="AY35" i="13"/>
  <c r="AY34" i="13"/>
  <c r="G186" i="10"/>
  <c r="H186" i="10"/>
  <c r="F201" i="8"/>
  <c r="F197" i="8"/>
  <c r="F193" i="8"/>
  <c r="F189" i="8"/>
  <c r="F203" i="2"/>
  <c r="F195" i="2"/>
  <c r="F137" i="8"/>
  <c r="F145" i="8"/>
  <c r="F74" i="2"/>
  <c r="F70" i="2"/>
  <c r="F66" i="2"/>
  <c r="B15" i="13" s="1"/>
  <c r="F122" i="2"/>
  <c r="F114" i="2"/>
  <c r="F106" i="2"/>
  <c r="F97" i="2"/>
  <c r="F160" i="2"/>
  <c r="F186" i="2"/>
  <c r="F182" i="2"/>
  <c r="F178" i="2"/>
  <c r="F174" i="2"/>
  <c r="F170" i="2"/>
  <c r="F166" i="2"/>
  <c r="F162" i="2"/>
  <c r="B30" i="13" s="1"/>
  <c r="F60" i="5"/>
  <c r="F68" i="5"/>
  <c r="F76" i="5"/>
  <c r="F84" i="5"/>
  <c r="F95" i="5"/>
  <c r="F103" i="5"/>
  <c r="F111" i="5"/>
  <c r="F130" i="5"/>
  <c r="F138" i="5"/>
  <c r="F146" i="5"/>
  <c r="F157" i="5"/>
  <c r="F161" i="5"/>
  <c r="F165" i="5"/>
  <c r="F169" i="5"/>
  <c r="F173" i="5"/>
  <c r="F177" i="5"/>
  <c r="F202" i="2"/>
  <c r="F194" i="2"/>
  <c r="B34" i="13" s="1"/>
  <c r="F189" i="5"/>
  <c r="F86" i="6"/>
  <c r="F90" i="6"/>
  <c r="F94" i="6"/>
  <c r="F98" i="6"/>
  <c r="F102" i="6"/>
  <c r="F141" i="6"/>
  <c r="F145" i="6"/>
  <c r="F149" i="6"/>
  <c r="F153" i="6"/>
  <c r="F157" i="6"/>
  <c r="F161" i="6"/>
  <c r="F131" i="6"/>
  <c r="F127" i="6"/>
  <c r="F123" i="6"/>
  <c r="F119" i="6"/>
  <c r="F115" i="6"/>
  <c r="F163" i="7"/>
  <c r="F171" i="7"/>
  <c r="F179" i="7"/>
  <c r="F135" i="8"/>
  <c r="F143" i="8"/>
  <c r="F151" i="8"/>
  <c r="F157" i="10"/>
  <c r="F161" i="10"/>
  <c r="F165" i="10"/>
  <c r="F169" i="10"/>
  <c r="F173" i="10"/>
  <c r="F177" i="10"/>
  <c r="F181" i="10"/>
  <c r="F27" i="11"/>
  <c r="F46" i="11"/>
  <c r="F203" i="7"/>
  <c r="F166" i="5"/>
  <c r="F170" i="5"/>
  <c r="F174" i="5"/>
  <c r="F182" i="5"/>
  <c r="F190" i="5"/>
  <c r="F142" i="6"/>
  <c r="F146" i="6"/>
  <c r="F150" i="6"/>
  <c r="F154" i="6"/>
  <c r="F158" i="6"/>
  <c r="F79" i="8"/>
  <c r="F87" i="8"/>
  <c r="F136" i="8"/>
  <c r="F144" i="8"/>
  <c r="F152" i="8"/>
  <c r="F69" i="9"/>
  <c r="F77" i="9"/>
  <c r="F85" i="9"/>
  <c r="F93" i="9"/>
  <c r="F104" i="9"/>
  <c r="F112" i="9"/>
  <c r="F120" i="9"/>
  <c r="F70" i="10"/>
  <c r="F78" i="10"/>
  <c r="F97" i="10"/>
  <c r="F105" i="10"/>
  <c r="F113" i="10"/>
  <c r="F158" i="10"/>
  <c r="F162" i="10"/>
  <c r="F166" i="10"/>
  <c r="F170" i="10"/>
  <c r="F174" i="10"/>
  <c r="F178" i="10"/>
  <c r="F58" i="11"/>
  <c r="F62" i="11"/>
  <c r="F66" i="11"/>
  <c r="F70" i="11"/>
  <c r="F96" i="11"/>
  <c r="F100" i="11"/>
  <c r="F104" i="11"/>
  <c r="F108" i="11"/>
  <c r="F150" i="7"/>
  <c r="F142" i="7"/>
  <c r="F134" i="7"/>
  <c r="F126" i="6"/>
  <c r="F118" i="6"/>
  <c r="F132" i="6"/>
  <c r="F124" i="6"/>
  <c r="F116" i="6"/>
  <c r="F91" i="6"/>
  <c r="F99" i="6"/>
  <c r="F130" i="6"/>
  <c r="F122" i="6"/>
  <c r="F114" i="6"/>
  <c r="F93" i="6"/>
  <c r="F101" i="6"/>
  <c r="F128" i="6"/>
  <c r="F120" i="6"/>
  <c r="F92" i="6"/>
  <c r="F100" i="6"/>
  <c r="F87" i="6"/>
  <c r="F95" i="6"/>
  <c r="F103" i="6"/>
  <c r="F89" i="6"/>
  <c r="F97" i="6"/>
  <c r="F7" i="6"/>
  <c r="F15" i="6"/>
  <c r="F23" i="6"/>
  <c r="F166" i="6"/>
  <c r="F174" i="6"/>
  <c r="F112" i="6"/>
  <c r="F9" i="6"/>
  <c r="F17" i="6"/>
  <c r="F25" i="6"/>
  <c r="F170" i="6"/>
  <c r="F11" i="6"/>
  <c r="F19" i="6"/>
  <c r="F5" i="6"/>
  <c r="F13" i="6"/>
  <c r="F21" i="6"/>
  <c r="F4" i="6"/>
  <c r="F12" i="6"/>
  <c r="F20" i="6"/>
  <c r="F6" i="6"/>
  <c r="F14" i="6"/>
  <c r="F22" i="6"/>
  <c r="R14" i="13"/>
  <c r="F8" i="6"/>
  <c r="F16" i="6"/>
  <c r="F24" i="6"/>
  <c r="F10" i="6"/>
  <c r="F18" i="6"/>
  <c r="F37" i="6"/>
  <c r="F45" i="6"/>
  <c r="F78" i="5"/>
  <c r="F97" i="5"/>
  <c r="F105" i="5"/>
  <c r="F113" i="5"/>
  <c r="F124" i="5"/>
  <c r="F132" i="5"/>
  <c r="F140" i="5"/>
  <c r="F148" i="5"/>
  <c r="F99" i="5"/>
  <c r="F107" i="5"/>
  <c r="F115" i="5"/>
  <c r="F126" i="5"/>
  <c r="F134" i="5"/>
  <c r="F142" i="5"/>
  <c r="F128" i="5"/>
  <c r="F136" i="5"/>
  <c r="F144" i="5"/>
  <c r="F67" i="5"/>
  <c r="F75" i="5"/>
  <c r="F83" i="5"/>
  <c r="F102" i="5"/>
  <c r="F110" i="5"/>
  <c r="F118" i="5"/>
  <c r="F129" i="5"/>
  <c r="F137" i="5"/>
  <c r="F145" i="5"/>
  <c r="F101" i="5"/>
  <c r="F109" i="5"/>
  <c r="F117" i="5"/>
  <c r="F96" i="5"/>
  <c r="F104" i="5"/>
  <c r="F112" i="5"/>
  <c r="F8" i="5"/>
  <c r="F16" i="5"/>
  <c r="F24" i="5"/>
  <c r="F32" i="5"/>
  <c r="F71" i="5"/>
  <c r="F79" i="5"/>
  <c r="F87" i="5"/>
  <c r="F98" i="5"/>
  <c r="F106" i="5"/>
  <c r="F114" i="5"/>
  <c r="F69" i="5"/>
  <c r="F77" i="5"/>
  <c r="F85" i="5"/>
  <c r="F123" i="5"/>
  <c r="F72" i="5"/>
  <c r="F80" i="5"/>
  <c r="F88" i="5"/>
  <c r="F86" i="5"/>
  <c r="F74" i="5"/>
  <c r="F82" i="5"/>
  <c r="F188" i="5"/>
  <c r="F6" i="5"/>
  <c r="F14" i="5"/>
  <c r="F22" i="5"/>
  <c r="F30" i="5"/>
  <c r="F41" i="5"/>
  <c r="F49" i="5"/>
  <c r="F57" i="5"/>
  <c r="F187" i="5"/>
  <c r="F10" i="5"/>
  <c r="F18" i="5"/>
  <c r="F26" i="5"/>
  <c r="F45" i="5"/>
  <c r="F53" i="5"/>
  <c r="F3" i="5"/>
  <c r="F38" i="5"/>
  <c r="F66" i="5"/>
  <c r="F4" i="5"/>
  <c r="F12" i="5"/>
  <c r="F20" i="5"/>
  <c r="F28" i="5"/>
  <c r="F39" i="5"/>
  <c r="F94" i="5"/>
  <c r="F184" i="5"/>
  <c r="F192" i="5"/>
  <c r="G193" i="2"/>
  <c r="F129" i="2"/>
  <c r="F38" i="2"/>
  <c r="F54" i="2"/>
  <c r="F46" i="2"/>
  <c r="F152" i="2"/>
  <c r="F144" i="2"/>
  <c r="F136" i="2"/>
  <c r="F39" i="2"/>
  <c r="F60" i="2"/>
  <c r="F52" i="2"/>
  <c r="F44" i="2"/>
  <c r="B10" i="13" s="1"/>
  <c r="F98" i="2"/>
  <c r="H97" i="2" s="1"/>
  <c r="F169" i="2"/>
  <c r="H160" i="2" s="1"/>
  <c r="F47" i="2"/>
  <c r="F145" i="2"/>
  <c r="F105" i="2"/>
  <c r="F128" i="2"/>
  <c r="F55" i="2"/>
  <c r="F137" i="2"/>
  <c r="F58" i="2"/>
  <c r="F42" i="2"/>
  <c r="F148" i="2"/>
  <c r="F140" i="2"/>
  <c r="F132" i="2"/>
  <c r="G128" i="2" s="1"/>
  <c r="F153" i="2"/>
  <c r="F50" i="2"/>
  <c r="F57" i="2"/>
  <c r="F49" i="2"/>
  <c r="F41" i="2"/>
  <c r="F36" i="6"/>
  <c r="F44" i="6"/>
  <c r="F52" i="6"/>
  <c r="F139" i="6"/>
  <c r="F167" i="6"/>
  <c r="F168" i="6"/>
  <c r="F32" i="6"/>
  <c r="F40" i="6"/>
  <c r="F48" i="6"/>
  <c r="F85" i="6"/>
  <c r="F171" i="6"/>
  <c r="F34" i="6"/>
  <c r="F42" i="6"/>
  <c r="F50" i="6"/>
  <c r="S14" i="13"/>
  <c r="F197" i="7"/>
  <c r="F189" i="7"/>
  <c r="F165" i="7"/>
  <c r="F173" i="7"/>
  <c r="F181" i="7"/>
  <c r="F153" i="7"/>
  <c r="F145" i="7"/>
  <c r="F137" i="7"/>
  <c r="F151" i="7"/>
  <c r="F143" i="7"/>
  <c r="F135" i="7"/>
  <c r="F169" i="7"/>
  <c r="F177" i="7"/>
  <c r="F149" i="7"/>
  <c r="F141" i="7"/>
  <c r="F133" i="7"/>
  <c r="F199" i="7"/>
  <c r="F191" i="7"/>
  <c r="F118" i="7"/>
  <c r="F110" i="7"/>
  <c r="F102" i="7"/>
  <c r="F125" i="7"/>
  <c r="F152" i="7"/>
  <c r="F144" i="7"/>
  <c r="F136" i="7"/>
  <c r="F167" i="7"/>
  <c r="F175" i="7"/>
  <c r="F183" i="7"/>
  <c r="F168" i="7"/>
  <c r="F176" i="7"/>
  <c r="F162" i="7"/>
  <c r="F170" i="7"/>
  <c r="F178" i="7"/>
  <c r="F200" i="7"/>
  <c r="F192" i="7"/>
  <c r="F121" i="7"/>
  <c r="F113" i="7"/>
  <c r="F105" i="7"/>
  <c r="F97" i="7"/>
  <c r="F198" i="7"/>
  <c r="F190" i="7"/>
  <c r="F196" i="7"/>
  <c r="F161" i="7"/>
  <c r="F100" i="7"/>
  <c r="F195" i="7"/>
  <c r="F202" i="7"/>
  <c r="F194" i="7"/>
  <c r="F123" i="7"/>
  <c r="F156" i="7"/>
  <c r="F148" i="7"/>
  <c r="F140" i="7"/>
  <c r="F132" i="7"/>
  <c r="F201" i="7"/>
  <c r="F193" i="7"/>
  <c r="F124" i="7"/>
  <c r="F164" i="7"/>
  <c r="F172" i="7"/>
  <c r="F180" i="7"/>
  <c r="F154" i="7"/>
  <c r="F146" i="7"/>
  <c r="F138" i="7"/>
  <c r="F166" i="7"/>
  <c r="F174" i="7"/>
  <c r="F182" i="7"/>
  <c r="F155" i="7"/>
  <c r="F147" i="7"/>
  <c r="F139" i="7"/>
  <c r="F116" i="7"/>
  <c r="F108" i="7"/>
  <c r="F115" i="7"/>
  <c r="F107" i="7"/>
  <c r="F99" i="7"/>
  <c r="F122" i="11"/>
  <c r="F60" i="11"/>
  <c r="F68" i="11"/>
  <c r="F64" i="11"/>
  <c r="F25" i="11"/>
  <c r="F33" i="11"/>
  <c r="F44" i="11"/>
  <c r="F52" i="11"/>
  <c r="F63" i="11"/>
  <c r="F71" i="11"/>
  <c r="F29" i="11"/>
  <c r="F40" i="11"/>
  <c r="F48" i="11"/>
  <c r="F59" i="11"/>
  <c r="F67" i="11"/>
  <c r="F42" i="11"/>
  <c r="F50" i="11"/>
  <c r="F61" i="11"/>
  <c r="F69" i="11"/>
  <c r="F11" i="11"/>
  <c r="F22" i="11"/>
  <c r="F30" i="11"/>
  <c r="F41" i="11"/>
  <c r="F49" i="11"/>
  <c r="F115" i="11"/>
  <c r="F43" i="11"/>
  <c r="F51" i="11"/>
  <c r="F95" i="11"/>
  <c r="F117" i="11"/>
  <c r="F45" i="11"/>
  <c r="F39" i="11"/>
  <c r="F47" i="11"/>
  <c r="F4" i="11"/>
  <c r="F12" i="11"/>
  <c r="F23" i="11"/>
  <c r="F31" i="11"/>
  <c r="F5" i="11"/>
  <c r="F13" i="11"/>
  <c r="F24" i="11"/>
  <c r="F32" i="11"/>
  <c r="F7" i="11"/>
  <c r="F15" i="11"/>
  <c r="F26" i="11"/>
  <c r="F9" i="11"/>
  <c r="F28" i="11"/>
  <c r="F121" i="11"/>
  <c r="F6" i="11"/>
  <c r="F14" i="11"/>
  <c r="F116" i="11"/>
  <c r="F8" i="11"/>
  <c r="F16" i="11"/>
  <c r="F38" i="11"/>
  <c r="F10" i="11"/>
  <c r="F21" i="11"/>
  <c r="F3" i="11"/>
  <c r="F57" i="11"/>
  <c r="F76" i="11"/>
  <c r="F120" i="11"/>
  <c r="F65" i="10"/>
  <c r="F73" i="10"/>
  <c r="F81" i="10"/>
  <c r="F126" i="10"/>
  <c r="F134" i="10"/>
  <c r="F142" i="10"/>
  <c r="F150" i="10"/>
  <c r="F68" i="10"/>
  <c r="F76" i="10"/>
  <c r="F84" i="10"/>
  <c r="F95" i="10"/>
  <c r="F103" i="10"/>
  <c r="F111" i="10"/>
  <c r="F64" i="10"/>
  <c r="F72" i="10"/>
  <c r="F80" i="10"/>
  <c r="F66" i="10"/>
  <c r="F74" i="10"/>
  <c r="F82" i="10"/>
  <c r="F67" i="10"/>
  <c r="F75" i="10"/>
  <c r="F83" i="10"/>
  <c r="F69" i="10"/>
  <c r="F77" i="10"/>
  <c r="F85" i="10"/>
  <c r="F71" i="10"/>
  <c r="F79" i="10"/>
  <c r="F42" i="10"/>
  <c r="F50" i="10"/>
  <c r="F91" i="10"/>
  <c r="F99" i="10"/>
  <c r="F107" i="10"/>
  <c r="F115" i="10"/>
  <c r="F128" i="10"/>
  <c r="F136" i="10"/>
  <c r="F144" i="10"/>
  <c r="F155" i="10"/>
  <c r="F148" i="10"/>
  <c r="F40" i="10"/>
  <c r="F48" i="10"/>
  <c r="F56" i="10"/>
  <c r="F93" i="10"/>
  <c r="F101" i="10"/>
  <c r="F109" i="10"/>
  <c r="F130" i="10"/>
  <c r="F138" i="10"/>
  <c r="F146" i="10"/>
  <c r="F38" i="10"/>
  <c r="F46" i="10"/>
  <c r="F54" i="10"/>
  <c r="F36" i="10"/>
  <c r="F44" i="10"/>
  <c r="F52" i="10"/>
  <c r="F39" i="10"/>
  <c r="F47" i="10"/>
  <c r="F55" i="10"/>
  <c r="F92" i="10"/>
  <c r="F100" i="10"/>
  <c r="F108" i="10"/>
  <c r="F116" i="10"/>
  <c r="F129" i="10"/>
  <c r="F137" i="10"/>
  <c r="F145" i="10"/>
  <c r="F41" i="10"/>
  <c r="F49" i="10"/>
  <c r="F94" i="10"/>
  <c r="F102" i="10"/>
  <c r="F110" i="10"/>
  <c r="F123" i="10"/>
  <c r="F131" i="10"/>
  <c r="F139" i="10"/>
  <c r="F147" i="10"/>
  <c r="F35" i="10"/>
  <c r="F43" i="10"/>
  <c r="F51" i="10"/>
  <c r="F63" i="10"/>
  <c r="F96" i="10"/>
  <c r="F104" i="10"/>
  <c r="F112" i="10"/>
  <c r="F125" i="10"/>
  <c r="F133" i="10"/>
  <c r="F141" i="10"/>
  <c r="F149" i="10"/>
  <c r="F37" i="10"/>
  <c r="F45" i="10"/>
  <c r="F53" i="10"/>
  <c r="F90" i="10"/>
  <c r="F98" i="10"/>
  <c r="F106" i="10"/>
  <c r="F114" i="10"/>
  <c r="F127" i="10"/>
  <c r="F135" i="10"/>
  <c r="F143" i="10"/>
  <c r="F3" i="10"/>
  <c r="F165" i="9"/>
  <c r="F173" i="9"/>
  <c r="F181" i="9"/>
  <c r="F189" i="9"/>
  <c r="F106" i="9"/>
  <c r="F114" i="9"/>
  <c r="F122" i="9"/>
  <c r="F74" i="9"/>
  <c r="F82" i="9"/>
  <c r="F90" i="9"/>
  <c r="F101" i="9"/>
  <c r="F109" i="9"/>
  <c r="F117" i="9"/>
  <c r="F28" i="9"/>
  <c r="F39" i="9"/>
  <c r="F47" i="9"/>
  <c r="F55" i="9"/>
  <c r="F68" i="9"/>
  <c r="F76" i="9"/>
  <c r="F84" i="9"/>
  <c r="F92" i="9"/>
  <c r="F103" i="9"/>
  <c r="F111" i="9"/>
  <c r="F119" i="9"/>
  <c r="F130" i="9"/>
  <c r="F138" i="9"/>
  <c r="F146" i="9"/>
  <c r="F154" i="9"/>
  <c r="F70" i="9"/>
  <c r="F78" i="9"/>
  <c r="F86" i="9"/>
  <c r="F94" i="9"/>
  <c r="F105" i="9"/>
  <c r="F113" i="9"/>
  <c r="F121" i="9"/>
  <c r="F107" i="9"/>
  <c r="F115" i="9"/>
  <c r="F9" i="9"/>
  <c r="F17" i="9"/>
  <c r="F25" i="9"/>
  <c r="F73" i="9"/>
  <c r="F81" i="9"/>
  <c r="F89" i="9"/>
  <c r="F100" i="9"/>
  <c r="F108" i="9"/>
  <c r="F116" i="9"/>
  <c r="F75" i="9"/>
  <c r="F83" i="9"/>
  <c r="F91" i="9"/>
  <c r="F102" i="9"/>
  <c r="F110" i="9"/>
  <c r="F118" i="9"/>
  <c r="F71" i="9"/>
  <c r="F79" i="9"/>
  <c r="F87" i="9"/>
  <c r="F95" i="9"/>
  <c r="F43" i="9"/>
  <c r="F51" i="9"/>
  <c r="F59" i="9"/>
  <c r="F72" i="9"/>
  <c r="F80" i="9"/>
  <c r="F88" i="9"/>
  <c r="F127" i="9"/>
  <c r="F135" i="9"/>
  <c r="F143" i="9"/>
  <c r="F151" i="9"/>
  <c r="F164" i="9"/>
  <c r="F172" i="9"/>
  <c r="F180" i="9"/>
  <c r="F188" i="9"/>
  <c r="F168" i="9"/>
  <c r="F176" i="9"/>
  <c r="F184" i="9"/>
  <c r="F132" i="9"/>
  <c r="F140" i="9"/>
  <c r="F148" i="9"/>
  <c r="F161" i="9"/>
  <c r="F169" i="9"/>
  <c r="F177" i="9"/>
  <c r="F185" i="9"/>
  <c r="F3" i="9"/>
  <c r="F11" i="9"/>
  <c r="F19" i="9"/>
  <c r="F27" i="9"/>
  <c r="F38" i="9"/>
  <c r="F46" i="9"/>
  <c r="F54" i="9"/>
  <c r="F10" i="9"/>
  <c r="F18" i="9"/>
  <c r="F26" i="9"/>
  <c r="F45" i="9"/>
  <c r="F53" i="9"/>
  <c r="F129" i="9"/>
  <c r="F137" i="9"/>
  <c r="F145" i="9"/>
  <c r="F153" i="9"/>
  <c r="F166" i="9"/>
  <c r="F174" i="9"/>
  <c r="F182" i="9"/>
  <c r="F5" i="9"/>
  <c r="F13" i="9"/>
  <c r="F21" i="9"/>
  <c r="F29" i="9"/>
  <c r="F22" i="9"/>
  <c r="F30" i="9"/>
  <c r="F41" i="9"/>
  <c r="F49" i="9"/>
  <c r="F57" i="9"/>
  <c r="F133" i="9"/>
  <c r="F141" i="9"/>
  <c r="F149" i="9"/>
  <c r="F162" i="9"/>
  <c r="F170" i="9"/>
  <c r="F178" i="9"/>
  <c r="F186" i="9"/>
  <c r="F7" i="9"/>
  <c r="F15" i="9"/>
  <c r="F42" i="9"/>
  <c r="F50" i="9"/>
  <c r="F58" i="9"/>
  <c r="F134" i="9"/>
  <c r="F142" i="9"/>
  <c r="F150" i="9"/>
  <c r="F163" i="9"/>
  <c r="F171" i="9"/>
  <c r="F179" i="9"/>
  <c r="F187" i="9"/>
  <c r="F67" i="9"/>
  <c r="F44" i="9"/>
  <c r="F52" i="9"/>
  <c r="F60" i="9"/>
  <c r="F40" i="9"/>
  <c r="F48" i="9"/>
  <c r="F56" i="9"/>
  <c r="F4" i="9"/>
  <c r="F12" i="9"/>
  <c r="F20" i="9"/>
  <c r="F6" i="9"/>
  <c r="F14" i="9"/>
  <c r="F23" i="9"/>
  <c r="F8" i="9"/>
  <c r="F16" i="9"/>
  <c r="F24" i="9"/>
  <c r="F146" i="8"/>
  <c r="F138" i="8"/>
  <c r="F125" i="8"/>
  <c r="F3" i="8"/>
  <c r="F12" i="8"/>
  <c r="F28" i="8"/>
  <c r="F47" i="8"/>
  <c r="F70" i="8"/>
  <c r="F78" i="8"/>
  <c r="F86" i="8"/>
  <c r="F105" i="8"/>
  <c r="F73" i="8"/>
  <c r="F81" i="8"/>
  <c r="F89" i="8"/>
  <c r="F157" i="8"/>
  <c r="F116" i="8"/>
  <c r="F72" i="8"/>
  <c r="F80" i="8"/>
  <c r="F88" i="8"/>
  <c r="F67" i="8"/>
  <c r="F75" i="8"/>
  <c r="F83" i="8"/>
  <c r="F90" i="8"/>
  <c r="F71" i="8"/>
  <c r="F98" i="8"/>
  <c r="F99" i="8"/>
  <c r="F57" i="8"/>
  <c r="F107" i="8"/>
  <c r="F66" i="8"/>
  <c r="F74" i="8"/>
  <c r="F82" i="8"/>
  <c r="F109" i="8"/>
  <c r="F68" i="8"/>
  <c r="F76" i="8"/>
  <c r="F84" i="8"/>
  <c r="F92" i="8"/>
  <c r="F103" i="8"/>
  <c r="F110" i="8"/>
  <c r="F119" i="8"/>
  <c r="F69" i="8"/>
  <c r="F77" i="8"/>
  <c r="F85" i="8"/>
  <c r="F112" i="8"/>
  <c r="F120" i="8"/>
  <c r="F58" i="8"/>
  <c r="F59" i="8"/>
  <c r="F91" i="8"/>
  <c r="F40" i="8"/>
  <c r="F56" i="8"/>
  <c r="F97" i="8"/>
  <c r="F104" i="8"/>
  <c r="F43" i="8"/>
  <c r="F51" i="8"/>
  <c r="F100" i="8"/>
  <c r="F130" i="8"/>
  <c r="F9" i="8"/>
  <c r="F18" i="8"/>
  <c r="F25" i="8"/>
  <c r="F102" i="8"/>
  <c r="F121" i="8"/>
  <c r="F108" i="8"/>
  <c r="F115" i="8"/>
  <c r="F187" i="8"/>
  <c r="F65" i="8"/>
  <c r="F6" i="8"/>
  <c r="F22" i="8"/>
  <c r="F41" i="8"/>
  <c r="F49" i="8"/>
  <c r="F36" i="8"/>
  <c r="F52" i="8"/>
  <c r="F101" i="8"/>
  <c r="F106" i="8"/>
  <c r="F117" i="8"/>
  <c r="F122" i="8"/>
  <c r="F60" i="8"/>
  <c r="F113" i="8"/>
  <c r="F118" i="8"/>
  <c r="F111" i="8"/>
  <c r="F114" i="8"/>
  <c r="F11" i="8"/>
  <c r="F27" i="8"/>
  <c r="F35" i="8"/>
  <c r="F50" i="8"/>
  <c r="F13" i="8"/>
  <c r="F29" i="8"/>
  <c r="F37" i="8"/>
  <c r="F44" i="8"/>
  <c r="F7" i="8"/>
  <c r="F14" i="8"/>
  <c r="F23" i="8"/>
  <c r="F30" i="8"/>
  <c r="F39" i="8"/>
  <c r="F46" i="8"/>
  <c r="F53" i="8"/>
  <c r="F17" i="8"/>
  <c r="F48" i="8"/>
  <c r="F55" i="8"/>
  <c r="F42" i="8"/>
  <c r="F38" i="8"/>
  <c r="F54" i="8"/>
  <c r="F45" i="8"/>
  <c r="F5" i="8"/>
  <c r="F10" i="8"/>
  <c r="F16" i="8"/>
  <c r="F21" i="8"/>
  <c r="F26" i="8"/>
  <c r="F8" i="8"/>
  <c r="F24" i="8"/>
  <c r="F19" i="8"/>
  <c r="F4" i="8"/>
  <c r="F20" i="8"/>
  <c r="F15" i="8"/>
  <c r="F31" i="8"/>
  <c r="F122" i="7"/>
  <c r="F114" i="7"/>
  <c r="F106" i="7"/>
  <c r="F98" i="7"/>
  <c r="F71" i="7"/>
  <c r="F79" i="7"/>
  <c r="F117" i="7"/>
  <c r="F109" i="7"/>
  <c r="F101" i="7"/>
  <c r="F119" i="7"/>
  <c r="F111" i="7"/>
  <c r="F103" i="7"/>
  <c r="F70" i="7"/>
  <c r="F86" i="7"/>
  <c r="F69" i="7"/>
  <c r="F77" i="7"/>
  <c r="F85" i="7"/>
  <c r="F78" i="7"/>
  <c r="F87" i="7"/>
  <c r="F14" i="7"/>
  <c r="F67" i="7"/>
  <c r="F75" i="7"/>
  <c r="F83" i="7"/>
  <c r="F91" i="7"/>
  <c r="F72" i="7"/>
  <c r="F80" i="7"/>
  <c r="F88" i="7"/>
  <c r="F66" i="7"/>
  <c r="F73" i="7"/>
  <c r="F81" i="7"/>
  <c r="F89" i="7"/>
  <c r="F9" i="7"/>
  <c r="F17" i="7"/>
  <c r="F25" i="7"/>
  <c r="F42" i="7"/>
  <c r="F27" i="7"/>
  <c r="F36" i="7"/>
  <c r="F52" i="7"/>
  <c r="F92" i="7"/>
  <c r="F84" i="7"/>
  <c r="F76" i="7"/>
  <c r="F68" i="7"/>
  <c r="F21" i="7"/>
  <c r="F46" i="7"/>
  <c r="F90" i="7"/>
  <c r="F82" i="7"/>
  <c r="F74" i="7"/>
  <c r="F31" i="7"/>
  <c r="F40" i="7"/>
  <c r="F48" i="7"/>
  <c r="F56" i="7"/>
  <c r="F96" i="7"/>
  <c r="F3" i="7"/>
  <c r="F11" i="7"/>
  <c r="F5" i="7"/>
  <c r="F13" i="7"/>
  <c r="F20" i="7"/>
  <c r="F28" i="7"/>
  <c r="F45" i="7"/>
  <c r="F53" i="7"/>
  <c r="F131" i="7"/>
  <c r="F7" i="7"/>
  <c r="F55" i="7"/>
  <c r="F188" i="7"/>
  <c r="F65" i="7"/>
  <c r="F119" i="11"/>
  <c r="F123" i="11"/>
  <c r="F12" i="7"/>
  <c r="F18" i="7"/>
  <c r="F43" i="7"/>
  <c r="F58" i="7"/>
  <c r="F8" i="7"/>
  <c r="F15" i="7"/>
  <c r="F30" i="7"/>
  <c r="F39" i="7"/>
  <c r="F47" i="7"/>
  <c r="F24" i="7"/>
  <c r="F49" i="7"/>
  <c r="F37" i="7"/>
  <c r="F50" i="7"/>
  <c r="F38" i="7"/>
  <c r="F44" i="7"/>
  <c r="F51" i="7"/>
  <c r="F57" i="7"/>
  <c r="F41" i="7"/>
  <c r="F54" i="7"/>
  <c r="F6" i="7"/>
  <c r="F19" i="7"/>
  <c r="F32" i="7"/>
  <c r="F26" i="7"/>
  <c r="F16" i="7"/>
  <c r="F22" i="7"/>
  <c r="F4" i="7"/>
  <c r="F10" i="7"/>
  <c r="F23" i="7"/>
  <c r="F29" i="7"/>
  <c r="F172" i="6"/>
  <c r="R15" i="13"/>
  <c r="F35" i="6"/>
  <c r="F43" i="6"/>
  <c r="F51" i="6"/>
  <c r="F30" i="6"/>
  <c r="F38" i="6"/>
  <c r="F46" i="6"/>
  <c r="F31" i="6"/>
  <c r="F39" i="6"/>
  <c r="F47" i="6"/>
  <c r="F33" i="6"/>
  <c r="F41" i="6"/>
  <c r="F49" i="6"/>
  <c r="F3" i="6"/>
  <c r="F169" i="6"/>
  <c r="F173" i="6"/>
  <c r="F185" i="5"/>
  <c r="F193" i="5"/>
  <c r="F183" i="5"/>
  <c r="F191" i="5"/>
  <c r="F186" i="5"/>
  <c r="F194" i="5"/>
  <c r="F153" i="5"/>
  <c r="H128" i="2"/>
  <c r="F5" i="5"/>
  <c r="F13" i="5"/>
  <c r="F21" i="5"/>
  <c r="F29" i="5"/>
  <c r="F9" i="5"/>
  <c r="F17" i="5"/>
  <c r="F25" i="5"/>
  <c r="F33" i="5"/>
  <c r="F46" i="5"/>
  <c r="F54" i="5"/>
  <c r="F47" i="5"/>
  <c r="F55" i="5"/>
  <c r="F42" i="5"/>
  <c r="F50" i="5"/>
  <c r="F58" i="5"/>
  <c r="F43" i="5"/>
  <c r="F51" i="5"/>
  <c r="F59" i="5"/>
  <c r="F7" i="5"/>
  <c r="F11" i="5"/>
  <c r="F15" i="5"/>
  <c r="F19" i="5"/>
  <c r="F23" i="5"/>
  <c r="F27" i="5"/>
  <c r="F31" i="5"/>
  <c r="F40" i="5"/>
  <c r="F44" i="5"/>
  <c r="F48" i="5"/>
  <c r="F52" i="5"/>
  <c r="F56" i="5"/>
  <c r="H38" i="2"/>
  <c r="E33" i="2"/>
  <c r="E34" i="2"/>
  <c r="F34" i="2" s="1"/>
  <c r="E32" i="2"/>
  <c r="E4" i="2"/>
  <c r="F4" i="2" s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" i="2"/>
  <c r="F8" i="1"/>
  <c r="AA24" i="13" l="1"/>
  <c r="AA25" i="13"/>
  <c r="Z24" i="13"/>
  <c r="AD24" i="13" s="1"/>
  <c r="AE24" i="13" s="1"/>
  <c r="Z25" i="13"/>
  <c r="BG14" i="13"/>
  <c r="BF14" i="13"/>
  <c r="BJ14" i="13" s="1"/>
  <c r="BK14" i="13" s="1"/>
  <c r="BG15" i="13"/>
  <c r="BF15" i="13"/>
  <c r="BF30" i="13"/>
  <c r="BF29" i="13"/>
  <c r="BJ29" i="13" s="1"/>
  <c r="BK29" i="13" s="1"/>
  <c r="BG30" i="13"/>
  <c r="BG29" i="13"/>
  <c r="H95" i="11"/>
  <c r="G95" i="11"/>
  <c r="K20" i="13"/>
  <c r="J20" i="13"/>
  <c r="K19" i="13"/>
  <c r="J19" i="13"/>
  <c r="N19" i="13" s="1"/>
  <c r="J5" i="13"/>
  <c r="K4" i="13"/>
  <c r="J4" i="13"/>
  <c r="N4" i="13" s="1"/>
  <c r="O4" i="13" s="1"/>
  <c r="K5" i="13"/>
  <c r="C34" i="13"/>
  <c r="F34" i="13" s="1"/>
  <c r="C14" i="13"/>
  <c r="G127" i="9"/>
  <c r="BF20" i="13"/>
  <c r="BF19" i="13"/>
  <c r="BG19" i="13"/>
  <c r="BG20" i="13"/>
  <c r="AY14" i="13"/>
  <c r="AX14" i="13"/>
  <c r="BB14" i="13" s="1"/>
  <c r="BC14" i="13" s="1"/>
  <c r="AX15" i="13"/>
  <c r="BB15" i="13" s="1"/>
  <c r="BC15" i="13" s="1"/>
  <c r="AY15" i="13"/>
  <c r="AX25" i="13"/>
  <c r="AX24" i="13"/>
  <c r="AY24" i="13"/>
  <c r="AY25" i="13"/>
  <c r="AY29" i="13"/>
  <c r="AX29" i="13"/>
  <c r="BB29" i="13" s="1"/>
  <c r="BC29" i="13" s="1"/>
  <c r="AX30" i="13"/>
  <c r="BB30" i="13" s="1"/>
  <c r="BC30" i="13" s="1"/>
  <c r="AY30" i="13"/>
  <c r="H155" i="10"/>
  <c r="G155" i="10"/>
  <c r="BG4" i="13"/>
  <c r="BF4" i="13"/>
  <c r="BG5" i="13"/>
  <c r="BF5" i="13"/>
  <c r="BJ5" i="13" s="1"/>
  <c r="BK5" i="13" s="1"/>
  <c r="AA10" i="13"/>
  <c r="Z9" i="13"/>
  <c r="Z10" i="13"/>
  <c r="AA9" i="13"/>
  <c r="H193" i="2"/>
  <c r="K25" i="13"/>
  <c r="J25" i="13"/>
  <c r="N25" i="13" s="1"/>
  <c r="O25" i="13" s="1"/>
  <c r="K24" i="13"/>
  <c r="J24" i="13"/>
  <c r="N24" i="13" s="1"/>
  <c r="B29" i="13"/>
  <c r="C29" i="13"/>
  <c r="BB34" i="13"/>
  <c r="BC34" i="13" s="1"/>
  <c r="AT34" i="13"/>
  <c r="AU34" i="13" s="1"/>
  <c r="B35" i="13"/>
  <c r="C15" i="13"/>
  <c r="F15" i="13" s="1"/>
  <c r="C30" i="13"/>
  <c r="F30" i="13" s="1"/>
  <c r="AA15" i="13"/>
  <c r="AA14" i="13"/>
  <c r="Z15" i="13"/>
  <c r="Z14" i="13"/>
  <c r="AD14" i="13" s="1"/>
  <c r="AE14" i="13" s="1"/>
  <c r="AX5" i="13"/>
  <c r="BB5" i="13" s="1"/>
  <c r="BC5" i="13" s="1"/>
  <c r="AX4" i="13"/>
  <c r="AY4" i="13"/>
  <c r="AY5" i="13"/>
  <c r="K30" i="13"/>
  <c r="J30" i="13"/>
  <c r="K29" i="13"/>
  <c r="J29" i="13"/>
  <c r="AI15" i="13"/>
  <c r="AI14" i="13"/>
  <c r="AH14" i="13"/>
  <c r="AL14" i="13" s="1"/>
  <c r="AM14" i="13" s="1"/>
  <c r="AH15" i="13"/>
  <c r="AI4" i="13"/>
  <c r="AH4" i="13"/>
  <c r="AI5" i="13"/>
  <c r="AH5" i="13"/>
  <c r="AQ15" i="13"/>
  <c r="AP14" i="13"/>
  <c r="AP15" i="13"/>
  <c r="AQ14" i="13"/>
  <c r="H127" i="9"/>
  <c r="AQ20" i="13"/>
  <c r="AQ19" i="13"/>
  <c r="AP20" i="13"/>
  <c r="AT20" i="13" s="1"/>
  <c r="AU20" i="13" s="1"/>
  <c r="AP19" i="13"/>
  <c r="AT19" i="13" s="1"/>
  <c r="AU19" i="13" s="1"/>
  <c r="AQ5" i="13"/>
  <c r="AQ4" i="13"/>
  <c r="AP4" i="13"/>
  <c r="AT4" i="13" s="1"/>
  <c r="AU4" i="13" s="1"/>
  <c r="AP5" i="13"/>
  <c r="AT5" i="13" s="1"/>
  <c r="AU5" i="13" s="1"/>
  <c r="AQ30" i="13"/>
  <c r="AQ29" i="13"/>
  <c r="AP29" i="13"/>
  <c r="AT29" i="13" s="1"/>
  <c r="AU29" i="13" s="1"/>
  <c r="AP30" i="13"/>
  <c r="AT30" i="13" s="1"/>
  <c r="AU30" i="13" s="1"/>
  <c r="H161" i="9"/>
  <c r="G161" i="9"/>
  <c r="AY9" i="13"/>
  <c r="AX9" i="13"/>
  <c r="BB9" i="13" s="1"/>
  <c r="BC9" i="13" s="1"/>
  <c r="AX10" i="13"/>
  <c r="AY10" i="13"/>
  <c r="BF35" i="13"/>
  <c r="BF34" i="13"/>
  <c r="BJ34" i="13" s="1"/>
  <c r="BK34" i="13" s="1"/>
  <c r="BG35" i="13"/>
  <c r="BG34" i="13"/>
  <c r="B5" i="13"/>
  <c r="C4" i="13"/>
  <c r="C5" i="13"/>
  <c r="K15" i="13"/>
  <c r="J15" i="13"/>
  <c r="N15" i="13" s="1"/>
  <c r="O15" i="13" s="1"/>
  <c r="K14" i="13"/>
  <c r="J14" i="13"/>
  <c r="K35" i="13"/>
  <c r="J35" i="13"/>
  <c r="N35" i="13" s="1"/>
  <c r="K34" i="13"/>
  <c r="J34" i="13"/>
  <c r="B20" i="13"/>
  <c r="C19" i="13"/>
  <c r="B19" i="13"/>
  <c r="F19" i="13" s="1"/>
  <c r="C20" i="13"/>
  <c r="BB35" i="13"/>
  <c r="BC35" i="13" s="1"/>
  <c r="C35" i="13"/>
  <c r="B14" i="13"/>
  <c r="F14" i="13" s="1"/>
  <c r="G14" i="13" s="1"/>
  <c r="AA5" i="13"/>
  <c r="Z5" i="13"/>
  <c r="AA4" i="13"/>
  <c r="Z4" i="13"/>
  <c r="AD4" i="13" s="1"/>
  <c r="AE4" i="13" s="1"/>
  <c r="AA29" i="13"/>
  <c r="AA30" i="13"/>
  <c r="Z29" i="13"/>
  <c r="AD29" i="13" s="1"/>
  <c r="AE29" i="13" s="1"/>
  <c r="Z30" i="13"/>
  <c r="AD30" i="13" s="1"/>
  <c r="AE30" i="13" s="1"/>
  <c r="G36" i="7"/>
  <c r="H36" i="7"/>
  <c r="AI29" i="13"/>
  <c r="AI30" i="13"/>
  <c r="AH30" i="13"/>
  <c r="AH29" i="13"/>
  <c r="AL29" i="13" s="1"/>
  <c r="AM29" i="13" s="1"/>
  <c r="AQ24" i="13"/>
  <c r="AP24" i="13"/>
  <c r="AT24" i="13" s="1"/>
  <c r="AU24" i="13" s="1"/>
  <c r="AQ25" i="13"/>
  <c r="AP25" i="13"/>
  <c r="AA34" i="13"/>
  <c r="Z34" i="13"/>
  <c r="AD34" i="13" s="1"/>
  <c r="AA35" i="13"/>
  <c r="Z35" i="13"/>
  <c r="AA20" i="13"/>
  <c r="AA19" i="13"/>
  <c r="Z19" i="13"/>
  <c r="Z20" i="13"/>
  <c r="AD20" i="13" s="1"/>
  <c r="AE20" i="13" s="1"/>
  <c r="AI34" i="13"/>
  <c r="AI35" i="13"/>
  <c r="AH34" i="13"/>
  <c r="AL34" i="13" s="1"/>
  <c r="AM34" i="13" s="1"/>
  <c r="AH35" i="13"/>
  <c r="H187" i="8"/>
  <c r="G187" i="8"/>
  <c r="AI10" i="13"/>
  <c r="AH10" i="13"/>
  <c r="AI9" i="13"/>
  <c r="AH9" i="13"/>
  <c r="AL9" i="13" s="1"/>
  <c r="AM9" i="13" s="1"/>
  <c r="AI25" i="13"/>
  <c r="AI24" i="13"/>
  <c r="AH24" i="13"/>
  <c r="AL24" i="13" s="1"/>
  <c r="AM24" i="13" s="1"/>
  <c r="AH25" i="13"/>
  <c r="AL25" i="13" s="1"/>
  <c r="AM25" i="13" s="1"/>
  <c r="AQ10" i="13"/>
  <c r="AQ9" i="13"/>
  <c r="AP10" i="13"/>
  <c r="AP9" i="13"/>
  <c r="AT9" i="13" s="1"/>
  <c r="AU9" i="13" s="1"/>
  <c r="AX20" i="13"/>
  <c r="BB20" i="13" s="1"/>
  <c r="BC20" i="13" s="1"/>
  <c r="AX19" i="13"/>
  <c r="AY20" i="13"/>
  <c r="AY19" i="13"/>
  <c r="BF25" i="13"/>
  <c r="BF24" i="13"/>
  <c r="BJ24" i="13" s="1"/>
  <c r="BK24" i="13" s="1"/>
  <c r="BG24" i="13"/>
  <c r="BG25" i="13"/>
  <c r="BF10" i="13"/>
  <c r="BG9" i="13"/>
  <c r="BF9" i="13"/>
  <c r="BG10" i="13"/>
  <c r="G115" i="11"/>
  <c r="H115" i="11"/>
  <c r="B25" i="13"/>
  <c r="C24" i="13"/>
  <c r="B24" i="13"/>
  <c r="C25" i="13"/>
  <c r="K10" i="13"/>
  <c r="H38" i="5"/>
  <c r="J10" i="13"/>
  <c r="N10" i="13" s="1"/>
  <c r="K9" i="13"/>
  <c r="J9" i="13"/>
  <c r="N9" i="13" s="1"/>
  <c r="O9" i="13" s="1"/>
  <c r="AT35" i="13"/>
  <c r="AU35" i="13" s="1"/>
  <c r="R35" i="13"/>
  <c r="S35" i="13"/>
  <c r="S24" i="13"/>
  <c r="S25" i="13"/>
  <c r="R34" i="13"/>
  <c r="S34" i="13"/>
  <c r="G58" i="6"/>
  <c r="H58" i="6"/>
  <c r="V14" i="13"/>
  <c r="W14" i="13" s="1"/>
  <c r="S15" i="13"/>
  <c r="V15" i="13" s="1"/>
  <c r="R24" i="13"/>
  <c r="G166" i="6"/>
  <c r="R25" i="13"/>
  <c r="R5" i="13"/>
  <c r="R4" i="13"/>
  <c r="S4" i="13"/>
  <c r="S5" i="13"/>
  <c r="G112" i="6"/>
  <c r="S30" i="13"/>
  <c r="R30" i="13"/>
  <c r="S29" i="13"/>
  <c r="R29" i="13"/>
  <c r="R10" i="13"/>
  <c r="R9" i="13"/>
  <c r="S9" i="13"/>
  <c r="S10" i="13"/>
  <c r="S19" i="13"/>
  <c r="R19" i="13"/>
  <c r="S20" i="13"/>
  <c r="R20" i="13"/>
  <c r="AI19" i="13"/>
  <c r="AI20" i="13"/>
  <c r="AH20" i="13"/>
  <c r="AH19" i="13"/>
  <c r="AL19" i="13" s="1"/>
  <c r="AM19" i="13" s="1"/>
  <c r="H3" i="5"/>
  <c r="G38" i="5"/>
  <c r="H123" i="5"/>
  <c r="G182" i="5"/>
  <c r="H153" i="5"/>
  <c r="G153" i="5"/>
  <c r="I153" i="5" s="1"/>
  <c r="H66" i="5"/>
  <c r="G66" i="5"/>
  <c r="H94" i="5"/>
  <c r="G94" i="5"/>
  <c r="H182" i="5"/>
  <c r="G123" i="5"/>
  <c r="G38" i="2"/>
  <c r="I38" i="2" s="1"/>
  <c r="I193" i="2"/>
  <c r="G65" i="2"/>
  <c r="G160" i="2"/>
  <c r="I160" i="2" s="1"/>
  <c r="F33" i="2"/>
  <c r="G97" i="2"/>
  <c r="I97" i="2" s="1"/>
  <c r="H65" i="2"/>
  <c r="I65" i="2" s="1"/>
  <c r="H139" i="6"/>
  <c r="G139" i="6"/>
  <c r="H112" i="6"/>
  <c r="H166" i="6"/>
  <c r="H30" i="6"/>
  <c r="G30" i="6"/>
  <c r="G3" i="6"/>
  <c r="H3" i="6"/>
  <c r="H188" i="7"/>
  <c r="G188" i="7"/>
  <c r="H161" i="7"/>
  <c r="G161" i="7"/>
  <c r="H76" i="11"/>
  <c r="G76" i="11"/>
  <c r="H57" i="11"/>
  <c r="G57" i="11"/>
  <c r="H38" i="11"/>
  <c r="G38" i="11"/>
  <c r="H21" i="11"/>
  <c r="G21" i="11"/>
  <c r="H3" i="11"/>
  <c r="G3" i="11"/>
  <c r="H123" i="10"/>
  <c r="G123" i="10"/>
  <c r="H90" i="10"/>
  <c r="G90" i="10"/>
  <c r="H63" i="10"/>
  <c r="G63" i="10"/>
  <c r="H35" i="10"/>
  <c r="G35" i="10"/>
  <c r="H3" i="10"/>
  <c r="G3" i="10"/>
  <c r="I195" i="9"/>
  <c r="H100" i="9"/>
  <c r="G100" i="9"/>
  <c r="H38" i="9"/>
  <c r="G3" i="9"/>
  <c r="G38" i="9"/>
  <c r="I38" i="9" s="1"/>
  <c r="H3" i="9"/>
  <c r="H67" i="9"/>
  <c r="G67" i="9"/>
  <c r="H97" i="8"/>
  <c r="G97" i="8"/>
  <c r="H130" i="8"/>
  <c r="G130" i="8"/>
  <c r="I130" i="8" s="1"/>
  <c r="H157" i="8"/>
  <c r="H65" i="8"/>
  <c r="G157" i="8"/>
  <c r="G65" i="8"/>
  <c r="H35" i="8"/>
  <c r="G35" i="8"/>
  <c r="H3" i="8"/>
  <c r="G3" i="8"/>
  <c r="I3" i="8" s="1"/>
  <c r="H96" i="7"/>
  <c r="G96" i="7"/>
  <c r="H131" i="7"/>
  <c r="G131" i="7"/>
  <c r="G3" i="7"/>
  <c r="H65" i="7"/>
  <c r="G65" i="7"/>
  <c r="H3" i="7"/>
  <c r="I128" i="2"/>
  <c r="G3" i="5"/>
  <c r="I3" i="5" s="1"/>
  <c r="F30" i="2"/>
  <c r="F22" i="2"/>
  <c r="F14" i="2"/>
  <c r="F6" i="2"/>
  <c r="F26" i="2"/>
  <c r="F32" i="2"/>
  <c r="F25" i="2"/>
  <c r="F17" i="2"/>
  <c r="F9" i="2"/>
  <c r="F18" i="2"/>
  <c r="F10" i="2"/>
  <c r="F3" i="2"/>
  <c r="F24" i="2"/>
  <c r="F16" i="2"/>
  <c r="F8" i="2"/>
  <c r="F28" i="2"/>
  <c r="F20" i="2"/>
  <c r="F12" i="2"/>
  <c r="F5" i="2"/>
  <c r="F31" i="2"/>
  <c r="F23" i="2"/>
  <c r="F15" i="2"/>
  <c r="F7" i="2"/>
  <c r="F29" i="2"/>
  <c r="F21" i="2"/>
  <c r="F13" i="2"/>
  <c r="F27" i="2"/>
  <c r="F19" i="2"/>
  <c r="F11" i="2"/>
  <c r="G30" i="13" l="1"/>
  <c r="G34" i="13"/>
  <c r="G6" i="14"/>
  <c r="R36" i="14" s="1"/>
  <c r="G15" i="13"/>
  <c r="G4" i="14"/>
  <c r="H34" i="14" s="1"/>
  <c r="G19" i="13"/>
  <c r="G8" i="14"/>
  <c r="O24" i="13"/>
  <c r="R7" i="14" s="1"/>
  <c r="G25" i="14" s="1"/>
  <c r="Q7" i="14"/>
  <c r="H25" i="14" s="1"/>
  <c r="S7" i="14"/>
  <c r="I25" i="14" s="1"/>
  <c r="N20" i="13"/>
  <c r="O20" i="13" s="1"/>
  <c r="BJ15" i="13"/>
  <c r="BK15" i="13" s="1"/>
  <c r="AD25" i="13"/>
  <c r="Q16" i="14"/>
  <c r="R39" i="14" s="1"/>
  <c r="AE34" i="13"/>
  <c r="F25" i="13"/>
  <c r="BJ9" i="13"/>
  <c r="BK9" i="13" s="1"/>
  <c r="AT10" i="13"/>
  <c r="AU10" i="13" s="1"/>
  <c r="O35" i="13"/>
  <c r="R6" i="14" s="1"/>
  <c r="Q35" i="14" s="1"/>
  <c r="F5" i="13"/>
  <c r="G5" i="13" s="1"/>
  <c r="BJ35" i="13"/>
  <c r="BK35" i="13" s="1"/>
  <c r="AL5" i="13"/>
  <c r="AM5" i="13" s="1"/>
  <c r="AL15" i="13"/>
  <c r="AM15" i="13" s="1"/>
  <c r="N29" i="13"/>
  <c r="BB24" i="13"/>
  <c r="BC24" i="13" s="1"/>
  <c r="BJ19" i="13"/>
  <c r="BK19" i="13" s="1"/>
  <c r="N5" i="13"/>
  <c r="O5" i="13" s="1"/>
  <c r="C9" i="13"/>
  <c r="B9" i="13"/>
  <c r="B4" i="13"/>
  <c r="F4" i="13" s="1"/>
  <c r="C10" i="13"/>
  <c r="F10" i="13" s="1"/>
  <c r="W15" i="13"/>
  <c r="G14" i="14"/>
  <c r="H33" i="14" s="1"/>
  <c r="BB19" i="13"/>
  <c r="BC19" i="13" s="1"/>
  <c r="AL10" i="13"/>
  <c r="AM10" i="13" s="1"/>
  <c r="AL35" i="13"/>
  <c r="AM35" i="13" s="1"/>
  <c r="AD35" i="13"/>
  <c r="AE35" i="13" s="1"/>
  <c r="AT25" i="13"/>
  <c r="AU25" i="13" s="1"/>
  <c r="AD5" i="13"/>
  <c r="AE5" i="13" s="1"/>
  <c r="F20" i="13"/>
  <c r="G20" i="13" s="1"/>
  <c r="AT15" i="13"/>
  <c r="AU15" i="13" s="1"/>
  <c r="AD15" i="13"/>
  <c r="AD10" i="13"/>
  <c r="AE10" i="13" s="1"/>
  <c r="BB25" i="13"/>
  <c r="BC25" i="13" s="1"/>
  <c r="BJ20" i="13"/>
  <c r="BK20" i="13" s="1"/>
  <c r="O19" i="13"/>
  <c r="R8" i="14" s="1"/>
  <c r="Q25" i="14" s="1"/>
  <c r="Q8" i="14"/>
  <c r="R25" i="14" s="1"/>
  <c r="S8" i="14"/>
  <c r="S25" i="14" s="1"/>
  <c r="J195" i="9"/>
  <c r="G19" i="3" s="1"/>
  <c r="F19" i="3"/>
  <c r="AL20" i="13"/>
  <c r="AM20" i="13" s="1"/>
  <c r="O10" i="13"/>
  <c r="Q3" i="14"/>
  <c r="H15" i="14" s="1"/>
  <c r="F24" i="13"/>
  <c r="G24" i="13" s="1"/>
  <c r="BJ10" i="13"/>
  <c r="BK10" i="13" s="1"/>
  <c r="BJ25" i="13"/>
  <c r="BK25" i="13" s="1"/>
  <c r="AD19" i="13"/>
  <c r="AL30" i="13"/>
  <c r="AM30" i="13" s="1"/>
  <c r="N34" i="13"/>
  <c r="O34" i="13" s="1"/>
  <c r="S6" i="14" s="1"/>
  <c r="S35" i="14" s="1"/>
  <c r="N14" i="13"/>
  <c r="BB10" i="13"/>
  <c r="BC10" i="13" s="1"/>
  <c r="AT14" i="13"/>
  <c r="AU14" i="13" s="1"/>
  <c r="AL4" i="13"/>
  <c r="AM4" i="13" s="1"/>
  <c r="N30" i="13"/>
  <c r="O30" i="13" s="1"/>
  <c r="BB4" i="13"/>
  <c r="BC4" i="13" s="1"/>
  <c r="F35" i="13"/>
  <c r="G35" i="13" s="1"/>
  <c r="F29" i="13"/>
  <c r="G29" i="13" s="1"/>
  <c r="AD9" i="13"/>
  <c r="AE9" i="13" s="1"/>
  <c r="BJ4" i="13"/>
  <c r="BK4" i="13" s="1"/>
  <c r="BJ30" i="13"/>
  <c r="BK30" i="13" s="1"/>
  <c r="I112" i="6"/>
  <c r="J112" i="6" s="1"/>
  <c r="K7" i="3" s="1"/>
  <c r="V35" i="13"/>
  <c r="W35" i="13" s="1"/>
  <c r="V25" i="13"/>
  <c r="V20" i="13"/>
  <c r="W20" i="13" s="1"/>
  <c r="I58" i="6"/>
  <c r="J58" i="6" s="1"/>
  <c r="K5" i="3" s="1"/>
  <c r="V19" i="13"/>
  <c r="V34" i="13"/>
  <c r="V9" i="13"/>
  <c r="W9" i="13" s="1"/>
  <c r="V24" i="13"/>
  <c r="W24" i="13" s="1"/>
  <c r="V5" i="13"/>
  <c r="W5" i="13" s="1"/>
  <c r="I3" i="6"/>
  <c r="J3" i="6" s="1"/>
  <c r="K4" i="3" s="1"/>
  <c r="V29" i="13"/>
  <c r="W29" i="13" s="1"/>
  <c r="I139" i="6"/>
  <c r="J139" i="6" s="1"/>
  <c r="K8" i="3" s="1"/>
  <c r="V10" i="13"/>
  <c r="W10" i="13" s="1"/>
  <c r="V30" i="13"/>
  <c r="V4" i="13"/>
  <c r="W4" i="13" s="1"/>
  <c r="I30" i="6"/>
  <c r="J30" i="6" s="1"/>
  <c r="K3" i="3" s="1"/>
  <c r="I85" i="6"/>
  <c r="J85" i="6" s="1"/>
  <c r="K6" i="3" s="1"/>
  <c r="I123" i="5"/>
  <c r="F7" i="3" s="1"/>
  <c r="I38" i="5"/>
  <c r="I66" i="5"/>
  <c r="F5" i="3" s="1"/>
  <c r="I94" i="5"/>
  <c r="J94" i="5" s="1"/>
  <c r="G6" i="3" s="1"/>
  <c r="J153" i="5"/>
  <c r="G8" i="3" s="1"/>
  <c r="F8" i="3"/>
  <c r="J123" i="5"/>
  <c r="G7" i="3" s="1"/>
  <c r="I182" i="5"/>
  <c r="B6" i="3"/>
  <c r="J97" i="2"/>
  <c r="C6" i="3" s="1"/>
  <c r="B8" i="3"/>
  <c r="J160" i="2"/>
  <c r="C8" i="3" s="1"/>
  <c r="B9" i="3"/>
  <c r="J193" i="2"/>
  <c r="C9" i="3" s="1"/>
  <c r="B5" i="3"/>
  <c r="J65" i="2"/>
  <c r="C5" i="3" s="1"/>
  <c r="I161" i="7"/>
  <c r="N3" i="3" s="1"/>
  <c r="I3" i="7"/>
  <c r="N4" i="3" s="1"/>
  <c r="I21" i="11"/>
  <c r="N19" i="3" s="1"/>
  <c r="I115" i="11"/>
  <c r="I95" i="11"/>
  <c r="I38" i="11"/>
  <c r="J21" i="11"/>
  <c r="O19" i="3" s="1"/>
  <c r="I3" i="11"/>
  <c r="N14" i="3" s="1"/>
  <c r="J3" i="11"/>
  <c r="O14" i="3" s="1"/>
  <c r="I57" i="11"/>
  <c r="I76" i="11"/>
  <c r="I186" i="10"/>
  <c r="I155" i="10"/>
  <c r="I63" i="10"/>
  <c r="I35" i="10"/>
  <c r="I90" i="10"/>
  <c r="I123" i="10"/>
  <c r="I3" i="10"/>
  <c r="I127" i="9"/>
  <c r="I161" i="9"/>
  <c r="I3" i="9"/>
  <c r="J3" i="9" s="1"/>
  <c r="G14" i="3" s="1"/>
  <c r="I100" i="9"/>
  <c r="I67" i="9"/>
  <c r="J67" i="9" s="1"/>
  <c r="G15" i="3" s="1"/>
  <c r="J38" i="9"/>
  <c r="G16" i="3" s="1"/>
  <c r="F16" i="3"/>
  <c r="I187" i="8"/>
  <c r="I157" i="8"/>
  <c r="I97" i="8"/>
  <c r="I35" i="8"/>
  <c r="J35" i="8" s="1"/>
  <c r="C17" i="3" s="1"/>
  <c r="I65" i="8"/>
  <c r="J3" i="8"/>
  <c r="C14" i="3" s="1"/>
  <c r="B14" i="3"/>
  <c r="B3" i="3"/>
  <c r="J38" i="2"/>
  <c r="C3" i="3" s="1"/>
  <c r="I188" i="7"/>
  <c r="I131" i="7"/>
  <c r="I96" i="7"/>
  <c r="I36" i="7"/>
  <c r="J36" i="7" s="1"/>
  <c r="O8" i="3" s="1"/>
  <c r="I65" i="7"/>
  <c r="J3" i="7"/>
  <c r="O4" i="3" s="1"/>
  <c r="I166" i="6"/>
  <c r="B7" i="3"/>
  <c r="J128" i="2"/>
  <c r="C7" i="3" s="1"/>
  <c r="J3" i="5"/>
  <c r="G4" i="3" s="1"/>
  <c r="F4" i="3"/>
  <c r="H3" i="2"/>
  <c r="G3" i="2"/>
  <c r="G4" i="13" l="1"/>
  <c r="G3" i="14"/>
  <c r="H13" i="14" s="1"/>
  <c r="W19" i="13"/>
  <c r="Q23" i="14"/>
  <c r="O14" i="13"/>
  <c r="R4" i="14" s="1"/>
  <c r="G35" i="14" s="1"/>
  <c r="S4" i="14"/>
  <c r="I35" i="14" s="1"/>
  <c r="Q4" i="14"/>
  <c r="H35" i="14" s="1"/>
  <c r="R3" i="14"/>
  <c r="G15" i="14" s="1"/>
  <c r="S3" i="14"/>
  <c r="I15" i="14" s="1"/>
  <c r="J161" i="9"/>
  <c r="G18" i="3" s="1"/>
  <c r="F18" i="3"/>
  <c r="J95" i="11"/>
  <c r="O18" i="3" s="1"/>
  <c r="N18" i="3"/>
  <c r="AE15" i="13"/>
  <c r="R14" i="14" s="1"/>
  <c r="G39" i="14" s="1"/>
  <c r="Q14" i="14"/>
  <c r="H39" i="14" s="1"/>
  <c r="S14" i="14"/>
  <c r="I39" i="14" s="1"/>
  <c r="G25" i="13"/>
  <c r="G7" i="14"/>
  <c r="H8" i="14"/>
  <c r="I3" i="2"/>
  <c r="B4" i="3" s="1"/>
  <c r="J157" i="8"/>
  <c r="C18" i="3" s="1"/>
  <c r="B18" i="3"/>
  <c r="W30" i="13"/>
  <c r="H19" i="14" s="1"/>
  <c r="Q13" i="14" s="1"/>
  <c r="G19" i="14"/>
  <c r="R13" i="14" s="1"/>
  <c r="W34" i="13"/>
  <c r="G16" i="14"/>
  <c r="R33" i="14" s="1"/>
  <c r="W25" i="13"/>
  <c r="G17" i="14"/>
  <c r="H23" i="14" s="1"/>
  <c r="AE19" i="13"/>
  <c r="R18" i="14" s="1"/>
  <c r="Q29" i="14" s="1"/>
  <c r="S18" i="14"/>
  <c r="S29" i="14" s="1"/>
  <c r="Q18" i="14"/>
  <c r="R29" i="14" s="1"/>
  <c r="F9" i="13"/>
  <c r="G9" i="13" s="1"/>
  <c r="S16" i="14"/>
  <c r="S39" i="14" s="1"/>
  <c r="R16" i="14"/>
  <c r="Q39" i="14" s="1"/>
  <c r="H6" i="14"/>
  <c r="Q36" i="14" s="1"/>
  <c r="O29" i="13"/>
  <c r="R9" i="14" s="1"/>
  <c r="Q15" i="14" s="1"/>
  <c r="Q9" i="14"/>
  <c r="R15" i="14" s="1"/>
  <c r="R28" i="14"/>
  <c r="I4" i="14"/>
  <c r="I34" i="14" s="1"/>
  <c r="H4" i="14"/>
  <c r="G34" i="14" s="1"/>
  <c r="G9" i="14"/>
  <c r="R19" i="14" s="1"/>
  <c r="J187" i="8"/>
  <c r="C19" i="3" s="1"/>
  <c r="B19" i="3"/>
  <c r="I14" i="14"/>
  <c r="I33" i="14" s="1"/>
  <c r="H14" i="14"/>
  <c r="G33" i="14" s="1"/>
  <c r="J161" i="7"/>
  <c r="O3" i="3" s="1"/>
  <c r="G10" i="13"/>
  <c r="G5" i="14"/>
  <c r="R5" i="14" s="1"/>
  <c r="Q6" i="14"/>
  <c r="R35" i="14" s="1"/>
  <c r="AE25" i="13"/>
  <c r="Q17" i="14"/>
  <c r="I8" i="14"/>
  <c r="I6" i="14"/>
  <c r="S36" i="14" s="1"/>
  <c r="H9" i="14"/>
  <c r="Q19" i="14" s="1"/>
  <c r="I9" i="14"/>
  <c r="S19" i="14" s="1"/>
  <c r="J7" i="3"/>
  <c r="J6" i="3"/>
  <c r="J5" i="3"/>
  <c r="J8" i="3"/>
  <c r="J3" i="3"/>
  <c r="J4" i="3"/>
  <c r="J38" i="5"/>
  <c r="J66" i="5"/>
  <c r="G5" i="3" s="1"/>
  <c r="F3" i="3"/>
  <c r="F6" i="3"/>
  <c r="J182" i="5"/>
  <c r="G9" i="3" s="1"/>
  <c r="F9" i="3"/>
  <c r="J186" i="10"/>
  <c r="K19" i="3" s="1"/>
  <c r="J19" i="3"/>
  <c r="J166" i="6"/>
  <c r="K9" i="3" s="1"/>
  <c r="J9" i="3"/>
  <c r="N8" i="3"/>
  <c r="J188" i="7"/>
  <c r="O9" i="3" s="1"/>
  <c r="N9" i="3"/>
  <c r="J115" i="11"/>
  <c r="O13" i="3" s="1"/>
  <c r="N13" i="3"/>
  <c r="J76" i="11"/>
  <c r="O17" i="3" s="1"/>
  <c r="N17" i="3"/>
  <c r="J57" i="11"/>
  <c r="O16" i="3" s="1"/>
  <c r="N16" i="3"/>
  <c r="J38" i="11"/>
  <c r="O15" i="3" s="1"/>
  <c r="N15" i="3"/>
  <c r="J155" i="10"/>
  <c r="K18" i="3" s="1"/>
  <c r="J18" i="3"/>
  <c r="J123" i="10"/>
  <c r="K17" i="3" s="1"/>
  <c r="J17" i="3"/>
  <c r="J90" i="10"/>
  <c r="K16" i="3" s="1"/>
  <c r="J16" i="3"/>
  <c r="J63" i="10"/>
  <c r="K13" i="3" s="1"/>
  <c r="J13" i="3"/>
  <c r="J35" i="10"/>
  <c r="K15" i="3" s="1"/>
  <c r="J15" i="3"/>
  <c r="J3" i="10"/>
  <c r="K14" i="3" s="1"/>
  <c r="J14" i="3"/>
  <c r="J127" i="9"/>
  <c r="G17" i="3" s="1"/>
  <c r="F17" i="3"/>
  <c r="J100" i="9"/>
  <c r="G13" i="3" s="1"/>
  <c r="F13" i="3"/>
  <c r="F14" i="3"/>
  <c r="F15" i="3"/>
  <c r="J130" i="8"/>
  <c r="C13" i="3" s="1"/>
  <c r="B13" i="3"/>
  <c r="J97" i="8"/>
  <c r="C16" i="3" s="1"/>
  <c r="B16" i="3"/>
  <c r="B17" i="3"/>
  <c r="J65" i="8"/>
  <c r="C15" i="3" s="1"/>
  <c r="B15" i="3"/>
  <c r="J96" i="7"/>
  <c r="O6" i="3" s="1"/>
  <c r="N6" i="3"/>
  <c r="J131" i="7"/>
  <c r="O7" i="3" s="1"/>
  <c r="N7" i="3"/>
  <c r="J65" i="7"/>
  <c r="O5" i="3" s="1"/>
  <c r="N5" i="3"/>
  <c r="I19" i="14" l="1"/>
  <c r="S13" i="14" s="1"/>
  <c r="S28" i="14"/>
  <c r="S9" i="14"/>
  <c r="S15" i="14" s="1"/>
  <c r="Q28" i="14"/>
  <c r="R23" i="14"/>
  <c r="S23" i="14"/>
  <c r="I17" i="14"/>
  <c r="I23" i="14" s="1"/>
  <c r="H17" i="14"/>
  <c r="G23" i="14" s="1"/>
  <c r="H5" i="14"/>
  <c r="Q5" i="14" s="1"/>
  <c r="I5" i="14"/>
  <c r="S5" i="14" s="1"/>
  <c r="I16" i="14"/>
  <c r="S33" i="14" s="1"/>
  <c r="H16" i="14"/>
  <c r="Q33" i="14" s="1"/>
  <c r="J3" i="2"/>
  <c r="C4" i="3" s="1"/>
  <c r="R17" i="14"/>
  <c r="S17" i="14"/>
  <c r="I7" i="14"/>
  <c r="H7" i="14"/>
  <c r="I3" i="14"/>
  <c r="I13" i="14" s="1"/>
  <c r="H3" i="14"/>
  <c r="G13" i="14" s="1"/>
  <c r="G3" i="3"/>
</calcChain>
</file>

<file path=xl/sharedStrings.xml><?xml version="1.0" encoding="utf-8"?>
<sst xmlns="http://schemas.openxmlformats.org/spreadsheetml/2006/main" count="8928" uniqueCount="252">
  <si>
    <t>date</t>
  </si>
  <si>
    <t>team1</t>
  </si>
  <si>
    <t>team2</t>
  </si>
  <si>
    <t>winner</t>
  </si>
  <si>
    <t>Royal Challengers Bangalore</t>
  </si>
  <si>
    <t>Kolkata Knight Riders</t>
  </si>
  <si>
    <t>Delhi Capitals</t>
  </si>
  <si>
    <t>Rajasthan Royals</t>
  </si>
  <si>
    <t>Mumbai Indians</t>
  </si>
  <si>
    <t>Sunrisers Hyderabad</t>
  </si>
  <si>
    <t>Punjab Super Kings</t>
  </si>
  <si>
    <t>Chennai Super Kings</t>
  </si>
  <si>
    <t>NA</t>
  </si>
  <si>
    <t>MM</t>
  </si>
  <si>
    <t>MC</t>
  </si>
  <si>
    <t>M Wins</t>
  </si>
  <si>
    <t>M loses</t>
  </si>
  <si>
    <t>Opposition</t>
  </si>
  <si>
    <t>MI Wins</t>
  </si>
  <si>
    <t>MI Loses</t>
  </si>
  <si>
    <t>RR</t>
  </si>
  <si>
    <t>CSK</t>
  </si>
  <si>
    <t>KKR</t>
  </si>
  <si>
    <t xml:space="preserve">Royal Challengers Bangalore </t>
  </si>
  <si>
    <t>Date</t>
  </si>
  <si>
    <t>Team 1</t>
  </si>
  <si>
    <t>Team 2</t>
  </si>
  <si>
    <t>Winner</t>
  </si>
  <si>
    <t>SRH</t>
  </si>
  <si>
    <t>RCB</t>
  </si>
  <si>
    <t>DC</t>
  </si>
  <si>
    <t>Rajastan Royals</t>
  </si>
  <si>
    <t>MR</t>
  </si>
  <si>
    <t>M Loses</t>
  </si>
  <si>
    <t>MK</t>
  </si>
  <si>
    <t>MS</t>
  </si>
  <si>
    <t>MD</t>
  </si>
  <si>
    <t>MI</t>
  </si>
  <si>
    <t>CC</t>
  </si>
  <si>
    <t>CM</t>
  </si>
  <si>
    <t>C Wins</t>
  </si>
  <si>
    <t>C loses</t>
  </si>
  <si>
    <t>CR</t>
  </si>
  <si>
    <t>C Loses</t>
  </si>
  <si>
    <t>CSK Wins</t>
  </si>
  <si>
    <t>CSK Loses</t>
  </si>
  <si>
    <t>CK</t>
  </si>
  <si>
    <t>CS</t>
  </si>
  <si>
    <t>CD</t>
  </si>
  <si>
    <t>MP</t>
  </si>
  <si>
    <t>PBSK</t>
  </si>
  <si>
    <t>CP</t>
  </si>
  <si>
    <t>RM</t>
  </si>
  <si>
    <t>R Wins</t>
  </si>
  <si>
    <t>R loses</t>
  </si>
  <si>
    <t>RR Wins</t>
  </si>
  <si>
    <t>RR Loses</t>
  </si>
  <si>
    <t>RC</t>
  </si>
  <si>
    <t>RK</t>
  </si>
  <si>
    <t>RS</t>
  </si>
  <si>
    <t>RaRa</t>
  </si>
  <si>
    <t>RaRo</t>
  </si>
  <si>
    <t>RD</t>
  </si>
  <si>
    <t>RP</t>
  </si>
  <si>
    <t>DD</t>
  </si>
  <si>
    <t>DM</t>
  </si>
  <si>
    <t>D Wins</t>
  </si>
  <si>
    <t>D loses</t>
  </si>
  <si>
    <t>DK</t>
  </si>
  <si>
    <t>DS</t>
  </si>
  <si>
    <t>DR</t>
  </si>
  <si>
    <t>DP</t>
  </si>
  <si>
    <t>DC Wins</t>
  </si>
  <si>
    <t>DC Loses</t>
  </si>
  <si>
    <t>RCB Wins</t>
  </si>
  <si>
    <t>RCB Loses</t>
  </si>
  <si>
    <t>RoRo</t>
  </si>
  <si>
    <t>RoRa</t>
  </si>
  <si>
    <t>Ro Wins</t>
  </si>
  <si>
    <t>Ro loses</t>
  </si>
  <si>
    <t>SS</t>
  </si>
  <si>
    <t>SM</t>
  </si>
  <si>
    <t>S Wins</t>
  </si>
  <si>
    <t>S loses</t>
  </si>
  <si>
    <t>SRH Wins</t>
  </si>
  <si>
    <t>SRH Loses</t>
  </si>
  <si>
    <t>SC</t>
  </si>
  <si>
    <t>SK</t>
  </si>
  <si>
    <t>SR</t>
  </si>
  <si>
    <t>SD</t>
  </si>
  <si>
    <t>SP</t>
  </si>
  <si>
    <t>KKR Wins</t>
  </si>
  <si>
    <t>KKR Loses</t>
  </si>
  <si>
    <t>PBSK Wins</t>
  </si>
  <si>
    <t>PBSK Loses</t>
  </si>
  <si>
    <t>KK</t>
  </si>
  <si>
    <t>KM</t>
  </si>
  <si>
    <t>K Wins</t>
  </si>
  <si>
    <t>K loses</t>
  </si>
  <si>
    <t>KC</t>
  </si>
  <si>
    <t>KR</t>
  </si>
  <si>
    <t>KS</t>
  </si>
  <si>
    <t>KD</t>
  </si>
  <si>
    <t>KP</t>
  </si>
  <si>
    <t>PP</t>
  </si>
  <si>
    <t>PM</t>
  </si>
  <si>
    <t>PC</t>
  </si>
  <si>
    <t>P Wins</t>
  </si>
  <si>
    <t>P loses</t>
  </si>
  <si>
    <t>PK</t>
  </si>
  <si>
    <t>PS</t>
  </si>
  <si>
    <t>PR</t>
  </si>
  <si>
    <t>PD</t>
  </si>
  <si>
    <t>MI Vs. RR</t>
  </si>
  <si>
    <t>MI Vs. CSK</t>
  </si>
  <si>
    <t>MI Vs. KKR</t>
  </si>
  <si>
    <t>MI Vs. SRH</t>
  </si>
  <si>
    <t>MI Vs. RCB</t>
  </si>
  <si>
    <t>MI Vs. DC</t>
  </si>
  <si>
    <t>MI Vs. PBSK</t>
  </si>
  <si>
    <t>MUMBAI INDIANS</t>
  </si>
  <si>
    <t>CHENNAI SUPER KINGS</t>
  </si>
  <si>
    <t>CSK Vs. MM</t>
  </si>
  <si>
    <t>CSK Vs. RR</t>
  </si>
  <si>
    <t>CSK Vs. KKR</t>
  </si>
  <si>
    <t>CSK Vs. SRH</t>
  </si>
  <si>
    <t>RAJASTHAN ROYALS</t>
  </si>
  <si>
    <t>DELHI CAPITALS</t>
  </si>
  <si>
    <t>ROYAL CHALLANGERS BANGALORE</t>
  </si>
  <si>
    <t>SUNRISERS HYDERBAD</t>
  </si>
  <si>
    <t>KOLKATA KNIGHT RIDERS</t>
  </si>
  <si>
    <t>PUNJAB SUPER KINGS</t>
  </si>
  <si>
    <t>CSK Vs. RCB</t>
  </si>
  <si>
    <t>CSK Vs. DC</t>
  </si>
  <si>
    <t>CSK Vs. PBKS</t>
  </si>
  <si>
    <t>PBSK Vs. MM</t>
  </si>
  <si>
    <t>PBSK Vs. RR</t>
  </si>
  <si>
    <t>PBSK Vs. KKR</t>
  </si>
  <si>
    <t>PBKS Vs. SRH</t>
  </si>
  <si>
    <t>PBKS</t>
  </si>
  <si>
    <t>PBKS Vs. RCB</t>
  </si>
  <si>
    <t>PBKS Vs. DC</t>
  </si>
  <si>
    <t>PBKS Vs. CSK</t>
  </si>
  <si>
    <t>KKR Vs. MM</t>
  </si>
  <si>
    <t>KKR Vs. RR</t>
  </si>
  <si>
    <t>KKR Vs. CSK</t>
  </si>
  <si>
    <t>KKR Vs. SRH</t>
  </si>
  <si>
    <t>KKR Vs. RCB</t>
  </si>
  <si>
    <t>KKR Vs. DC</t>
  </si>
  <si>
    <t>KKR Vs. PBKS</t>
  </si>
  <si>
    <t>2 Wins</t>
  </si>
  <si>
    <t>2 Losses</t>
  </si>
  <si>
    <t>1 Win 1 Loss</t>
  </si>
  <si>
    <t>CMM</t>
  </si>
  <si>
    <t>CCC</t>
  </si>
  <si>
    <t>RRR</t>
  </si>
  <si>
    <t>DDD</t>
  </si>
  <si>
    <t>CCM + CMC</t>
  </si>
  <si>
    <t>MMM</t>
  </si>
  <si>
    <t>MRR</t>
  </si>
  <si>
    <t>MRM + MMR</t>
  </si>
  <si>
    <t>KMM</t>
  </si>
  <si>
    <t>KKK</t>
  </si>
  <si>
    <t>KKM + KMK</t>
  </si>
  <si>
    <t>RMM</t>
  </si>
  <si>
    <t>RRM + RMR</t>
  </si>
  <si>
    <t>DMM</t>
  </si>
  <si>
    <t>DDM + DMD</t>
  </si>
  <si>
    <t>MPP</t>
  </si>
  <si>
    <t>MMP + MPM</t>
  </si>
  <si>
    <t>MSS</t>
  </si>
  <si>
    <t>MMS + MSM</t>
  </si>
  <si>
    <t>RR Vs. MI</t>
  </si>
  <si>
    <t>DC Vs. MI</t>
  </si>
  <si>
    <t>RCB Vs. MI</t>
  </si>
  <si>
    <t>SRH Vs. MI</t>
  </si>
  <si>
    <t xml:space="preserve">RR </t>
  </si>
  <si>
    <t>RR Vs. CSK</t>
  </si>
  <si>
    <t>DC Vs. RR</t>
  </si>
  <si>
    <t>RCB Vs. RR</t>
  </si>
  <si>
    <t>SRH Vs. RR</t>
  </si>
  <si>
    <t>RR Vs. KKR</t>
  </si>
  <si>
    <t>DC Vs. KKR</t>
  </si>
  <si>
    <t>RCB Vs. KKR</t>
  </si>
  <si>
    <t>SRH Vs. KKR</t>
  </si>
  <si>
    <t>RR Vs. SRH</t>
  </si>
  <si>
    <t>DC Vs. SRH</t>
  </si>
  <si>
    <t>RCB Vs. SRH</t>
  </si>
  <si>
    <t>SRH Vs. CSK</t>
  </si>
  <si>
    <t>RR Vs. RCB</t>
  </si>
  <si>
    <t>DC Vs. RCB</t>
  </si>
  <si>
    <t>RCB Vs. DC</t>
  </si>
  <si>
    <t>SRH Vs. RCB</t>
  </si>
  <si>
    <t>RR Vs. DC</t>
  </si>
  <si>
    <t>DC Vs. CSK</t>
  </si>
  <si>
    <t>RCB Vs. CSK</t>
  </si>
  <si>
    <t>SRH Vs. DC</t>
  </si>
  <si>
    <t xml:space="preserve">CSK </t>
  </si>
  <si>
    <t>RR Vs. PBSK</t>
  </si>
  <si>
    <t>DC Vs. PBSK</t>
  </si>
  <si>
    <t>RCB Vs. PBSK</t>
  </si>
  <si>
    <t>SRH Vs. PBSK</t>
  </si>
  <si>
    <t>ROYAL CHALLENGERS BANGALORE</t>
  </si>
  <si>
    <t>SUNRISERS HYDERABAD</t>
  </si>
  <si>
    <t>CRR</t>
  </si>
  <si>
    <t>RCC</t>
  </si>
  <si>
    <t>RRC + RCR</t>
  </si>
  <si>
    <t>CKK</t>
  </si>
  <si>
    <t>CCK + CKC</t>
  </si>
  <si>
    <t>PCC</t>
  </si>
  <si>
    <t>PPP</t>
  </si>
  <si>
    <t>PCP + PPC</t>
  </si>
  <si>
    <t>CCR + CRC</t>
  </si>
  <si>
    <t>CSS</t>
  </si>
  <si>
    <t>CDD</t>
  </si>
  <si>
    <t>CCS + CSC</t>
  </si>
  <si>
    <t>CCD + CDC</t>
  </si>
  <si>
    <t>KRR</t>
  </si>
  <si>
    <t>KKR + KRK</t>
  </si>
  <si>
    <t>RPP</t>
  </si>
  <si>
    <t>RPR + RRP</t>
  </si>
  <si>
    <t>RoRR</t>
  </si>
  <si>
    <t>RoRoRo</t>
  </si>
  <si>
    <t>RoRoR + RoRRo</t>
  </si>
  <si>
    <t>DSS</t>
  </si>
  <si>
    <t>DSD + DDS</t>
  </si>
  <si>
    <t>DRR</t>
  </si>
  <si>
    <t>DRD + DDR</t>
  </si>
  <si>
    <t>KDD</t>
  </si>
  <si>
    <t>KDK + KKD</t>
  </si>
  <si>
    <t>DPP</t>
  </si>
  <si>
    <t>DPD + DDP</t>
  </si>
  <si>
    <t>RDD</t>
  </si>
  <si>
    <t>RRD + RDR</t>
  </si>
  <si>
    <t>DDS + DSD</t>
  </si>
  <si>
    <t>KRK+KKR</t>
  </si>
  <si>
    <t>SSS</t>
  </si>
  <si>
    <t>SRR</t>
  </si>
  <si>
    <t>SSR+SRS</t>
  </si>
  <si>
    <t>RRM+RMR</t>
  </si>
  <si>
    <t>RRD+RDR</t>
  </si>
  <si>
    <t>RRP+RPR</t>
  </si>
  <si>
    <t>PKK</t>
  </si>
  <si>
    <t>PKP+PPK</t>
  </si>
  <si>
    <t>PPK+PKP</t>
  </si>
  <si>
    <t>KSS</t>
  </si>
  <si>
    <t>KKS+KSK</t>
  </si>
  <si>
    <t>KSK+KKS</t>
  </si>
  <si>
    <t>PSS</t>
  </si>
  <si>
    <t>PPS+PSP</t>
  </si>
  <si>
    <t>PSP+PPS</t>
  </si>
  <si>
    <t>SRS + SSR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</si>
</sst>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#\ ???/???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3" fontId="0" fillId="0" borderId="0" xfId="0" applyNumberFormat="1"/>
    <xf numFmtId="13" fontId="1" fillId="0" borderId="0" xfId="0" applyNumberFormat="1" applyFont="1"/>
    <xf numFmtId="13" fontId="1" fillId="0" borderId="1" xfId="0" applyNumberFormat="1" applyFont="1" applyBorder="1"/>
    <xf numFmtId="13" fontId="0" fillId="0" borderId="1" xfId="0" applyNumberFormat="1" applyBorder="1"/>
    <xf numFmtId="13" fontId="0" fillId="11" borderId="1" xfId="0" applyNumberFormat="1" applyFill="1" applyBorder="1"/>
    <xf numFmtId="13" fontId="1" fillId="11" borderId="1" xfId="0" applyNumberFormat="1" applyFont="1" applyFill="1" applyBorder="1"/>
    <xf numFmtId="13" fontId="0" fillId="0" borderId="0" xfId="0" applyNumberFormat="1" applyBorder="1"/>
    <xf numFmtId="13" fontId="0" fillId="14" borderId="0" xfId="0" applyNumberFormat="1" applyFill="1"/>
    <xf numFmtId="165" fontId="0" fillId="0" borderId="0" xfId="0" applyNumberFormat="1"/>
    <xf numFmtId="165" fontId="1" fillId="0" borderId="1" xfId="0" applyNumberFormat="1" applyFont="1" applyBorder="1"/>
    <xf numFmtId="165" fontId="0" fillId="2" borderId="1" xfId="0" applyNumberFormat="1" applyFill="1" applyBorder="1"/>
    <xf numFmtId="165" fontId="0" fillId="0" borderId="1" xfId="0" applyNumberFormat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165" fontId="0" fillId="6" borderId="1" xfId="0" applyNumberFormat="1" applyFill="1" applyBorder="1"/>
    <xf numFmtId="165" fontId="0" fillId="15" borderId="1" xfId="0" applyNumberFormat="1" applyFill="1" applyBorder="1"/>
    <xf numFmtId="165" fontId="0" fillId="13" borderId="1" xfId="0" applyNumberFormat="1" applyFill="1" applyBorder="1"/>
    <xf numFmtId="165" fontId="0" fillId="8" borderId="1" xfId="0" applyNumberFormat="1" applyFill="1" applyBorder="1"/>
    <xf numFmtId="165" fontId="0" fillId="9" borderId="1" xfId="0" applyNumberFormat="1" applyFill="1" applyBorder="1"/>
    <xf numFmtId="0" fontId="1" fillId="9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3" fontId="1" fillId="2" borderId="1" xfId="0" applyNumberFormat="1" applyFont="1" applyFill="1" applyBorder="1" applyAlignment="1">
      <alignment horizontal="center" vertical="center"/>
    </xf>
    <xf numFmtId="13" fontId="1" fillId="3" borderId="1" xfId="0" applyNumberFormat="1" applyFont="1" applyFill="1" applyBorder="1" applyAlignment="1">
      <alignment horizontal="center" vertical="center"/>
    </xf>
    <xf numFmtId="13" fontId="1" fillId="4" borderId="1" xfId="0" applyNumberFormat="1" applyFont="1" applyFill="1" applyBorder="1" applyAlignment="1">
      <alignment horizontal="center" vertical="center"/>
    </xf>
    <xf numFmtId="13" fontId="1" fillId="6" borderId="1" xfId="0" applyNumberFormat="1" applyFont="1" applyFill="1" applyBorder="1" applyAlignment="1">
      <alignment horizontal="center" vertical="center"/>
    </xf>
    <xf numFmtId="13" fontId="1" fillId="5" borderId="1" xfId="0" applyNumberFormat="1" applyFont="1" applyFill="1" applyBorder="1" applyAlignment="1">
      <alignment horizontal="center" vertical="center"/>
    </xf>
    <xf numFmtId="13" fontId="1" fillId="7" borderId="1" xfId="0" applyNumberFormat="1" applyFont="1" applyFill="1" applyBorder="1" applyAlignment="1">
      <alignment horizontal="center" vertical="center"/>
    </xf>
    <xf numFmtId="13" fontId="1" fillId="8" borderId="1" xfId="0" applyNumberFormat="1" applyFont="1" applyFill="1" applyBorder="1" applyAlignment="1">
      <alignment horizontal="center" vertical="center"/>
    </xf>
    <xf numFmtId="13" fontId="1" fillId="9" borderId="1" xfId="0" applyNumberFormat="1" applyFont="1" applyFill="1" applyBorder="1" applyAlignment="1">
      <alignment horizontal="center" vertical="center"/>
    </xf>
    <xf numFmtId="13" fontId="1" fillId="10" borderId="1" xfId="0" applyNumberFormat="1" applyFont="1" applyFill="1" applyBorder="1" applyAlignment="1">
      <alignment horizontal="center"/>
    </xf>
    <xf numFmtId="13" fontId="3" fillId="2" borderId="0" xfId="0" applyNumberFormat="1" applyFont="1" applyFill="1" applyAlignment="1">
      <alignment horizontal="center"/>
    </xf>
    <xf numFmtId="13" fontId="3" fillId="3" borderId="0" xfId="0" applyNumberFormat="1" applyFont="1" applyFill="1" applyAlignment="1">
      <alignment horizontal="center"/>
    </xf>
    <xf numFmtId="13" fontId="3" fillId="4" borderId="0" xfId="0" applyNumberFormat="1" applyFont="1" applyFill="1" applyAlignment="1">
      <alignment horizontal="center"/>
    </xf>
    <xf numFmtId="13" fontId="1" fillId="10" borderId="2" xfId="0" applyNumberFormat="1" applyFont="1" applyFill="1" applyBorder="1" applyAlignment="1">
      <alignment horizontal="center"/>
    </xf>
    <xf numFmtId="13" fontId="1" fillId="10" borderId="3" xfId="0" applyNumberFormat="1" applyFont="1" applyFill="1" applyBorder="1" applyAlignment="1">
      <alignment horizontal="center"/>
    </xf>
    <xf numFmtId="13" fontId="1" fillId="10" borderId="4" xfId="0" applyNumberFormat="1" applyFont="1" applyFill="1" applyBorder="1" applyAlignment="1">
      <alignment horizontal="center"/>
    </xf>
    <xf numFmtId="13" fontId="3" fillId="6" borderId="0" xfId="0" applyNumberFormat="1" applyFont="1" applyFill="1" applyAlignment="1">
      <alignment horizontal="center"/>
    </xf>
    <xf numFmtId="13" fontId="3" fillId="13" borderId="0" xfId="0" applyNumberFormat="1" applyFont="1" applyFill="1" applyAlignment="1">
      <alignment horizontal="center"/>
    </xf>
    <xf numFmtId="13" fontId="3" fillId="12" borderId="0" xfId="0" applyNumberFormat="1" applyFont="1" applyFill="1" applyAlignment="1">
      <alignment horizontal="center"/>
    </xf>
    <xf numFmtId="13" fontId="3" fillId="9" borderId="0" xfId="0" applyNumberFormat="1" applyFont="1" applyFill="1" applyAlignment="1">
      <alignment horizontal="center"/>
    </xf>
    <xf numFmtId="13" fontId="3" fillId="8" borderId="0" xfId="0" applyNumberFormat="1" applyFont="1" applyFill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165" fontId="4" fillId="9" borderId="4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4" fillId="15" borderId="1" xfId="0" applyNumberFormat="1" applyFont="1" applyFill="1" applyBorder="1" applyAlignment="1">
      <alignment horizontal="center"/>
    </xf>
    <xf numFmtId="165" fontId="4" fillId="13" borderId="1" xfId="0" applyNumberFormat="1" applyFont="1" applyFill="1" applyBorder="1" applyAlignment="1">
      <alignment horizontal="center"/>
    </xf>
    <xf numFmtId="165" fontId="1" fillId="16" borderId="1" xfId="0" applyNumberFormat="1" applyFont="1" applyFill="1" applyBorder="1"/>
    <xf numFmtId="165" fontId="0" fillId="16" borderId="1" xfId="0" applyNumberFormat="1" applyFill="1" applyBorder="1"/>
    <xf numFmtId="165" fontId="0" fillId="16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905A9-CA2A-4717-AD85-0F7D920A83F2}">
  <sheetPr filterMode="1"/>
  <dimension ref="A1:F677"/>
  <sheetViews>
    <sheetView topLeftCell="A135" workbookViewId="0">
      <selection activeCell="F550" sqref="F550"/>
    </sheetView>
  </sheetViews>
  <sheetFormatPr defaultRowHeight="14.5" x14ac:dyDescent="0.35"/>
  <cols>
    <col min="1" max="1" width="10.08984375" style="1" bestFit="1" customWidth="1"/>
    <col min="2" max="4" width="24.54296875" bestFit="1" customWidth="1"/>
  </cols>
  <sheetData>
    <row r="1" spans="1:6" x14ac:dyDescent="0.35">
      <c r="A1" s="1" t="s">
        <v>0</v>
      </c>
      <c r="B1" t="s">
        <v>1</v>
      </c>
      <c r="C1" t="s">
        <v>2</v>
      </c>
      <c r="D1" t="s">
        <v>3</v>
      </c>
    </row>
    <row r="2" spans="1:6" hidden="1" x14ac:dyDescent="0.35">
      <c r="A2" s="1">
        <v>39556</v>
      </c>
      <c r="B2" t="s">
        <v>4</v>
      </c>
      <c r="C2" t="s">
        <v>5</v>
      </c>
      <c r="D2" t="s">
        <v>5</v>
      </c>
    </row>
    <row r="3" spans="1:6" hidden="1" x14ac:dyDescent="0.35">
      <c r="A3" s="1">
        <v>39557</v>
      </c>
      <c r="B3" t="s">
        <v>6</v>
      </c>
      <c r="C3" t="s">
        <v>7</v>
      </c>
      <c r="D3" t="s">
        <v>6</v>
      </c>
    </row>
    <row r="4" spans="1:6" hidden="1" x14ac:dyDescent="0.35">
      <c r="A4" s="1">
        <v>39558</v>
      </c>
      <c r="B4" t="s">
        <v>8</v>
      </c>
      <c r="C4" t="s">
        <v>4</v>
      </c>
      <c r="D4" t="s">
        <v>4</v>
      </c>
    </row>
    <row r="5" spans="1:6" hidden="1" x14ac:dyDescent="0.35">
      <c r="A5" s="1">
        <v>39558</v>
      </c>
      <c r="B5" t="s">
        <v>5</v>
      </c>
      <c r="C5" t="s">
        <v>9</v>
      </c>
      <c r="D5" t="s">
        <v>5</v>
      </c>
    </row>
    <row r="6" spans="1:6" hidden="1" x14ac:dyDescent="0.35">
      <c r="A6" s="1">
        <v>39559</v>
      </c>
      <c r="B6" t="s">
        <v>7</v>
      </c>
      <c r="C6" t="s">
        <v>10</v>
      </c>
      <c r="D6" t="s">
        <v>7</v>
      </c>
    </row>
    <row r="7" spans="1:6" hidden="1" x14ac:dyDescent="0.35">
      <c r="A7" s="1">
        <v>39560</v>
      </c>
      <c r="B7" t="s">
        <v>9</v>
      </c>
      <c r="C7" t="s">
        <v>6</v>
      </c>
      <c r="D7" t="s">
        <v>6</v>
      </c>
    </row>
    <row r="8" spans="1:6" hidden="1" x14ac:dyDescent="0.35">
      <c r="A8" s="1">
        <v>39561</v>
      </c>
      <c r="B8" t="s">
        <v>11</v>
      </c>
      <c r="C8" t="s">
        <v>8</v>
      </c>
      <c r="D8" t="s">
        <v>11</v>
      </c>
      <c r="F8" t="str">
        <f>CONCATENATE(E8,E33)</f>
        <v/>
      </c>
    </row>
    <row r="9" spans="1:6" x14ac:dyDescent="0.35">
      <c r="A9" s="1">
        <v>39562</v>
      </c>
      <c r="B9" t="s">
        <v>9</v>
      </c>
      <c r="C9" t="s">
        <v>7</v>
      </c>
      <c r="D9" t="s">
        <v>7</v>
      </c>
    </row>
    <row r="10" spans="1:6" hidden="1" x14ac:dyDescent="0.35">
      <c r="A10" s="1">
        <v>39564</v>
      </c>
      <c r="B10" t="s">
        <v>4</v>
      </c>
      <c r="C10" t="s">
        <v>7</v>
      </c>
      <c r="D10" t="s">
        <v>7</v>
      </c>
    </row>
    <row r="11" spans="1:6" hidden="1" x14ac:dyDescent="0.35">
      <c r="A11" s="1">
        <v>39564</v>
      </c>
      <c r="B11" t="s">
        <v>11</v>
      </c>
      <c r="C11" t="s">
        <v>5</v>
      </c>
      <c r="D11" t="s">
        <v>11</v>
      </c>
    </row>
    <row r="12" spans="1:6" hidden="1" x14ac:dyDescent="0.35">
      <c r="A12" s="1">
        <v>39565</v>
      </c>
      <c r="B12" t="s">
        <v>8</v>
      </c>
      <c r="C12" t="s">
        <v>9</v>
      </c>
      <c r="D12" t="s">
        <v>9</v>
      </c>
    </row>
    <row r="13" spans="1:6" hidden="1" x14ac:dyDescent="0.35">
      <c r="A13" s="1">
        <v>39566</v>
      </c>
      <c r="B13" t="s">
        <v>4</v>
      </c>
      <c r="C13" t="s">
        <v>11</v>
      </c>
      <c r="D13" t="s">
        <v>11</v>
      </c>
    </row>
    <row r="14" spans="1:6" hidden="1" x14ac:dyDescent="0.35">
      <c r="A14" s="1">
        <v>39567</v>
      </c>
      <c r="B14" t="s">
        <v>5</v>
      </c>
      <c r="C14" t="s">
        <v>8</v>
      </c>
      <c r="D14" t="s">
        <v>8</v>
      </c>
    </row>
    <row r="15" spans="1:6" hidden="1" x14ac:dyDescent="0.35">
      <c r="A15" s="1">
        <v>39568</v>
      </c>
      <c r="B15" t="s">
        <v>6</v>
      </c>
      <c r="C15" t="s">
        <v>4</v>
      </c>
      <c r="D15" t="s">
        <v>6</v>
      </c>
    </row>
    <row r="16" spans="1:6" hidden="1" x14ac:dyDescent="0.35">
      <c r="A16" s="1">
        <v>39569</v>
      </c>
      <c r="B16" t="s">
        <v>9</v>
      </c>
      <c r="C16" t="s">
        <v>10</v>
      </c>
      <c r="D16" t="s">
        <v>10</v>
      </c>
    </row>
    <row r="17" spans="1:4" hidden="1" x14ac:dyDescent="0.35">
      <c r="A17" s="1">
        <v>39569</v>
      </c>
      <c r="B17" t="s">
        <v>7</v>
      </c>
      <c r="C17" t="s">
        <v>5</v>
      </c>
      <c r="D17" t="s">
        <v>7</v>
      </c>
    </row>
    <row r="18" spans="1:4" hidden="1" x14ac:dyDescent="0.35">
      <c r="A18" s="1">
        <v>39570</v>
      </c>
      <c r="B18" t="s">
        <v>11</v>
      </c>
      <c r="C18" t="s">
        <v>6</v>
      </c>
      <c r="D18" t="s">
        <v>6</v>
      </c>
    </row>
    <row r="19" spans="1:4" hidden="1" x14ac:dyDescent="0.35">
      <c r="A19" s="1">
        <v>39593</v>
      </c>
      <c r="B19" t="s">
        <v>9</v>
      </c>
      <c r="C19" t="s">
        <v>4</v>
      </c>
      <c r="D19" t="s">
        <v>4</v>
      </c>
    </row>
    <row r="20" spans="1:4" hidden="1" x14ac:dyDescent="0.35">
      <c r="A20" s="1">
        <v>39572</v>
      </c>
      <c r="B20" t="s">
        <v>8</v>
      </c>
      <c r="C20" t="s">
        <v>6</v>
      </c>
      <c r="D20" t="s">
        <v>8</v>
      </c>
    </row>
    <row r="21" spans="1:4" hidden="1" x14ac:dyDescent="0.35">
      <c r="A21" s="1">
        <v>39572</v>
      </c>
      <c r="B21" t="s">
        <v>7</v>
      </c>
      <c r="C21" t="s">
        <v>11</v>
      </c>
      <c r="D21" t="s">
        <v>7</v>
      </c>
    </row>
    <row r="22" spans="1:4" hidden="1" x14ac:dyDescent="0.35">
      <c r="A22" s="1">
        <v>39573</v>
      </c>
      <c r="B22" t="s">
        <v>4</v>
      </c>
      <c r="C22" t="s">
        <v>10</v>
      </c>
      <c r="D22" t="s">
        <v>10</v>
      </c>
    </row>
    <row r="23" spans="1:4" hidden="1" x14ac:dyDescent="0.35">
      <c r="A23" s="1">
        <v>39574</v>
      </c>
      <c r="B23" t="s">
        <v>11</v>
      </c>
      <c r="C23" t="s">
        <v>9</v>
      </c>
      <c r="D23" t="s">
        <v>9</v>
      </c>
    </row>
    <row r="24" spans="1:4" hidden="1" x14ac:dyDescent="0.35">
      <c r="A24" s="1">
        <v>39575</v>
      </c>
      <c r="B24" t="s">
        <v>8</v>
      </c>
      <c r="C24" t="s">
        <v>7</v>
      </c>
      <c r="D24" t="s">
        <v>8</v>
      </c>
    </row>
    <row r="25" spans="1:4" hidden="1" x14ac:dyDescent="0.35">
      <c r="A25" s="1">
        <v>39576</v>
      </c>
      <c r="B25" t="s">
        <v>6</v>
      </c>
      <c r="C25" t="s">
        <v>11</v>
      </c>
      <c r="D25" t="s">
        <v>11</v>
      </c>
    </row>
    <row r="26" spans="1:4" hidden="1" x14ac:dyDescent="0.35">
      <c r="A26" s="1">
        <v>39576</v>
      </c>
      <c r="B26" t="s">
        <v>5</v>
      </c>
      <c r="C26" t="s">
        <v>4</v>
      </c>
      <c r="D26" t="s">
        <v>5</v>
      </c>
    </row>
    <row r="27" spans="1:4" x14ac:dyDescent="0.35">
      <c r="A27" s="1">
        <v>39577</v>
      </c>
      <c r="B27" t="s">
        <v>7</v>
      </c>
      <c r="C27" t="s">
        <v>9</v>
      </c>
      <c r="D27" t="s">
        <v>7</v>
      </c>
    </row>
    <row r="28" spans="1:4" hidden="1" x14ac:dyDescent="0.35">
      <c r="A28" s="1">
        <v>39596</v>
      </c>
      <c r="B28" t="s">
        <v>4</v>
      </c>
      <c r="C28" t="s">
        <v>8</v>
      </c>
      <c r="D28" t="s">
        <v>8</v>
      </c>
    </row>
    <row r="29" spans="1:4" hidden="1" x14ac:dyDescent="0.35">
      <c r="A29" s="1">
        <v>39578</v>
      </c>
      <c r="B29" t="s">
        <v>11</v>
      </c>
      <c r="C29" t="s">
        <v>10</v>
      </c>
      <c r="D29" t="s">
        <v>11</v>
      </c>
    </row>
    <row r="30" spans="1:4" hidden="1" x14ac:dyDescent="0.35">
      <c r="A30" s="1">
        <v>39579</v>
      </c>
      <c r="B30" t="s">
        <v>9</v>
      </c>
      <c r="C30" t="s">
        <v>5</v>
      </c>
      <c r="D30" t="s">
        <v>5</v>
      </c>
    </row>
    <row r="31" spans="1:4" hidden="1" x14ac:dyDescent="0.35">
      <c r="A31" s="1">
        <v>39579</v>
      </c>
      <c r="B31" t="s">
        <v>7</v>
      </c>
      <c r="C31" t="s">
        <v>6</v>
      </c>
      <c r="D31" t="s">
        <v>7</v>
      </c>
    </row>
    <row r="32" spans="1:4" hidden="1" x14ac:dyDescent="0.35">
      <c r="A32" s="1">
        <v>39581</v>
      </c>
      <c r="B32" t="s">
        <v>5</v>
      </c>
      <c r="C32" t="s">
        <v>6</v>
      </c>
      <c r="D32" t="s">
        <v>5</v>
      </c>
    </row>
    <row r="33" spans="1:4" hidden="1" x14ac:dyDescent="0.35">
      <c r="A33" s="1">
        <v>39582</v>
      </c>
      <c r="B33" t="s">
        <v>8</v>
      </c>
      <c r="C33" t="s">
        <v>11</v>
      </c>
      <c r="D33" t="s">
        <v>8</v>
      </c>
    </row>
    <row r="34" spans="1:4" hidden="1" x14ac:dyDescent="0.35">
      <c r="A34" s="1">
        <v>39583</v>
      </c>
      <c r="B34" t="s">
        <v>6</v>
      </c>
      <c r="C34" t="s">
        <v>9</v>
      </c>
      <c r="D34" t="s">
        <v>6</v>
      </c>
    </row>
    <row r="35" spans="1:4" hidden="1" x14ac:dyDescent="0.35">
      <c r="A35" s="1">
        <v>39584</v>
      </c>
      <c r="B35" t="s">
        <v>8</v>
      </c>
      <c r="C35" t="s">
        <v>5</v>
      </c>
      <c r="D35" t="s">
        <v>8</v>
      </c>
    </row>
    <row r="36" spans="1:4" hidden="1" x14ac:dyDescent="0.35">
      <c r="A36" s="1">
        <v>39585</v>
      </c>
      <c r="B36" t="s">
        <v>6</v>
      </c>
      <c r="C36" t="s">
        <v>10</v>
      </c>
      <c r="D36" t="s">
        <v>10</v>
      </c>
    </row>
    <row r="37" spans="1:4" hidden="1" x14ac:dyDescent="0.35">
      <c r="A37" s="1">
        <v>39585</v>
      </c>
      <c r="B37" t="s">
        <v>7</v>
      </c>
      <c r="C37" t="s">
        <v>4</v>
      </c>
      <c r="D37" t="s">
        <v>7</v>
      </c>
    </row>
    <row r="38" spans="1:4" hidden="1" x14ac:dyDescent="0.35">
      <c r="A38" s="1">
        <v>39586</v>
      </c>
      <c r="B38" t="s">
        <v>9</v>
      </c>
      <c r="C38" t="s">
        <v>8</v>
      </c>
      <c r="D38" t="s">
        <v>8</v>
      </c>
    </row>
    <row r="39" spans="1:4" hidden="1" x14ac:dyDescent="0.35">
      <c r="A39" s="1">
        <v>39586</v>
      </c>
      <c r="B39" t="s">
        <v>5</v>
      </c>
      <c r="C39" t="s">
        <v>11</v>
      </c>
      <c r="D39" t="s">
        <v>11</v>
      </c>
    </row>
    <row r="40" spans="1:4" hidden="1" x14ac:dyDescent="0.35">
      <c r="A40" s="1">
        <v>39587</v>
      </c>
      <c r="B40" t="s">
        <v>4</v>
      </c>
      <c r="C40" t="s">
        <v>6</v>
      </c>
      <c r="D40" t="s">
        <v>6</v>
      </c>
    </row>
    <row r="41" spans="1:4" hidden="1" x14ac:dyDescent="0.35">
      <c r="A41" s="1">
        <v>39588</v>
      </c>
      <c r="B41" t="s">
        <v>5</v>
      </c>
      <c r="C41" t="s">
        <v>7</v>
      </c>
      <c r="D41" t="s">
        <v>7</v>
      </c>
    </row>
    <row r="42" spans="1:4" hidden="1" x14ac:dyDescent="0.35">
      <c r="A42" s="1">
        <v>39589</v>
      </c>
      <c r="B42" t="s">
        <v>8</v>
      </c>
      <c r="C42" t="s">
        <v>10</v>
      </c>
      <c r="D42" t="s">
        <v>10</v>
      </c>
    </row>
    <row r="43" spans="1:4" hidden="1" x14ac:dyDescent="0.35">
      <c r="A43" s="1">
        <v>39589</v>
      </c>
      <c r="B43" t="s">
        <v>11</v>
      </c>
      <c r="C43" t="s">
        <v>4</v>
      </c>
      <c r="D43" t="s">
        <v>4</v>
      </c>
    </row>
    <row r="44" spans="1:4" hidden="1" x14ac:dyDescent="0.35">
      <c r="A44" s="1">
        <v>39592</v>
      </c>
      <c r="B44" t="s">
        <v>6</v>
      </c>
      <c r="C44" t="s">
        <v>8</v>
      </c>
      <c r="D44" t="s">
        <v>6</v>
      </c>
    </row>
    <row r="45" spans="1:4" hidden="1" x14ac:dyDescent="0.35">
      <c r="A45" s="1">
        <v>39592</v>
      </c>
      <c r="B45" t="s">
        <v>11</v>
      </c>
      <c r="C45" t="s">
        <v>7</v>
      </c>
      <c r="D45" t="s">
        <v>7</v>
      </c>
    </row>
    <row r="46" spans="1:4" hidden="1" x14ac:dyDescent="0.35">
      <c r="A46" s="1">
        <v>39571</v>
      </c>
      <c r="B46" t="s">
        <v>4</v>
      </c>
      <c r="C46" t="s">
        <v>9</v>
      </c>
      <c r="D46" t="s">
        <v>4</v>
      </c>
    </row>
    <row r="47" spans="1:4" hidden="1" x14ac:dyDescent="0.35">
      <c r="A47" s="1">
        <v>39593</v>
      </c>
      <c r="B47" t="s">
        <v>5</v>
      </c>
      <c r="C47" t="s">
        <v>10</v>
      </c>
      <c r="D47" t="s">
        <v>5</v>
      </c>
    </row>
    <row r="48" spans="1:4" hidden="1" x14ac:dyDescent="0.35">
      <c r="A48" s="1">
        <v>39594</v>
      </c>
      <c r="B48" t="s">
        <v>7</v>
      </c>
      <c r="C48" t="s">
        <v>8</v>
      </c>
      <c r="D48" t="s">
        <v>7</v>
      </c>
    </row>
    <row r="49" spans="1:4" hidden="1" x14ac:dyDescent="0.35">
      <c r="A49" s="1">
        <v>39595</v>
      </c>
      <c r="B49" t="s">
        <v>9</v>
      </c>
      <c r="C49" t="s">
        <v>11</v>
      </c>
      <c r="D49" t="s">
        <v>11</v>
      </c>
    </row>
    <row r="50" spans="1:4" hidden="1" x14ac:dyDescent="0.35">
      <c r="A50" s="1">
        <v>39598</v>
      </c>
      <c r="B50" t="s">
        <v>6</v>
      </c>
      <c r="C50" t="s">
        <v>7</v>
      </c>
      <c r="D50" t="s">
        <v>7</v>
      </c>
    </row>
    <row r="51" spans="1:4" hidden="1" x14ac:dyDescent="0.35">
      <c r="A51" s="1">
        <v>39599</v>
      </c>
      <c r="B51" t="s">
        <v>11</v>
      </c>
      <c r="C51" t="s">
        <v>10</v>
      </c>
      <c r="D51" t="s">
        <v>11</v>
      </c>
    </row>
    <row r="52" spans="1:4" hidden="1" x14ac:dyDescent="0.35">
      <c r="A52" s="1">
        <v>39600</v>
      </c>
      <c r="B52" t="s">
        <v>11</v>
      </c>
      <c r="C52" t="s">
        <v>7</v>
      </c>
      <c r="D52" t="s">
        <v>7</v>
      </c>
    </row>
    <row r="53" spans="1:4" hidden="1" x14ac:dyDescent="0.35">
      <c r="A53" s="1">
        <v>39921</v>
      </c>
      <c r="B53" t="s">
        <v>11</v>
      </c>
      <c r="C53" t="s">
        <v>8</v>
      </c>
      <c r="D53" t="s">
        <v>8</v>
      </c>
    </row>
    <row r="54" spans="1:4" hidden="1" x14ac:dyDescent="0.35">
      <c r="A54" s="1">
        <v>39921</v>
      </c>
      <c r="B54" t="s">
        <v>4</v>
      </c>
      <c r="C54" t="s">
        <v>7</v>
      </c>
      <c r="D54" t="s">
        <v>4</v>
      </c>
    </row>
    <row r="55" spans="1:4" hidden="1" x14ac:dyDescent="0.35">
      <c r="A55" s="1">
        <v>39922</v>
      </c>
      <c r="B55" t="s">
        <v>6</v>
      </c>
      <c r="C55" t="s">
        <v>10</v>
      </c>
      <c r="D55" t="s">
        <v>6</v>
      </c>
    </row>
    <row r="56" spans="1:4" hidden="1" x14ac:dyDescent="0.35">
      <c r="A56" s="1">
        <v>39922</v>
      </c>
      <c r="B56" t="s">
        <v>9</v>
      </c>
      <c r="C56" t="s">
        <v>5</v>
      </c>
      <c r="D56" t="s">
        <v>9</v>
      </c>
    </row>
    <row r="57" spans="1:4" hidden="1" x14ac:dyDescent="0.35">
      <c r="A57" s="1">
        <v>39923</v>
      </c>
      <c r="B57" t="s">
        <v>4</v>
      </c>
      <c r="C57" t="s">
        <v>11</v>
      </c>
      <c r="D57" t="s">
        <v>11</v>
      </c>
    </row>
    <row r="58" spans="1:4" hidden="1" x14ac:dyDescent="0.35">
      <c r="A58" s="1">
        <v>39925</v>
      </c>
      <c r="B58" t="s">
        <v>4</v>
      </c>
      <c r="C58" t="s">
        <v>9</v>
      </c>
      <c r="D58" t="s">
        <v>9</v>
      </c>
    </row>
    <row r="59" spans="1:4" hidden="1" x14ac:dyDescent="0.35">
      <c r="A59" s="1">
        <v>39926</v>
      </c>
      <c r="B59" t="s">
        <v>11</v>
      </c>
      <c r="C59" t="s">
        <v>6</v>
      </c>
      <c r="D59" t="s">
        <v>6</v>
      </c>
    </row>
    <row r="60" spans="1:4" hidden="1" x14ac:dyDescent="0.35">
      <c r="A60" s="1">
        <v>39926</v>
      </c>
      <c r="B60" t="s">
        <v>5</v>
      </c>
      <c r="C60" t="s">
        <v>7</v>
      </c>
      <c r="D60" t="s">
        <v>7</v>
      </c>
    </row>
    <row r="61" spans="1:4" hidden="1" x14ac:dyDescent="0.35">
      <c r="A61" s="1">
        <v>39927</v>
      </c>
      <c r="B61" t="s">
        <v>4</v>
      </c>
      <c r="C61" t="s">
        <v>10</v>
      </c>
      <c r="D61" t="s">
        <v>10</v>
      </c>
    </row>
    <row r="62" spans="1:4" hidden="1" x14ac:dyDescent="0.35">
      <c r="A62" s="1">
        <v>39928</v>
      </c>
      <c r="B62" t="s">
        <v>9</v>
      </c>
      <c r="C62" t="s">
        <v>8</v>
      </c>
      <c r="D62" t="s">
        <v>9</v>
      </c>
    </row>
    <row r="63" spans="1:4" hidden="1" x14ac:dyDescent="0.35">
      <c r="A63" s="1">
        <v>39929</v>
      </c>
      <c r="B63" t="s">
        <v>4</v>
      </c>
      <c r="C63" t="s">
        <v>6</v>
      </c>
      <c r="D63" t="s">
        <v>6</v>
      </c>
    </row>
    <row r="64" spans="1:4" hidden="1" x14ac:dyDescent="0.35">
      <c r="A64" s="1">
        <v>39930</v>
      </c>
      <c r="B64" t="s">
        <v>11</v>
      </c>
      <c r="C64" t="s">
        <v>9</v>
      </c>
      <c r="D64" t="s">
        <v>9</v>
      </c>
    </row>
    <row r="65" spans="1:4" hidden="1" x14ac:dyDescent="0.35">
      <c r="A65" s="1">
        <v>39930</v>
      </c>
      <c r="B65" t="s">
        <v>5</v>
      </c>
      <c r="C65" t="s">
        <v>8</v>
      </c>
      <c r="D65" t="s">
        <v>8</v>
      </c>
    </row>
    <row r="66" spans="1:4" hidden="1" x14ac:dyDescent="0.35">
      <c r="A66" s="1">
        <v>39931</v>
      </c>
      <c r="B66" t="s">
        <v>6</v>
      </c>
      <c r="C66" t="s">
        <v>7</v>
      </c>
      <c r="D66" t="s">
        <v>7</v>
      </c>
    </row>
    <row r="67" spans="1:4" hidden="1" x14ac:dyDescent="0.35">
      <c r="A67" s="1">
        <v>39932</v>
      </c>
      <c r="B67" t="s">
        <v>4</v>
      </c>
      <c r="C67" t="s">
        <v>5</v>
      </c>
      <c r="D67" t="s">
        <v>4</v>
      </c>
    </row>
    <row r="68" spans="1:4" hidden="1" x14ac:dyDescent="0.35">
      <c r="A68" s="1">
        <v>39933</v>
      </c>
      <c r="B68" t="s">
        <v>9</v>
      </c>
      <c r="C68" t="s">
        <v>6</v>
      </c>
      <c r="D68" t="s">
        <v>6</v>
      </c>
    </row>
    <row r="69" spans="1:4" hidden="1" x14ac:dyDescent="0.35">
      <c r="A69" s="1">
        <v>39933</v>
      </c>
      <c r="B69" t="s">
        <v>11</v>
      </c>
      <c r="C69" t="s">
        <v>7</v>
      </c>
      <c r="D69" t="s">
        <v>11</v>
      </c>
    </row>
    <row r="70" spans="1:4" hidden="1" x14ac:dyDescent="0.35">
      <c r="A70" s="1">
        <v>39934</v>
      </c>
      <c r="B70" t="s">
        <v>5</v>
      </c>
      <c r="C70" t="s">
        <v>8</v>
      </c>
      <c r="D70" t="s">
        <v>8</v>
      </c>
    </row>
    <row r="71" spans="1:4" hidden="1" x14ac:dyDescent="0.35">
      <c r="A71" s="1">
        <v>39934</v>
      </c>
      <c r="B71" t="s">
        <v>4</v>
      </c>
      <c r="C71" t="s">
        <v>10</v>
      </c>
      <c r="D71" t="s">
        <v>4</v>
      </c>
    </row>
    <row r="72" spans="1:4" x14ac:dyDescent="0.35">
      <c r="A72" s="1">
        <v>39935</v>
      </c>
      <c r="B72" t="s">
        <v>9</v>
      </c>
      <c r="C72" t="s">
        <v>7</v>
      </c>
      <c r="D72" t="s">
        <v>7</v>
      </c>
    </row>
    <row r="73" spans="1:4" hidden="1" x14ac:dyDescent="0.35">
      <c r="A73" s="1">
        <v>39935</v>
      </c>
      <c r="B73" t="s">
        <v>11</v>
      </c>
      <c r="C73" t="s">
        <v>6</v>
      </c>
      <c r="D73" t="s">
        <v>11</v>
      </c>
    </row>
    <row r="74" spans="1:4" hidden="1" x14ac:dyDescent="0.35">
      <c r="A74" s="1">
        <v>39936</v>
      </c>
      <c r="B74" t="s">
        <v>4</v>
      </c>
      <c r="C74" t="s">
        <v>8</v>
      </c>
      <c r="D74" t="s">
        <v>4</v>
      </c>
    </row>
    <row r="75" spans="1:4" hidden="1" x14ac:dyDescent="0.35">
      <c r="A75" s="1">
        <v>39937</v>
      </c>
      <c r="B75" t="s">
        <v>11</v>
      </c>
      <c r="C75" t="s">
        <v>9</v>
      </c>
      <c r="D75" t="s">
        <v>11</v>
      </c>
    </row>
    <row r="76" spans="1:4" hidden="1" x14ac:dyDescent="0.35">
      <c r="A76" s="1">
        <v>39938</v>
      </c>
      <c r="B76" t="s">
        <v>6</v>
      </c>
      <c r="C76" t="s">
        <v>5</v>
      </c>
      <c r="D76" t="s">
        <v>6</v>
      </c>
    </row>
    <row r="77" spans="1:4" hidden="1" x14ac:dyDescent="0.35">
      <c r="A77" s="1">
        <v>39939</v>
      </c>
      <c r="B77" t="s">
        <v>9</v>
      </c>
      <c r="C77" t="s">
        <v>8</v>
      </c>
      <c r="D77" t="s">
        <v>9</v>
      </c>
    </row>
    <row r="78" spans="1:4" hidden="1" x14ac:dyDescent="0.35">
      <c r="A78" s="1">
        <v>39940</v>
      </c>
      <c r="B78" t="s">
        <v>4</v>
      </c>
      <c r="C78" t="s">
        <v>7</v>
      </c>
      <c r="D78" t="s">
        <v>7</v>
      </c>
    </row>
    <row r="79" spans="1:4" hidden="1" x14ac:dyDescent="0.35">
      <c r="A79" s="1">
        <v>39940</v>
      </c>
      <c r="B79" t="s">
        <v>11</v>
      </c>
      <c r="C79" t="s">
        <v>10</v>
      </c>
      <c r="D79" t="s">
        <v>11</v>
      </c>
    </row>
    <row r="80" spans="1:4" hidden="1" x14ac:dyDescent="0.35">
      <c r="A80" s="1">
        <v>39941</v>
      </c>
      <c r="B80" t="s">
        <v>6</v>
      </c>
      <c r="C80" t="s">
        <v>8</v>
      </c>
      <c r="D80" t="s">
        <v>6</v>
      </c>
    </row>
    <row r="81" spans="1:4" hidden="1" x14ac:dyDescent="0.35">
      <c r="A81" s="1">
        <v>39942</v>
      </c>
      <c r="B81" t="s">
        <v>9</v>
      </c>
      <c r="C81" t="s">
        <v>10</v>
      </c>
      <c r="D81" t="s">
        <v>10</v>
      </c>
    </row>
    <row r="82" spans="1:4" hidden="1" x14ac:dyDescent="0.35">
      <c r="A82" s="1">
        <v>39942</v>
      </c>
      <c r="B82" t="s">
        <v>11</v>
      </c>
      <c r="C82" t="s">
        <v>7</v>
      </c>
      <c r="D82" t="s">
        <v>11</v>
      </c>
    </row>
    <row r="83" spans="1:4" hidden="1" x14ac:dyDescent="0.35">
      <c r="A83" s="1">
        <v>39943</v>
      </c>
      <c r="B83" t="s">
        <v>4</v>
      </c>
      <c r="C83" t="s">
        <v>8</v>
      </c>
      <c r="D83" t="s">
        <v>8</v>
      </c>
    </row>
    <row r="84" spans="1:4" hidden="1" x14ac:dyDescent="0.35">
      <c r="A84" s="1">
        <v>39943</v>
      </c>
      <c r="B84" t="s">
        <v>6</v>
      </c>
      <c r="C84" t="s">
        <v>5</v>
      </c>
      <c r="D84" t="s">
        <v>6</v>
      </c>
    </row>
    <row r="85" spans="1:4" x14ac:dyDescent="0.35">
      <c r="A85" s="1">
        <v>39944</v>
      </c>
      <c r="B85" t="s">
        <v>9</v>
      </c>
      <c r="C85" t="s">
        <v>7</v>
      </c>
      <c r="D85" t="s">
        <v>9</v>
      </c>
    </row>
    <row r="86" spans="1:4" hidden="1" x14ac:dyDescent="0.35">
      <c r="A86" s="1">
        <v>39945</v>
      </c>
      <c r="B86" t="s">
        <v>4</v>
      </c>
      <c r="C86" t="s">
        <v>5</v>
      </c>
      <c r="D86" t="s">
        <v>4</v>
      </c>
    </row>
    <row r="87" spans="1:4" hidden="1" x14ac:dyDescent="0.35">
      <c r="A87" s="1">
        <v>39946</v>
      </c>
      <c r="B87" t="s">
        <v>9</v>
      </c>
      <c r="C87" t="s">
        <v>6</v>
      </c>
      <c r="D87" t="s">
        <v>6</v>
      </c>
    </row>
    <row r="88" spans="1:4" hidden="1" x14ac:dyDescent="0.35">
      <c r="A88" s="1">
        <v>39947</v>
      </c>
      <c r="B88" t="s">
        <v>4</v>
      </c>
      <c r="C88" t="s">
        <v>11</v>
      </c>
      <c r="D88" t="s">
        <v>4</v>
      </c>
    </row>
    <row r="89" spans="1:4" hidden="1" x14ac:dyDescent="0.35">
      <c r="A89" s="1">
        <v>39947</v>
      </c>
      <c r="B89" t="s">
        <v>8</v>
      </c>
      <c r="C89" t="s">
        <v>7</v>
      </c>
      <c r="D89" t="s">
        <v>7</v>
      </c>
    </row>
    <row r="90" spans="1:4" hidden="1" x14ac:dyDescent="0.35">
      <c r="A90" s="1">
        <v>39948</v>
      </c>
      <c r="B90" t="s">
        <v>6</v>
      </c>
      <c r="C90" t="s">
        <v>10</v>
      </c>
      <c r="D90" t="s">
        <v>10</v>
      </c>
    </row>
    <row r="91" spans="1:4" hidden="1" x14ac:dyDescent="0.35">
      <c r="A91" s="1">
        <v>39949</v>
      </c>
      <c r="B91" t="s">
        <v>11</v>
      </c>
      <c r="C91" t="s">
        <v>8</v>
      </c>
      <c r="D91" t="s">
        <v>11</v>
      </c>
    </row>
    <row r="92" spans="1:4" hidden="1" x14ac:dyDescent="0.35">
      <c r="A92" s="1">
        <v>39949</v>
      </c>
      <c r="B92" t="s">
        <v>9</v>
      </c>
      <c r="C92" t="s">
        <v>5</v>
      </c>
      <c r="D92" t="s">
        <v>9</v>
      </c>
    </row>
    <row r="93" spans="1:4" hidden="1" x14ac:dyDescent="0.35">
      <c r="A93" s="1">
        <v>39950</v>
      </c>
      <c r="B93" t="s">
        <v>9</v>
      </c>
      <c r="C93" t="s">
        <v>10</v>
      </c>
      <c r="D93" t="s">
        <v>10</v>
      </c>
    </row>
    <row r="94" spans="1:4" hidden="1" x14ac:dyDescent="0.35">
      <c r="A94" s="1">
        <v>39950</v>
      </c>
      <c r="B94" t="s">
        <v>6</v>
      </c>
      <c r="C94" t="s">
        <v>7</v>
      </c>
      <c r="D94" t="s">
        <v>6</v>
      </c>
    </row>
    <row r="95" spans="1:4" hidden="1" x14ac:dyDescent="0.35">
      <c r="A95" s="1">
        <v>39951</v>
      </c>
      <c r="B95" t="s">
        <v>11</v>
      </c>
      <c r="C95" t="s">
        <v>5</v>
      </c>
      <c r="D95" t="s">
        <v>5</v>
      </c>
    </row>
    <row r="96" spans="1:4" hidden="1" x14ac:dyDescent="0.35">
      <c r="A96" s="1">
        <v>39952</v>
      </c>
      <c r="B96" t="s">
        <v>4</v>
      </c>
      <c r="C96" t="s">
        <v>6</v>
      </c>
      <c r="D96" t="s">
        <v>4</v>
      </c>
    </row>
    <row r="97" spans="1:4" hidden="1" x14ac:dyDescent="0.35">
      <c r="A97" s="1">
        <v>39953</v>
      </c>
      <c r="B97" t="s">
        <v>5</v>
      </c>
      <c r="C97" t="s">
        <v>7</v>
      </c>
      <c r="D97" t="s">
        <v>5</v>
      </c>
    </row>
    <row r="98" spans="1:4" hidden="1" x14ac:dyDescent="0.35">
      <c r="A98" s="1">
        <v>39953</v>
      </c>
      <c r="B98" t="s">
        <v>11</v>
      </c>
      <c r="C98" t="s">
        <v>10</v>
      </c>
      <c r="D98" t="s">
        <v>11</v>
      </c>
    </row>
    <row r="99" spans="1:4" hidden="1" x14ac:dyDescent="0.35">
      <c r="A99" s="1">
        <v>39954</v>
      </c>
      <c r="B99" t="s">
        <v>6</v>
      </c>
      <c r="C99" t="s">
        <v>8</v>
      </c>
      <c r="D99" t="s">
        <v>6</v>
      </c>
    </row>
    <row r="100" spans="1:4" hidden="1" x14ac:dyDescent="0.35">
      <c r="A100" s="1">
        <v>39954</v>
      </c>
      <c r="B100" t="s">
        <v>4</v>
      </c>
      <c r="C100" t="s">
        <v>9</v>
      </c>
      <c r="D100" t="s">
        <v>4</v>
      </c>
    </row>
    <row r="101" spans="1:4" hidden="1" x14ac:dyDescent="0.35">
      <c r="A101" s="1">
        <v>39955</v>
      </c>
      <c r="B101" t="s">
        <v>6</v>
      </c>
      <c r="C101" t="s">
        <v>9</v>
      </c>
      <c r="D101" t="s">
        <v>9</v>
      </c>
    </row>
    <row r="102" spans="1:4" hidden="1" x14ac:dyDescent="0.35">
      <c r="A102" s="1">
        <v>39956</v>
      </c>
      <c r="B102" t="s">
        <v>4</v>
      </c>
      <c r="C102" t="s">
        <v>11</v>
      </c>
      <c r="D102" t="s">
        <v>4</v>
      </c>
    </row>
    <row r="103" spans="1:4" hidden="1" x14ac:dyDescent="0.35">
      <c r="A103" s="1">
        <v>39957</v>
      </c>
      <c r="B103" t="s">
        <v>4</v>
      </c>
      <c r="C103" t="s">
        <v>9</v>
      </c>
      <c r="D103" t="s">
        <v>9</v>
      </c>
    </row>
    <row r="104" spans="1:4" hidden="1" x14ac:dyDescent="0.35">
      <c r="A104" s="1">
        <v>40249</v>
      </c>
      <c r="B104" t="s">
        <v>9</v>
      </c>
      <c r="C104" t="s">
        <v>5</v>
      </c>
      <c r="D104" t="s">
        <v>5</v>
      </c>
    </row>
    <row r="105" spans="1:4" hidden="1" x14ac:dyDescent="0.35">
      <c r="A105" s="1">
        <v>40250</v>
      </c>
      <c r="B105" t="s">
        <v>8</v>
      </c>
      <c r="C105" t="s">
        <v>7</v>
      </c>
      <c r="D105" t="s">
        <v>8</v>
      </c>
    </row>
    <row r="106" spans="1:4" hidden="1" x14ac:dyDescent="0.35">
      <c r="A106" s="1">
        <v>40251</v>
      </c>
      <c r="B106" t="s">
        <v>5</v>
      </c>
      <c r="C106" t="s">
        <v>4</v>
      </c>
      <c r="D106" t="s">
        <v>5</v>
      </c>
    </row>
    <row r="107" spans="1:4" hidden="1" x14ac:dyDescent="0.35">
      <c r="A107" s="1">
        <v>40251</v>
      </c>
      <c r="B107" t="s">
        <v>11</v>
      </c>
      <c r="C107" t="s">
        <v>9</v>
      </c>
      <c r="D107" t="s">
        <v>9</v>
      </c>
    </row>
    <row r="108" spans="1:4" hidden="1" x14ac:dyDescent="0.35">
      <c r="A108" s="1">
        <v>40252</v>
      </c>
      <c r="B108" t="s">
        <v>7</v>
      </c>
      <c r="C108" t="s">
        <v>6</v>
      </c>
      <c r="D108" t="s">
        <v>6</v>
      </c>
    </row>
    <row r="109" spans="1:4" hidden="1" x14ac:dyDescent="0.35">
      <c r="A109" s="1">
        <v>40253</v>
      </c>
      <c r="B109" t="s">
        <v>4</v>
      </c>
      <c r="C109" t="s">
        <v>10</v>
      </c>
      <c r="D109" t="s">
        <v>4</v>
      </c>
    </row>
    <row r="110" spans="1:4" hidden="1" x14ac:dyDescent="0.35">
      <c r="A110" s="1">
        <v>40253</v>
      </c>
      <c r="B110" t="s">
        <v>5</v>
      </c>
      <c r="C110" t="s">
        <v>11</v>
      </c>
      <c r="D110" t="s">
        <v>11</v>
      </c>
    </row>
    <row r="111" spans="1:4" hidden="1" x14ac:dyDescent="0.35">
      <c r="A111" s="1">
        <v>40254</v>
      </c>
      <c r="B111" t="s">
        <v>6</v>
      </c>
      <c r="C111" t="s">
        <v>8</v>
      </c>
      <c r="D111" t="s">
        <v>8</v>
      </c>
    </row>
    <row r="112" spans="1:4" hidden="1" x14ac:dyDescent="0.35">
      <c r="A112" s="1">
        <v>40255</v>
      </c>
      <c r="B112" t="s">
        <v>4</v>
      </c>
      <c r="C112" t="s">
        <v>7</v>
      </c>
      <c r="D112" t="s">
        <v>4</v>
      </c>
    </row>
    <row r="113" spans="1:4" hidden="1" x14ac:dyDescent="0.35">
      <c r="A113" s="1">
        <v>40256</v>
      </c>
      <c r="B113" t="s">
        <v>6</v>
      </c>
      <c r="C113" t="s">
        <v>11</v>
      </c>
      <c r="D113" t="s">
        <v>11</v>
      </c>
    </row>
    <row r="114" spans="1:4" hidden="1" x14ac:dyDescent="0.35">
      <c r="A114" s="1">
        <v>40256</v>
      </c>
      <c r="B114" t="s">
        <v>9</v>
      </c>
      <c r="C114" t="s">
        <v>10</v>
      </c>
      <c r="D114" t="s">
        <v>9</v>
      </c>
    </row>
    <row r="115" spans="1:4" hidden="1" x14ac:dyDescent="0.35">
      <c r="A115" s="1">
        <v>40257</v>
      </c>
      <c r="B115" t="s">
        <v>7</v>
      </c>
      <c r="C115" t="s">
        <v>5</v>
      </c>
      <c r="D115" t="s">
        <v>7</v>
      </c>
    </row>
    <row r="116" spans="1:4" hidden="1" x14ac:dyDescent="0.35">
      <c r="A116" s="1">
        <v>40257</v>
      </c>
      <c r="B116" t="s">
        <v>8</v>
      </c>
      <c r="C116" t="s">
        <v>4</v>
      </c>
      <c r="D116" t="s">
        <v>4</v>
      </c>
    </row>
    <row r="117" spans="1:4" hidden="1" x14ac:dyDescent="0.35">
      <c r="A117" s="1">
        <v>40258</v>
      </c>
      <c r="B117" t="s">
        <v>9</v>
      </c>
      <c r="C117" t="s">
        <v>6</v>
      </c>
      <c r="D117" t="s">
        <v>9</v>
      </c>
    </row>
    <row r="118" spans="1:4" hidden="1" x14ac:dyDescent="0.35">
      <c r="A118" s="1">
        <v>40258</v>
      </c>
      <c r="B118" t="s">
        <v>11</v>
      </c>
      <c r="C118" t="s">
        <v>10</v>
      </c>
      <c r="D118" t="s">
        <v>10</v>
      </c>
    </row>
    <row r="119" spans="1:4" hidden="1" x14ac:dyDescent="0.35">
      <c r="A119" s="1">
        <v>40259</v>
      </c>
      <c r="B119" t="s">
        <v>8</v>
      </c>
      <c r="C119" t="s">
        <v>5</v>
      </c>
      <c r="D119" t="s">
        <v>8</v>
      </c>
    </row>
    <row r="120" spans="1:4" hidden="1" x14ac:dyDescent="0.35">
      <c r="A120" s="1">
        <v>40260</v>
      </c>
      <c r="B120" t="s">
        <v>4</v>
      </c>
      <c r="C120" t="s">
        <v>11</v>
      </c>
      <c r="D120" t="s">
        <v>4</v>
      </c>
    </row>
    <row r="121" spans="1:4" hidden="1" x14ac:dyDescent="0.35">
      <c r="A121" s="1">
        <v>40262</v>
      </c>
      <c r="B121" t="s">
        <v>8</v>
      </c>
      <c r="C121" t="s">
        <v>11</v>
      </c>
      <c r="D121" t="s">
        <v>8</v>
      </c>
    </row>
    <row r="122" spans="1:4" x14ac:dyDescent="0.35">
      <c r="A122" s="1">
        <v>40263</v>
      </c>
      <c r="B122" t="s">
        <v>7</v>
      </c>
      <c r="C122" t="s">
        <v>9</v>
      </c>
      <c r="D122" t="s">
        <v>7</v>
      </c>
    </row>
    <row r="123" spans="1:4" hidden="1" x14ac:dyDescent="0.35">
      <c r="A123" s="1">
        <v>40262</v>
      </c>
      <c r="B123" t="s">
        <v>4</v>
      </c>
      <c r="C123" t="s">
        <v>6</v>
      </c>
      <c r="D123" t="s">
        <v>6</v>
      </c>
    </row>
    <row r="124" spans="1:4" hidden="1" x14ac:dyDescent="0.35">
      <c r="A124" s="1">
        <v>40265</v>
      </c>
      <c r="B124" t="s">
        <v>7</v>
      </c>
      <c r="C124" t="s">
        <v>11</v>
      </c>
      <c r="D124" t="s">
        <v>7</v>
      </c>
    </row>
    <row r="125" spans="1:4" hidden="1" x14ac:dyDescent="0.35">
      <c r="A125" s="1">
        <v>40265</v>
      </c>
      <c r="B125" t="s">
        <v>9</v>
      </c>
      <c r="C125" t="s">
        <v>8</v>
      </c>
      <c r="D125" t="s">
        <v>8</v>
      </c>
    </row>
    <row r="126" spans="1:4" hidden="1" x14ac:dyDescent="0.35">
      <c r="A126" s="1">
        <v>40266</v>
      </c>
      <c r="B126" t="s">
        <v>6</v>
      </c>
      <c r="C126" t="s">
        <v>5</v>
      </c>
      <c r="D126" t="s">
        <v>6</v>
      </c>
    </row>
    <row r="127" spans="1:4" hidden="1" x14ac:dyDescent="0.35">
      <c r="A127" s="1">
        <v>40267</v>
      </c>
      <c r="B127" t="s">
        <v>8</v>
      </c>
      <c r="C127" t="s">
        <v>10</v>
      </c>
      <c r="D127" t="s">
        <v>8</v>
      </c>
    </row>
    <row r="128" spans="1:4" hidden="1" x14ac:dyDescent="0.35">
      <c r="A128" s="1">
        <v>40268</v>
      </c>
      <c r="B128" t="s">
        <v>11</v>
      </c>
      <c r="C128" t="s">
        <v>4</v>
      </c>
      <c r="D128" t="s">
        <v>11</v>
      </c>
    </row>
    <row r="129" spans="1:4" hidden="1" x14ac:dyDescent="0.35">
      <c r="A129" s="1">
        <v>40268</v>
      </c>
      <c r="B129" t="s">
        <v>6</v>
      </c>
      <c r="C129" t="s">
        <v>7</v>
      </c>
      <c r="D129" t="s">
        <v>6</v>
      </c>
    </row>
    <row r="130" spans="1:4" hidden="1" x14ac:dyDescent="0.35">
      <c r="A130" s="1">
        <v>40269</v>
      </c>
      <c r="B130" t="s">
        <v>5</v>
      </c>
      <c r="C130" t="s">
        <v>9</v>
      </c>
      <c r="D130" t="s">
        <v>5</v>
      </c>
    </row>
    <row r="131" spans="1:4" hidden="1" x14ac:dyDescent="0.35">
      <c r="A131" s="1">
        <v>40271</v>
      </c>
      <c r="B131" t="s">
        <v>11</v>
      </c>
      <c r="C131" t="s">
        <v>7</v>
      </c>
      <c r="D131" t="s">
        <v>11</v>
      </c>
    </row>
    <row r="132" spans="1:4" hidden="1" x14ac:dyDescent="0.35">
      <c r="A132" s="1">
        <v>40271</v>
      </c>
      <c r="B132" t="s">
        <v>8</v>
      </c>
      <c r="C132" t="s">
        <v>9</v>
      </c>
      <c r="D132" t="s">
        <v>8</v>
      </c>
    </row>
    <row r="133" spans="1:4" hidden="1" x14ac:dyDescent="0.35">
      <c r="A133" s="1">
        <v>40272</v>
      </c>
      <c r="B133" t="s">
        <v>5</v>
      </c>
      <c r="C133" t="s">
        <v>10</v>
      </c>
      <c r="D133" t="s">
        <v>10</v>
      </c>
    </row>
    <row r="134" spans="1:4" hidden="1" x14ac:dyDescent="0.35">
      <c r="A134" s="1">
        <v>40272</v>
      </c>
      <c r="B134" t="s">
        <v>6</v>
      </c>
      <c r="C134" t="s">
        <v>4</v>
      </c>
      <c r="D134" t="s">
        <v>6</v>
      </c>
    </row>
    <row r="135" spans="1:4" x14ac:dyDescent="0.35">
      <c r="A135" s="1">
        <v>40273</v>
      </c>
      <c r="B135" t="s">
        <v>9</v>
      </c>
      <c r="C135" t="s">
        <v>7</v>
      </c>
      <c r="D135" t="s">
        <v>7</v>
      </c>
    </row>
    <row r="136" spans="1:4" hidden="1" x14ac:dyDescent="0.35">
      <c r="A136" s="1">
        <v>40274</v>
      </c>
      <c r="B136" t="s">
        <v>11</v>
      </c>
      <c r="C136" t="s">
        <v>8</v>
      </c>
      <c r="D136" t="s">
        <v>11</v>
      </c>
    </row>
    <row r="137" spans="1:4" hidden="1" x14ac:dyDescent="0.35">
      <c r="A137" s="1">
        <v>40275</v>
      </c>
      <c r="B137" t="s">
        <v>7</v>
      </c>
      <c r="C137" t="s">
        <v>10</v>
      </c>
      <c r="D137" t="s">
        <v>7</v>
      </c>
    </row>
    <row r="138" spans="1:4" hidden="1" x14ac:dyDescent="0.35">
      <c r="A138" s="1">
        <v>40275</v>
      </c>
      <c r="B138" t="s">
        <v>5</v>
      </c>
      <c r="C138" t="s">
        <v>6</v>
      </c>
      <c r="D138" t="s">
        <v>5</v>
      </c>
    </row>
    <row r="139" spans="1:4" hidden="1" x14ac:dyDescent="0.35">
      <c r="A139" s="1">
        <v>40276</v>
      </c>
      <c r="B139" t="s">
        <v>4</v>
      </c>
      <c r="C139" t="s">
        <v>9</v>
      </c>
      <c r="D139" t="s">
        <v>9</v>
      </c>
    </row>
    <row r="140" spans="1:4" hidden="1" x14ac:dyDescent="0.35">
      <c r="A140" s="1">
        <v>40278</v>
      </c>
      <c r="B140" t="s">
        <v>9</v>
      </c>
      <c r="C140" t="s">
        <v>11</v>
      </c>
      <c r="D140" t="s">
        <v>9</v>
      </c>
    </row>
    <row r="141" spans="1:4" hidden="1" x14ac:dyDescent="0.35">
      <c r="A141" s="1">
        <v>40278</v>
      </c>
      <c r="B141" t="s">
        <v>4</v>
      </c>
      <c r="C141" t="s">
        <v>5</v>
      </c>
      <c r="D141" t="s">
        <v>4</v>
      </c>
    </row>
    <row r="142" spans="1:4" hidden="1" x14ac:dyDescent="0.35">
      <c r="A142" s="1">
        <v>40279</v>
      </c>
      <c r="B142" t="s">
        <v>6</v>
      </c>
      <c r="C142" t="s">
        <v>10</v>
      </c>
      <c r="D142" t="s">
        <v>10</v>
      </c>
    </row>
    <row r="143" spans="1:4" hidden="1" x14ac:dyDescent="0.35">
      <c r="A143" s="1">
        <v>40279</v>
      </c>
      <c r="B143" t="s">
        <v>7</v>
      </c>
      <c r="C143" t="s">
        <v>8</v>
      </c>
      <c r="D143" t="s">
        <v>8</v>
      </c>
    </row>
    <row r="144" spans="1:4" hidden="1" x14ac:dyDescent="0.35">
      <c r="A144" s="1">
        <v>40280</v>
      </c>
      <c r="B144" t="s">
        <v>9</v>
      </c>
      <c r="C144" t="s">
        <v>4</v>
      </c>
      <c r="D144" t="s">
        <v>9</v>
      </c>
    </row>
    <row r="145" spans="1:4" hidden="1" x14ac:dyDescent="0.35">
      <c r="A145" s="1">
        <v>40281</v>
      </c>
      <c r="B145" t="s">
        <v>8</v>
      </c>
      <c r="C145" t="s">
        <v>6</v>
      </c>
      <c r="D145" t="s">
        <v>8</v>
      </c>
    </row>
    <row r="146" spans="1:4" hidden="1" x14ac:dyDescent="0.35">
      <c r="A146" s="1">
        <v>40281</v>
      </c>
      <c r="B146" t="s">
        <v>11</v>
      </c>
      <c r="C146" t="s">
        <v>5</v>
      </c>
      <c r="D146" t="s">
        <v>11</v>
      </c>
    </row>
    <row r="147" spans="1:4" hidden="1" x14ac:dyDescent="0.35">
      <c r="A147" s="1">
        <v>40282</v>
      </c>
      <c r="B147" t="s">
        <v>7</v>
      </c>
      <c r="C147" t="s">
        <v>4</v>
      </c>
      <c r="D147" t="s">
        <v>4</v>
      </c>
    </row>
    <row r="148" spans="1:4" hidden="1" x14ac:dyDescent="0.35">
      <c r="A148" s="1">
        <v>40283</v>
      </c>
      <c r="B148" t="s">
        <v>11</v>
      </c>
      <c r="C148" t="s">
        <v>6</v>
      </c>
      <c r="D148" t="s">
        <v>6</v>
      </c>
    </row>
    <row r="149" spans="1:4" hidden="1" x14ac:dyDescent="0.35">
      <c r="A149" s="1">
        <v>40285</v>
      </c>
      <c r="B149" t="s">
        <v>4</v>
      </c>
      <c r="C149" t="s">
        <v>8</v>
      </c>
      <c r="D149" t="s">
        <v>8</v>
      </c>
    </row>
    <row r="150" spans="1:4" hidden="1" x14ac:dyDescent="0.35">
      <c r="A150" s="1">
        <v>40285</v>
      </c>
      <c r="B150" t="s">
        <v>5</v>
      </c>
      <c r="C150" t="s">
        <v>7</v>
      </c>
      <c r="D150" t="s">
        <v>5</v>
      </c>
    </row>
    <row r="151" spans="1:4" hidden="1" x14ac:dyDescent="0.35">
      <c r="A151" s="1">
        <v>40286</v>
      </c>
      <c r="B151" t="s">
        <v>6</v>
      </c>
      <c r="C151" t="s">
        <v>9</v>
      </c>
      <c r="D151" t="s">
        <v>9</v>
      </c>
    </row>
    <row r="152" spans="1:4" hidden="1" x14ac:dyDescent="0.35">
      <c r="A152" s="1">
        <v>40287</v>
      </c>
      <c r="B152" t="s">
        <v>5</v>
      </c>
      <c r="C152" t="s">
        <v>8</v>
      </c>
      <c r="D152" t="s">
        <v>5</v>
      </c>
    </row>
    <row r="153" spans="1:4" hidden="1" x14ac:dyDescent="0.35">
      <c r="A153" s="1">
        <v>40289</v>
      </c>
      <c r="B153" t="s">
        <v>4</v>
      </c>
      <c r="C153" t="s">
        <v>8</v>
      </c>
      <c r="D153" t="s">
        <v>8</v>
      </c>
    </row>
    <row r="154" spans="1:4" hidden="1" x14ac:dyDescent="0.35">
      <c r="A154" s="1">
        <v>40290</v>
      </c>
      <c r="B154" t="s">
        <v>11</v>
      </c>
      <c r="C154" t="s">
        <v>9</v>
      </c>
      <c r="D154" t="s">
        <v>11</v>
      </c>
    </row>
    <row r="155" spans="1:4" hidden="1" x14ac:dyDescent="0.35">
      <c r="A155" s="1">
        <v>40292</v>
      </c>
      <c r="B155" t="s">
        <v>4</v>
      </c>
      <c r="C155" t="s">
        <v>9</v>
      </c>
      <c r="D155" t="s">
        <v>4</v>
      </c>
    </row>
    <row r="156" spans="1:4" hidden="1" x14ac:dyDescent="0.35">
      <c r="A156" s="1">
        <v>40293</v>
      </c>
      <c r="B156" t="s">
        <v>11</v>
      </c>
      <c r="C156" t="s">
        <v>8</v>
      </c>
      <c r="D156" t="s">
        <v>11</v>
      </c>
    </row>
    <row r="157" spans="1:4" hidden="1" x14ac:dyDescent="0.35">
      <c r="A157" s="1">
        <v>40641</v>
      </c>
      <c r="B157" t="s">
        <v>11</v>
      </c>
      <c r="C157" t="s">
        <v>5</v>
      </c>
      <c r="D157" t="s">
        <v>11</v>
      </c>
    </row>
    <row r="158" spans="1:4" x14ac:dyDescent="0.35">
      <c r="A158" s="1">
        <v>40642</v>
      </c>
      <c r="B158" t="s">
        <v>9</v>
      </c>
      <c r="C158" t="s">
        <v>7</v>
      </c>
      <c r="D158" t="s">
        <v>7</v>
      </c>
    </row>
    <row r="159" spans="1:4" hidden="1" x14ac:dyDescent="0.35">
      <c r="A159" s="1">
        <v>40643</v>
      </c>
      <c r="B159" t="s">
        <v>6</v>
      </c>
      <c r="C159" t="s">
        <v>8</v>
      </c>
      <c r="D159" t="s">
        <v>8</v>
      </c>
    </row>
    <row r="160" spans="1:4" hidden="1" x14ac:dyDescent="0.35">
      <c r="A160" s="1">
        <v>40644</v>
      </c>
      <c r="B160" t="s">
        <v>5</v>
      </c>
      <c r="C160" t="s">
        <v>9</v>
      </c>
      <c r="D160" t="s">
        <v>5</v>
      </c>
    </row>
    <row r="161" spans="1:4" hidden="1" x14ac:dyDescent="0.35">
      <c r="A161" s="1">
        <v>40645</v>
      </c>
      <c r="B161" t="s">
        <v>7</v>
      </c>
      <c r="C161" t="s">
        <v>6</v>
      </c>
      <c r="D161" t="s">
        <v>7</v>
      </c>
    </row>
    <row r="162" spans="1:4" hidden="1" x14ac:dyDescent="0.35">
      <c r="A162" s="1">
        <v>40645</v>
      </c>
      <c r="B162" t="s">
        <v>4</v>
      </c>
      <c r="C162" t="s">
        <v>8</v>
      </c>
      <c r="D162" t="s">
        <v>8</v>
      </c>
    </row>
    <row r="163" spans="1:4" hidden="1" x14ac:dyDescent="0.35">
      <c r="A163" s="1">
        <v>40647</v>
      </c>
      <c r="B163" t="s">
        <v>9</v>
      </c>
      <c r="C163" t="s">
        <v>4</v>
      </c>
      <c r="D163" t="s">
        <v>9</v>
      </c>
    </row>
    <row r="164" spans="1:4" hidden="1" x14ac:dyDescent="0.35">
      <c r="A164" s="1">
        <v>40648</v>
      </c>
      <c r="B164" t="s">
        <v>7</v>
      </c>
      <c r="C164" t="s">
        <v>5</v>
      </c>
      <c r="D164" t="s">
        <v>5</v>
      </c>
    </row>
    <row r="165" spans="1:4" hidden="1" x14ac:dyDescent="0.35">
      <c r="A165" s="1">
        <v>40649</v>
      </c>
      <c r="B165" t="s">
        <v>11</v>
      </c>
      <c r="C165" t="s">
        <v>4</v>
      </c>
      <c r="D165" t="s">
        <v>11</v>
      </c>
    </row>
    <row r="166" spans="1:4" hidden="1" x14ac:dyDescent="0.35">
      <c r="A166" s="1">
        <v>40649</v>
      </c>
      <c r="B166" t="s">
        <v>9</v>
      </c>
      <c r="C166" t="s">
        <v>10</v>
      </c>
      <c r="D166" t="s">
        <v>10</v>
      </c>
    </row>
    <row r="167" spans="1:4" hidden="1" x14ac:dyDescent="0.35">
      <c r="A167" s="1">
        <v>40650</v>
      </c>
      <c r="B167" t="s">
        <v>5</v>
      </c>
      <c r="C167" t="s">
        <v>7</v>
      </c>
      <c r="D167" t="s">
        <v>5</v>
      </c>
    </row>
    <row r="168" spans="1:4" hidden="1" x14ac:dyDescent="0.35">
      <c r="A168" s="1">
        <v>40652</v>
      </c>
      <c r="B168" t="s">
        <v>6</v>
      </c>
      <c r="C168" t="s">
        <v>9</v>
      </c>
      <c r="D168" t="s">
        <v>9</v>
      </c>
    </row>
    <row r="169" spans="1:4" hidden="1" x14ac:dyDescent="0.35">
      <c r="A169" s="1">
        <v>40655</v>
      </c>
      <c r="B169" t="s">
        <v>8</v>
      </c>
      <c r="C169" t="s">
        <v>11</v>
      </c>
      <c r="D169" t="s">
        <v>8</v>
      </c>
    </row>
    <row r="170" spans="1:4" hidden="1" x14ac:dyDescent="0.35">
      <c r="A170" s="1">
        <v>40655</v>
      </c>
      <c r="B170" t="s">
        <v>5</v>
      </c>
      <c r="C170" t="s">
        <v>4</v>
      </c>
      <c r="D170" t="s">
        <v>4</v>
      </c>
    </row>
    <row r="171" spans="1:4" hidden="1" x14ac:dyDescent="0.35">
      <c r="A171" s="1">
        <v>40656</v>
      </c>
      <c r="B171" t="s">
        <v>6</v>
      </c>
      <c r="C171" t="s">
        <v>10</v>
      </c>
      <c r="D171" t="s">
        <v>6</v>
      </c>
    </row>
    <row r="172" spans="1:4" hidden="1" x14ac:dyDescent="0.35">
      <c r="A172" s="1">
        <v>40657</v>
      </c>
      <c r="B172" t="s">
        <v>9</v>
      </c>
      <c r="C172" t="s">
        <v>8</v>
      </c>
      <c r="D172" t="s">
        <v>8</v>
      </c>
    </row>
    <row r="173" spans="1:4" hidden="1" x14ac:dyDescent="0.35">
      <c r="A173" s="1">
        <v>40659</v>
      </c>
      <c r="B173" t="s">
        <v>6</v>
      </c>
      <c r="C173" t="s">
        <v>4</v>
      </c>
      <c r="D173" t="s">
        <v>4</v>
      </c>
    </row>
    <row r="174" spans="1:4" hidden="1" x14ac:dyDescent="0.35">
      <c r="A174" s="1">
        <v>40661</v>
      </c>
      <c r="B174" t="s">
        <v>6</v>
      </c>
      <c r="C174" t="s">
        <v>5</v>
      </c>
      <c r="D174" t="s">
        <v>5</v>
      </c>
    </row>
    <row r="175" spans="1:4" hidden="1" x14ac:dyDescent="0.35">
      <c r="A175" s="1">
        <v>40662</v>
      </c>
      <c r="B175" t="s">
        <v>7</v>
      </c>
      <c r="C175" t="s">
        <v>8</v>
      </c>
      <c r="D175" t="s">
        <v>7</v>
      </c>
    </row>
    <row r="176" spans="1:4" hidden="1" x14ac:dyDescent="0.35">
      <c r="A176" s="1">
        <v>40663</v>
      </c>
      <c r="B176" t="s">
        <v>5</v>
      </c>
      <c r="C176" t="s">
        <v>10</v>
      </c>
      <c r="D176" t="s">
        <v>5</v>
      </c>
    </row>
    <row r="177" spans="1:4" hidden="1" x14ac:dyDescent="0.35">
      <c r="A177" s="1">
        <v>40664</v>
      </c>
      <c r="B177" t="s">
        <v>11</v>
      </c>
      <c r="C177" t="s">
        <v>9</v>
      </c>
      <c r="D177" t="s">
        <v>11</v>
      </c>
    </row>
    <row r="178" spans="1:4" hidden="1" x14ac:dyDescent="0.35">
      <c r="A178" s="1">
        <v>40665</v>
      </c>
      <c r="B178" t="s">
        <v>8</v>
      </c>
      <c r="C178" t="s">
        <v>10</v>
      </c>
      <c r="D178" t="s">
        <v>8</v>
      </c>
    </row>
    <row r="179" spans="1:4" hidden="1" x14ac:dyDescent="0.35">
      <c r="A179" s="1">
        <v>40666</v>
      </c>
      <c r="B179" t="s">
        <v>9</v>
      </c>
      <c r="C179" t="s">
        <v>5</v>
      </c>
      <c r="D179" t="s">
        <v>5</v>
      </c>
    </row>
    <row r="180" spans="1:4" hidden="1" x14ac:dyDescent="0.35">
      <c r="A180" s="1">
        <v>40667</v>
      </c>
      <c r="B180" t="s">
        <v>11</v>
      </c>
      <c r="C180" t="s">
        <v>7</v>
      </c>
      <c r="D180" t="s">
        <v>11</v>
      </c>
    </row>
    <row r="181" spans="1:4" hidden="1" x14ac:dyDescent="0.35">
      <c r="A181" s="1">
        <v>40668</v>
      </c>
      <c r="B181" t="s">
        <v>9</v>
      </c>
      <c r="C181" t="s">
        <v>6</v>
      </c>
      <c r="D181" t="s">
        <v>6</v>
      </c>
    </row>
    <row r="182" spans="1:4" hidden="1" x14ac:dyDescent="0.35">
      <c r="A182" s="1">
        <v>40669</v>
      </c>
      <c r="B182" t="s">
        <v>4</v>
      </c>
      <c r="C182" t="s">
        <v>10</v>
      </c>
      <c r="D182" t="s">
        <v>4</v>
      </c>
    </row>
    <row r="183" spans="1:4" hidden="1" x14ac:dyDescent="0.35">
      <c r="A183" s="1">
        <v>40670</v>
      </c>
      <c r="B183" t="s">
        <v>5</v>
      </c>
      <c r="C183" t="s">
        <v>11</v>
      </c>
      <c r="D183" t="s">
        <v>5</v>
      </c>
    </row>
    <row r="184" spans="1:4" hidden="1" x14ac:dyDescent="0.35">
      <c r="A184" s="1">
        <v>40670</v>
      </c>
      <c r="B184" t="s">
        <v>8</v>
      </c>
      <c r="C184" t="s">
        <v>6</v>
      </c>
      <c r="D184" t="s">
        <v>8</v>
      </c>
    </row>
    <row r="185" spans="1:4" hidden="1" x14ac:dyDescent="0.35">
      <c r="A185" s="1">
        <v>40672</v>
      </c>
      <c r="B185" t="s">
        <v>7</v>
      </c>
      <c r="C185" t="s">
        <v>11</v>
      </c>
      <c r="D185" t="s">
        <v>11</v>
      </c>
    </row>
    <row r="186" spans="1:4" hidden="1" x14ac:dyDescent="0.35">
      <c r="A186" s="1">
        <v>40674</v>
      </c>
      <c r="B186" t="s">
        <v>7</v>
      </c>
      <c r="C186" t="s">
        <v>4</v>
      </c>
      <c r="D186" t="s">
        <v>4</v>
      </c>
    </row>
    <row r="187" spans="1:4" hidden="1" x14ac:dyDescent="0.35">
      <c r="A187" s="1">
        <v>40675</v>
      </c>
      <c r="B187" t="s">
        <v>11</v>
      </c>
      <c r="C187" t="s">
        <v>6</v>
      </c>
      <c r="D187" t="s">
        <v>11</v>
      </c>
    </row>
    <row r="188" spans="1:4" hidden="1" x14ac:dyDescent="0.35">
      <c r="A188" s="1">
        <v>40677</v>
      </c>
      <c r="B188" t="s">
        <v>4</v>
      </c>
      <c r="C188" t="s">
        <v>5</v>
      </c>
      <c r="D188" t="s">
        <v>4</v>
      </c>
    </row>
    <row r="189" spans="1:4" hidden="1" x14ac:dyDescent="0.35">
      <c r="A189" s="1">
        <v>40677</v>
      </c>
      <c r="B189" t="s">
        <v>8</v>
      </c>
      <c r="C189" t="s">
        <v>9</v>
      </c>
      <c r="D189" t="s">
        <v>9</v>
      </c>
    </row>
    <row r="190" spans="1:4" hidden="1" x14ac:dyDescent="0.35">
      <c r="A190" s="1">
        <v>40683</v>
      </c>
      <c r="B190" t="s">
        <v>8</v>
      </c>
      <c r="C190" t="s">
        <v>7</v>
      </c>
      <c r="D190" t="s">
        <v>7</v>
      </c>
    </row>
    <row r="191" spans="1:4" hidden="1" x14ac:dyDescent="0.35">
      <c r="A191" s="1">
        <v>40685</v>
      </c>
      <c r="B191" t="s">
        <v>4</v>
      </c>
      <c r="C191" t="s">
        <v>11</v>
      </c>
      <c r="D191" t="s">
        <v>4</v>
      </c>
    </row>
    <row r="192" spans="1:4" hidden="1" x14ac:dyDescent="0.35">
      <c r="A192" s="1">
        <v>40685</v>
      </c>
      <c r="B192" t="s">
        <v>5</v>
      </c>
      <c r="C192" t="s">
        <v>8</v>
      </c>
      <c r="D192" t="s">
        <v>8</v>
      </c>
    </row>
    <row r="193" spans="1:4" hidden="1" x14ac:dyDescent="0.35">
      <c r="A193" s="1">
        <v>40687</v>
      </c>
      <c r="B193" t="s">
        <v>4</v>
      </c>
      <c r="C193" t="s">
        <v>11</v>
      </c>
      <c r="D193" t="s">
        <v>11</v>
      </c>
    </row>
    <row r="194" spans="1:4" hidden="1" x14ac:dyDescent="0.35">
      <c r="A194" s="1">
        <v>40688</v>
      </c>
      <c r="B194" t="s">
        <v>8</v>
      </c>
      <c r="C194" t="s">
        <v>5</v>
      </c>
      <c r="D194" t="s">
        <v>8</v>
      </c>
    </row>
    <row r="195" spans="1:4" hidden="1" x14ac:dyDescent="0.35">
      <c r="A195" s="1">
        <v>40690</v>
      </c>
      <c r="B195" t="s">
        <v>4</v>
      </c>
      <c r="C195" t="s">
        <v>8</v>
      </c>
      <c r="D195" t="s">
        <v>4</v>
      </c>
    </row>
    <row r="196" spans="1:4" hidden="1" x14ac:dyDescent="0.35">
      <c r="A196" s="1">
        <v>40691</v>
      </c>
      <c r="B196" t="s">
        <v>11</v>
      </c>
      <c r="C196" t="s">
        <v>4</v>
      </c>
      <c r="D196" t="s">
        <v>11</v>
      </c>
    </row>
    <row r="197" spans="1:4" hidden="1" x14ac:dyDescent="0.35">
      <c r="A197" s="1">
        <v>41003</v>
      </c>
      <c r="B197" t="s">
        <v>11</v>
      </c>
      <c r="C197" t="s">
        <v>8</v>
      </c>
      <c r="D197" t="s">
        <v>8</v>
      </c>
    </row>
    <row r="198" spans="1:4" hidden="1" x14ac:dyDescent="0.35">
      <c r="A198" s="1">
        <v>41004</v>
      </c>
      <c r="B198" t="s">
        <v>5</v>
      </c>
      <c r="C198" t="s">
        <v>6</v>
      </c>
      <c r="D198" t="s">
        <v>6</v>
      </c>
    </row>
    <row r="199" spans="1:4" hidden="1" x14ac:dyDescent="0.35">
      <c r="A199" s="1">
        <v>41005</v>
      </c>
      <c r="B199" t="s">
        <v>7</v>
      </c>
      <c r="C199" t="s">
        <v>10</v>
      </c>
      <c r="D199" t="s">
        <v>7</v>
      </c>
    </row>
    <row r="200" spans="1:4" hidden="1" x14ac:dyDescent="0.35">
      <c r="A200" s="1">
        <v>41006</v>
      </c>
      <c r="B200" t="s">
        <v>4</v>
      </c>
      <c r="C200" t="s">
        <v>6</v>
      </c>
      <c r="D200" t="s">
        <v>4</v>
      </c>
    </row>
    <row r="201" spans="1:4" hidden="1" x14ac:dyDescent="0.35">
      <c r="A201" s="1">
        <v>41006</v>
      </c>
      <c r="B201" t="s">
        <v>9</v>
      </c>
      <c r="C201" t="s">
        <v>11</v>
      </c>
      <c r="D201" t="s">
        <v>11</v>
      </c>
    </row>
    <row r="202" spans="1:4" hidden="1" x14ac:dyDescent="0.35">
      <c r="A202" s="1">
        <v>41007</v>
      </c>
      <c r="B202" t="s">
        <v>7</v>
      </c>
      <c r="C202" t="s">
        <v>5</v>
      </c>
      <c r="D202" t="s">
        <v>7</v>
      </c>
    </row>
    <row r="203" spans="1:4" hidden="1" x14ac:dyDescent="0.35">
      <c r="A203" s="1">
        <v>41008</v>
      </c>
      <c r="B203" t="s">
        <v>9</v>
      </c>
      <c r="C203" t="s">
        <v>8</v>
      </c>
      <c r="D203" t="s">
        <v>8</v>
      </c>
    </row>
    <row r="204" spans="1:4" hidden="1" x14ac:dyDescent="0.35">
      <c r="A204" s="1">
        <v>41009</v>
      </c>
      <c r="B204" t="s">
        <v>4</v>
      </c>
      <c r="C204" t="s">
        <v>5</v>
      </c>
      <c r="D204" t="s">
        <v>5</v>
      </c>
    </row>
    <row r="205" spans="1:4" hidden="1" x14ac:dyDescent="0.35">
      <c r="A205" s="1">
        <v>41009</v>
      </c>
      <c r="B205" t="s">
        <v>6</v>
      </c>
      <c r="C205" t="s">
        <v>11</v>
      </c>
      <c r="D205" t="s">
        <v>6</v>
      </c>
    </row>
    <row r="206" spans="1:4" hidden="1" x14ac:dyDescent="0.35">
      <c r="A206" s="1">
        <v>41010</v>
      </c>
      <c r="B206" t="s">
        <v>8</v>
      </c>
      <c r="C206" t="s">
        <v>7</v>
      </c>
      <c r="D206" t="s">
        <v>8</v>
      </c>
    </row>
    <row r="207" spans="1:4" hidden="1" x14ac:dyDescent="0.35">
      <c r="A207" s="1">
        <v>41011</v>
      </c>
      <c r="B207" t="s">
        <v>11</v>
      </c>
      <c r="C207" t="s">
        <v>4</v>
      </c>
      <c r="D207" t="s">
        <v>11</v>
      </c>
    </row>
    <row r="208" spans="1:4" hidden="1" x14ac:dyDescent="0.35">
      <c r="A208" s="1">
        <v>41012</v>
      </c>
      <c r="B208" t="s">
        <v>5</v>
      </c>
      <c r="C208" t="s">
        <v>7</v>
      </c>
      <c r="D208" t="s">
        <v>5</v>
      </c>
    </row>
    <row r="209" spans="1:4" hidden="1" x14ac:dyDescent="0.35">
      <c r="A209" s="1">
        <v>41018</v>
      </c>
      <c r="B209" t="s">
        <v>6</v>
      </c>
      <c r="C209" t="s">
        <v>9</v>
      </c>
      <c r="D209" t="s">
        <v>6</v>
      </c>
    </row>
    <row r="210" spans="1:4" hidden="1" x14ac:dyDescent="0.35">
      <c r="A210" s="1">
        <v>41014</v>
      </c>
      <c r="B210" t="s">
        <v>5</v>
      </c>
      <c r="C210" t="s">
        <v>10</v>
      </c>
      <c r="D210" t="s">
        <v>10</v>
      </c>
    </row>
    <row r="211" spans="1:4" hidden="1" x14ac:dyDescent="0.35">
      <c r="A211" s="1">
        <v>41014</v>
      </c>
      <c r="B211" t="s">
        <v>4</v>
      </c>
      <c r="C211" t="s">
        <v>7</v>
      </c>
      <c r="D211" t="s">
        <v>7</v>
      </c>
    </row>
    <row r="212" spans="1:4" hidden="1" x14ac:dyDescent="0.35">
      <c r="A212" s="1">
        <v>41015</v>
      </c>
      <c r="B212" t="s">
        <v>8</v>
      </c>
      <c r="C212" t="s">
        <v>6</v>
      </c>
      <c r="D212" t="s">
        <v>6</v>
      </c>
    </row>
    <row r="213" spans="1:4" x14ac:dyDescent="0.35">
      <c r="A213" s="1">
        <v>41016</v>
      </c>
      <c r="B213" t="s">
        <v>7</v>
      </c>
      <c r="C213" t="s">
        <v>9</v>
      </c>
      <c r="D213" t="s">
        <v>7</v>
      </c>
    </row>
    <row r="214" spans="1:4" hidden="1" x14ac:dyDescent="0.35">
      <c r="A214" s="1">
        <v>41039</v>
      </c>
      <c r="B214" t="s">
        <v>9</v>
      </c>
      <c r="C214" t="s">
        <v>6</v>
      </c>
      <c r="D214" t="s">
        <v>6</v>
      </c>
    </row>
    <row r="215" spans="1:4" hidden="1" x14ac:dyDescent="0.35">
      <c r="A215" s="1">
        <v>41020</v>
      </c>
      <c r="B215" t="s">
        <v>11</v>
      </c>
      <c r="C215" t="s">
        <v>7</v>
      </c>
      <c r="D215" t="s">
        <v>11</v>
      </c>
    </row>
    <row r="216" spans="1:4" hidden="1" x14ac:dyDescent="0.35">
      <c r="A216" s="1">
        <v>41021</v>
      </c>
      <c r="B216" t="s">
        <v>8</v>
      </c>
      <c r="C216" t="s">
        <v>10</v>
      </c>
      <c r="D216" t="s">
        <v>10</v>
      </c>
    </row>
    <row r="217" spans="1:4" hidden="1" x14ac:dyDescent="0.35">
      <c r="A217" s="1">
        <v>41021</v>
      </c>
      <c r="B217" t="s">
        <v>9</v>
      </c>
      <c r="C217" t="s">
        <v>5</v>
      </c>
      <c r="D217" t="s">
        <v>5</v>
      </c>
    </row>
    <row r="218" spans="1:4" hidden="1" x14ac:dyDescent="0.35">
      <c r="A218" s="1">
        <v>41022</v>
      </c>
      <c r="B218" t="s">
        <v>7</v>
      </c>
      <c r="C218" t="s">
        <v>4</v>
      </c>
      <c r="D218" t="s">
        <v>4</v>
      </c>
    </row>
    <row r="219" spans="1:4" hidden="1" x14ac:dyDescent="0.35">
      <c r="A219" s="1">
        <v>41026</v>
      </c>
      <c r="B219" t="s">
        <v>6</v>
      </c>
      <c r="C219" t="s">
        <v>8</v>
      </c>
      <c r="D219" t="s">
        <v>6</v>
      </c>
    </row>
    <row r="220" spans="1:4" hidden="1" x14ac:dyDescent="0.35">
      <c r="A220" s="1">
        <v>41027</v>
      </c>
      <c r="B220" t="s">
        <v>11</v>
      </c>
      <c r="C220" t="s">
        <v>10</v>
      </c>
      <c r="D220" t="s">
        <v>10</v>
      </c>
    </row>
    <row r="221" spans="1:4" hidden="1" x14ac:dyDescent="0.35">
      <c r="A221" s="1">
        <v>41027</v>
      </c>
      <c r="B221" t="s">
        <v>5</v>
      </c>
      <c r="C221" t="s">
        <v>4</v>
      </c>
      <c r="D221" t="s">
        <v>5</v>
      </c>
    </row>
    <row r="222" spans="1:4" hidden="1" x14ac:dyDescent="0.35">
      <c r="A222" s="1">
        <v>41028</v>
      </c>
      <c r="B222" t="s">
        <v>6</v>
      </c>
      <c r="C222" t="s">
        <v>7</v>
      </c>
      <c r="D222" t="s">
        <v>6</v>
      </c>
    </row>
    <row r="223" spans="1:4" hidden="1" x14ac:dyDescent="0.35">
      <c r="A223" s="1">
        <v>41028</v>
      </c>
      <c r="B223" t="s">
        <v>8</v>
      </c>
      <c r="C223" t="s">
        <v>9</v>
      </c>
      <c r="D223" t="s">
        <v>8</v>
      </c>
    </row>
    <row r="224" spans="1:4" hidden="1" x14ac:dyDescent="0.35">
      <c r="A224" s="1">
        <v>41029</v>
      </c>
      <c r="B224" t="s">
        <v>11</v>
      </c>
      <c r="C224" t="s">
        <v>5</v>
      </c>
      <c r="D224" t="s">
        <v>5</v>
      </c>
    </row>
    <row r="225" spans="1:4" hidden="1" x14ac:dyDescent="0.35">
      <c r="A225" s="1">
        <v>41030</v>
      </c>
      <c r="B225" t="s">
        <v>7</v>
      </c>
      <c r="C225" t="s">
        <v>6</v>
      </c>
      <c r="D225" t="s">
        <v>6</v>
      </c>
    </row>
    <row r="226" spans="1:4" hidden="1" x14ac:dyDescent="0.35">
      <c r="A226" s="1">
        <v>41031</v>
      </c>
      <c r="B226" t="s">
        <v>4</v>
      </c>
      <c r="C226" t="s">
        <v>10</v>
      </c>
      <c r="D226" t="s">
        <v>10</v>
      </c>
    </row>
    <row r="227" spans="1:4" hidden="1" x14ac:dyDescent="0.35">
      <c r="A227" s="1">
        <v>41033</v>
      </c>
      <c r="B227" t="s">
        <v>11</v>
      </c>
      <c r="C227" t="s">
        <v>9</v>
      </c>
      <c r="D227" t="s">
        <v>11</v>
      </c>
    </row>
    <row r="228" spans="1:4" hidden="1" x14ac:dyDescent="0.35">
      <c r="A228" s="1">
        <v>41035</v>
      </c>
      <c r="B228" t="s">
        <v>8</v>
      </c>
      <c r="C228" t="s">
        <v>11</v>
      </c>
      <c r="D228" t="s">
        <v>8</v>
      </c>
    </row>
    <row r="229" spans="1:4" hidden="1" x14ac:dyDescent="0.35">
      <c r="A229" s="1">
        <v>41035</v>
      </c>
      <c r="B229" t="s">
        <v>4</v>
      </c>
      <c r="C229" t="s">
        <v>9</v>
      </c>
      <c r="D229" t="s">
        <v>4</v>
      </c>
    </row>
    <row r="230" spans="1:4" hidden="1" x14ac:dyDescent="0.35">
      <c r="A230" s="1">
        <v>41036</v>
      </c>
      <c r="B230" t="s">
        <v>6</v>
      </c>
      <c r="C230" t="s">
        <v>5</v>
      </c>
      <c r="D230" t="s">
        <v>5</v>
      </c>
    </row>
    <row r="231" spans="1:4" hidden="1" x14ac:dyDescent="0.35">
      <c r="A231" s="1">
        <v>41037</v>
      </c>
      <c r="B231" t="s">
        <v>9</v>
      </c>
      <c r="C231" t="s">
        <v>10</v>
      </c>
      <c r="D231" t="s">
        <v>10</v>
      </c>
    </row>
    <row r="232" spans="1:4" hidden="1" x14ac:dyDescent="0.35">
      <c r="A232" s="1">
        <v>41038</v>
      </c>
      <c r="B232" t="s">
        <v>8</v>
      </c>
      <c r="C232" t="s">
        <v>4</v>
      </c>
      <c r="D232" t="s">
        <v>4</v>
      </c>
    </row>
    <row r="233" spans="1:4" hidden="1" x14ac:dyDescent="0.35">
      <c r="A233" s="1">
        <v>41039</v>
      </c>
      <c r="B233" t="s">
        <v>7</v>
      </c>
      <c r="C233" t="s">
        <v>11</v>
      </c>
      <c r="D233" t="s">
        <v>11</v>
      </c>
    </row>
    <row r="234" spans="1:4" hidden="1" x14ac:dyDescent="0.35">
      <c r="A234" s="1">
        <v>41041</v>
      </c>
      <c r="B234" t="s">
        <v>5</v>
      </c>
      <c r="C234" t="s">
        <v>8</v>
      </c>
      <c r="D234" t="s">
        <v>8</v>
      </c>
    </row>
    <row r="235" spans="1:4" hidden="1" x14ac:dyDescent="0.35">
      <c r="A235" s="1">
        <v>41041</v>
      </c>
      <c r="B235" t="s">
        <v>11</v>
      </c>
      <c r="C235" t="s">
        <v>6</v>
      </c>
      <c r="D235" t="s">
        <v>11</v>
      </c>
    </row>
    <row r="236" spans="1:4" hidden="1" x14ac:dyDescent="0.35">
      <c r="A236" s="1">
        <v>41043</v>
      </c>
      <c r="B236" t="s">
        <v>4</v>
      </c>
      <c r="C236" t="s">
        <v>8</v>
      </c>
      <c r="D236" t="s">
        <v>8</v>
      </c>
    </row>
    <row r="237" spans="1:4" hidden="1" x14ac:dyDescent="0.35">
      <c r="A237" s="1">
        <v>41043</v>
      </c>
      <c r="B237" t="s">
        <v>5</v>
      </c>
      <c r="C237" t="s">
        <v>11</v>
      </c>
      <c r="D237" t="s">
        <v>11</v>
      </c>
    </row>
    <row r="238" spans="1:4" hidden="1" x14ac:dyDescent="0.35">
      <c r="A238" s="1">
        <v>41044</v>
      </c>
      <c r="B238" t="s">
        <v>6</v>
      </c>
      <c r="C238" t="s">
        <v>10</v>
      </c>
      <c r="D238" t="s">
        <v>6</v>
      </c>
    </row>
    <row r="239" spans="1:4" hidden="1" x14ac:dyDescent="0.35">
      <c r="A239" s="1">
        <v>41045</v>
      </c>
      <c r="B239" t="s">
        <v>8</v>
      </c>
      <c r="C239" t="s">
        <v>5</v>
      </c>
      <c r="D239" t="s">
        <v>5</v>
      </c>
    </row>
    <row r="240" spans="1:4" hidden="1" x14ac:dyDescent="0.35">
      <c r="A240" s="1">
        <v>41046</v>
      </c>
      <c r="B240" t="s">
        <v>6</v>
      </c>
      <c r="C240" t="s">
        <v>4</v>
      </c>
      <c r="D240" t="s">
        <v>4</v>
      </c>
    </row>
    <row r="241" spans="1:4" x14ac:dyDescent="0.35">
      <c r="A241" s="1">
        <v>41047</v>
      </c>
      <c r="B241" t="s">
        <v>9</v>
      </c>
      <c r="C241" t="s">
        <v>7</v>
      </c>
      <c r="D241" t="s">
        <v>9</v>
      </c>
    </row>
    <row r="242" spans="1:4" hidden="1" x14ac:dyDescent="0.35">
      <c r="A242" s="1">
        <v>41049</v>
      </c>
      <c r="B242" t="s">
        <v>9</v>
      </c>
      <c r="C242" t="s">
        <v>4</v>
      </c>
      <c r="D242" t="s">
        <v>9</v>
      </c>
    </row>
    <row r="243" spans="1:4" hidden="1" x14ac:dyDescent="0.35">
      <c r="A243" s="1">
        <v>41049</v>
      </c>
      <c r="B243" t="s">
        <v>7</v>
      </c>
      <c r="C243" t="s">
        <v>8</v>
      </c>
      <c r="D243" t="s">
        <v>8</v>
      </c>
    </row>
    <row r="244" spans="1:4" hidden="1" x14ac:dyDescent="0.35">
      <c r="A244" s="1">
        <v>41051</v>
      </c>
      <c r="B244" t="s">
        <v>6</v>
      </c>
      <c r="C244" t="s">
        <v>5</v>
      </c>
      <c r="D244" t="s">
        <v>5</v>
      </c>
    </row>
    <row r="245" spans="1:4" hidden="1" x14ac:dyDescent="0.35">
      <c r="A245" s="1">
        <v>41052</v>
      </c>
      <c r="B245" t="s">
        <v>11</v>
      </c>
      <c r="C245" t="s">
        <v>8</v>
      </c>
      <c r="D245" t="s">
        <v>11</v>
      </c>
    </row>
    <row r="246" spans="1:4" hidden="1" x14ac:dyDescent="0.35">
      <c r="A246" s="1">
        <v>41054</v>
      </c>
      <c r="B246" t="s">
        <v>6</v>
      </c>
      <c r="C246" t="s">
        <v>11</v>
      </c>
      <c r="D246" t="s">
        <v>11</v>
      </c>
    </row>
    <row r="247" spans="1:4" hidden="1" x14ac:dyDescent="0.35">
      <c r="A247" s="1">
        <v>41056</v>
      </c>
      <c r="B247" t="s">
        <v>5</v>
      </c>
      <c r="C247" t="s">
        <v>11</v>
      </c>
      <c r="D247" t="s">
        <v>5</v>
      </c>
    </row>
    <row r="248" spans="1:4" hidden="1" x14ac:dyDescent="0.35">
      <c r="A248" s="1">
        <v>41367</v>
      </c>
      <c r="B248" t="s">
        <v>5</v>
      </c>
      <c r="C248" t="s">
        <v>6</v>
      </c>
      <c r="D248" t="s">
        <v>5</v>
      </c>
    </row>
    <row r="249" spans="1:4" hidden="1" x14ac:dyDescent="0.35">
      <c r="A249" s="1">
        <v>41368</v>
      </c>
      <c r="B249" t="s">
        <v>4</v>
      </c>
      <c r="C249" t="s">
        <v>8</v>
      </c>
      <c r="D249" t="s">
        <v>4</v>
      </c>
    </row>
    <row r="250" spans="1:4" hidden="1" x14ac:dyDescent="0.35">
      <c r="A250" s="1">
        <v>41370</v>
      </c>
      <c r="B250" t="s">
        <v>6</v>
      </c>
      <c r="C250" t="s">
        <v>7</v>
      </c>
      <c r="D250" t="s">
        <v>7</v>
      </c>
    </row>
    <row r="251" spans="1:4" hidden="1" x14ac:dyDescent="0.35">
      <c r="A251" s="1">
        <v>41370</v>
      </c>
      <c r="B251" t="s">
        <v>11</v>
      </c>
      <c r="C251" t="s">
        <v>8</v>
      </c>
      <c r="D251" t="s">
        <v>8</v>
      </c>
    </row>
    <row r="252" spans="1:4" hidden="1" x14ac:dyDescent="0.35">
      <c r="A252" s="1">
        <v>41371</v>
      </c>
      <c r="B252" t="s">
        <v>9</v>
      </c>
      <c r="C252" t="s">
        <v>4</v>
      </c>
      <c r="D252" t="s">
        <v>9</v>
      </c>
    </row>
    <row r="253" spans="1:4" hidden="1" x14ac:dyDescent="0.35">
      <c r="A253" s="1">
        <v>41372</v>
      </c>
      <c r="B253" t="s">
        <v>7</v>
      </c>
      <c r="C253" t="s">
        <v>5</v>
      </c>
      <c r="D253" t="s">
        <v>7</v>
      </c>
    </row>
    <row r="254" spans="1:4" hidden="1" x14ac:dyDescent="0.35">
      <c r="A254" s="1">
        <v>41373</v>
      </c>
      <c r="B254" t="s">
        <v>8</v>
      </c>
      <c r="C254" t="s">
        <v>6</v>
      </c>
      <c r="D254" t="s">
        <v>8</v>
      </c>
    </row>
    <row r="255" spans="1:4" hidden="1" x14ac:dyDescent="0.35">
      <c r="A255" s="1">
        <v>41375</v>
      </c>
      <c r="B255" t="s">
        <v>4</v>
      </c>
      <c r="C255" t="s">
        <v>5</v>
      </c>
      <c r="D255" t="s">
        <v>4</v>
      </c>
    </row>
    <row r="256" spans="1:4" hidden="1" x14ac:dyDescent="0.35">
      <c r="A256" s="1">
        <v>41376</v>
      </c>
      <c r="B256" t="s">
        <v>6</v>
      </c>
      <c r="C256" t="s">
        <v>9</v>
      </c>
      <c r="D256" t="s">
        <v>9</v>
      </c>
    </row>
    <row r="257" spans="1:4" hidden="1" x14ac:dyDescent="0.35">
      <c r="A257" s="1">
        <v>41377</v>
      </c>
      <c r="B257" t="s">
        <v>11</v>
      </c>
      <c r="C257" t="s">
        <v>4</v>
      </c>
      <c r="D257" t="s">
        <v>11</v>
      </c>
    </row>
    <row r="258" spans="1:4" hidden="1" x14ac:dyDescent="0.35">
      <c r="A258" s="1">
        <v>41378</v>
      </c>
      <c r="B258" t="s">
        <v>5</v>
      </c>
      <c r="C258" t="s">
        <v>9</v>
      </c>
      <c r="D258" t="s">
        <v>5</v>
      </c>
    </row>
    <row r="259" spans="1:4" hidden="1" x14ac:dyDescent="0.35">
      <c r="A259" s="1">
        <v>41378</v>
      </c>
      <c r="B259" t="s">
        <v>7</v>
      </c>
      <c r="C259" t="s">
        <v>10</v>
      </c>
      <c r="D259" t="s">
        <v>7</v>
      </c>
    </row>
    <row r="260" spans="1:4" hidden="1" x14ac:dyDescent="0.35">
      <c r="A260" s="1">
        <v>41380</v>
      </c>
      <c r="B260" t="s">
        <v>4</v>
      </c>
      <c r="C260" t="s">
        <v>6</v>
      </c>
      <c r="D260" t="s">
        <v>4</v>
      </c>
    </row>
    <row r="261" spans="1:4" hidden="1" x14ac:dyDescent="0.35">
      <c r="A261" s="1">
        <v>41381</v>
      </c>
      <c r="B261" t="s">
        <v>7</v>
      </c>
      <c r="C261" t="s">
        <v>8</v>
      </c>
      <c r="D261" t="s">
        <v>7</v>
      </c>
    </row>
    <row r="262" spans="1:4" hidden="1" x14ac:dyDescent="0.35">
      <c r="A262" s="1">
        <v>41382</v>
      </c>
      <c r="B262" t="s">
        <v>6</v>
      </c>
      <c r="C262" t="s">
        <v>11</v>
      </c>
      <c r="D262" t="s">
        <v>11</v>
      </c>
    </row>
    <row r="263" spans="1:4" hidden="1" x14ac:dyDescent="0.35">
      <c r="A263" s="1">
        <v>41383</v>
      </c>
      <c r="B263" t="s">
        <v>9</v>
      </c>
      <c r="C263" t="s">
        <v>10</v>
      </c>
      <c r="D263" t="s">
        <v>9</v>
      </c>
    </row>
    <row r="264" spans="1:4" hidden="1" x14ac:dyDescent="0.35">
      <c r="A264" s="1">
        <v>41384</v>
      </c>
      <c r="B264" t="s">
        <v>5</v>
      </c>
      <c r="C264" t="s">
        <v>11</v>
      </c>
      <c r="D264" t="s">
        <v>11</v>
      </c>
    </row>
    <row r="265" spans="1:4" hidden="1" x14ac:dyDescent="0.35">
      <c r="A265" s="1">
        <v>41384</v>
      </c>
      <c r="B265" t="s">
        <v>4</v>
      </c>
      <c r="C265" t="s">
        <v>7</v>
      </c>
      <c r="D265" t="s">
        <v>4</v>
      </c>
    </row>
    <row r="266" spans="1:4" hidden="1" x14ac:dyDescent="0.35">
      <c r="A266" s="1">
        <v>41385</v>
      </c>
      <c r="B266" t="s">
        <v>6</v>
      </c>
      <c r="C266" t="s">
        <v>8</v>
      </c>
      <c r="D266" t="s">
        <v>6</v>
      </c>
    </row>
    <row r="267" spans="1:4" hidden="1" x14ac:dyDescent="0.35">
      <c r="A267" s="1">
        <v>41386</v>
      </c>
      <c r="B267" t="s">
        <v>11</v>
      </c>
      <c r="C267" t="s">
        <v>7</v>
      </c>
      <c r="D267" t="s">
        <v>11</v>
      </c>
    </row>
    <row r="268" spans="1:4" hidden="1" x14ac:dyDescent="0.35">
      <c r="A268" s="1">
        <v>41388</v>
      </c>
      <c r="B268" t="s">
        <v>5</v>
      </c>
      <c r="C268" t="s">
        <v>8</v>
      </c>
      <c r="D268" t="s">
        <v>8</v>
      </c>
    </row>
    <row r="269" spans="1:4" hidden="1" x14ac:dyDescent="0.35">
      <c r="A269" s="1">
        <v>41389</v>
      </c>
      <c r="B269" t="s">
        <v>11</v>
      </c>
      <c r="C269" t="s">
        <v>9</v>
      </c>
      <c r="D269" t="s">
        <v>11</v>
      </c>
    </row>
    <row r="270" spans="1:4" hidden="1" x14ac:dyDescent="0.35">
      <c r="A270" s="1">
        <v>41390</v>
      </c>
      <c r="B270" t="s">
        <v>5</v>
      </c>
      <c r="C270" t="s">
        <v>10</v>
      </c>
      <c r="D270" t="s">
        <v>5</v>
      </c>
    </row>
    <row r="271" spans="1:4" x14ac:dyDescent="0.35">
      <c r="A271" s="1">
        <v>41391</v>
      </c>
      <c r="B271" t="s">
        <v>7</v>
      </c>
      <c r="C271" t="s">
        <v>9</v>
      </c>
      <c r="D271" t="s">
        <v>7</v>
      </c>
    </row>
    <row r="272" spans="1:4" hidden="1" x14ac:dyDescent="0.35">
      <c r="A272" s="1">
        <v>41391</v>
      </c>
      <c r="B272" t="s">
        <v>8</v>
      </c>
      <c r="C272" t="s">
        <v>4</v>
      </c>
      <c r="D272" t="s">
        <v>8</v>
      </c>
    </row>
    <row r="273" spans="1:4" hidden="1" x14ac:dyDescent="0.35">
      <c r="A273" s="1">
        <v>41392</v>
      </c>
      <c r="B273" t="s">
        <v>11</v>
      </c>
      <c r="C273" t="s">
        <v>5</v>
      </c>
      <c r="D273" t="s">
        <v>11</v>
      </c>
    </row>
    <row r="274" spans="1:4" hidden="1" x14ac:dyDescent="0.35">
      <c r="A274" s="1">
        <v>41393</v>
      </c>
      <c r="B274" t="s">
        <v>7</v>
      </c>
      <c r="C274" t="s">
        <v>4</v>
      </c>
      <c r="D274" t="s">
        <v>7</v>
      </c>
    </row>
    <row r="275" spans="1:4" hidden="1" x14ac:dyDescent="0.35">
      <c r="A275" s="1">
        <v>41393</v>
      </c>
      <c r="B275" t="s">
        <v>8</v>
      </c>
      <c r="C275" t="s">
        <v>10</v>
      </c>
      <c r="D275" t="s">
        <v>8</v>
      </c>
    </row>
    <row r="276" spans="1:4" hidden="1" x14ac:dyDescent="0.35">
      <c r="A276" s="1">
        <v>41395</v>
      </c>
      <c r="B276" t="s">
        <v>9</v>
      </c>
      <c r="C276" t="s">
        <v>8</v>
      </c>
      <c r="D276" t="s">
        <v>9</v>
      </c>
    </row>
    <row r="277" spans="1:4" hidden="1" x14ac:dyDescent="0.35">
      <c r="A277" s="1">
        <v>41395</v>
      </c>
      <c r="B277" t="s">
        <v>6</v>
      </c>
      <c r="C277" t="s">
        <v>5</v>
      </c>
      <c r="D277" t="s">
        <v>6</v>
      </c>
    </row>
    <row r="278" spans="1:4" hidden="1" x14ac:dyDescent="0.35">
      <c r="A278" s="1">
        <v>41396</v>
      </c>
      <c r="B278" t="s">
        <v>11</v>
      </c>
      <c r="C278" t="s">
        <v>10</v>
      </c>
      <c r="D278" t="s">
        <v>11</v>
      </c>
    </row>
    <row r="279" spans="1:4" hidden="1" x14ac:dyDescent="0.35">
      <c r="A279" s="1">
        <v>41397</v>
      </c>
      <c r="B279" t="s">
        <v>5</v>
      </c>
      <c r="C279" t="s">
        <v>7</v>
      </c>
      <c r="D279" t="s">
        <v>5</v>
      </c>
    </row>
    <row r="280" spans="1:4" hidden="1" x14ac:dyDescent="0.35">
      <c r="A280" s="1">
        <v>41398</v>
      </c>
      <c r="B280" t="s">
        <v>9</v>
      </c>
      <c r="C280" t="s">
        <v>6</v>
      </c>
      <c r="D280" t="s">
        <v>9</v>
      </c>
    </row>
    <row r="281" spans="1:4" hidden="1" x14ac:dyDescent="0.35">
      <c r="A281" s="1">
        <v>41408</v>
      </c>
      <c r="B281" t="s">
        <v>4</v>
      </c>
      <c r="C281" t="s">
        <v>10</v>
      </c>
      <c r="D281" t="s">
        <v>10</v>
      </c>
    </row>
    <row r="282" spans="1:4" hidden="1" x14ac:dyDescent="0.35">
      <c r="A282" s="1">
        <v>41399</v>
      </c>
      <c r="B282" t="s">
        <v>8</v>
      </c>
      <c r="C282" t="s">
        <v>11</v>
      </c>
      <c r="D282" t="s">
        <v>8</v>
      </c>
    </row>
    <row r="283" spans="1:4" hidden="1" x14ac:dyDescent="0.35">
      <c r="A283" s="1">
        <v>41373</v>
      </c>
      <c r="B283" t="s">
        <v>4</v>
      </c>
      <c r="C283" t="s">
        <v>9</v>
      </c>
      <c r="D283" t="s">
        <v>4</v>
      </c>
    </row>
    <row r="284" spans="1:4" hidden="1" x14ac:dyDescent="0.35">
      <c r="A284" s="1">
        <v>41401</v>
      </c>
      <c r="B284" t="s">
        <v>7</v>
      </c>
      <c r="C284" t="s">
        <v>6</v>
      </c>
      <c r="D284" t="s">
        <v>7</v>
      </c>
    </row>
    <row r="285" spans="1:4" hidden="1" x14ac:dyDescent="0.35">
      <c r="A285" s="1">
        <v>41401</v>
      </c>
      <c r="B285" t="s">
        <v>8</v>
      </c>
      <c r="C285" t="s">
        <v>5</v>
      </c>
      <c r="D285" t="s">
        <v>8</v>
      </c>
    </row>
    <row r="286" spans="1:4" hidden="1" x14ac:dyDescent="0.35">
      <c r="A286" s="1">
        <v>41402</v>
      </c>
      <c r="B286" t="s">
        <v>9</v>
      </c>
      <c r="C286" t="s">
        <v>11</v>
      </c>
      <c r="D286" t="s">
        <v>11</v>
      </c>
    </row>
    <row r="287" spans="1:4" hidden="1" x14ac:dyDescent="0.35">
      <c r="A287" s="1">
        <v>41404</v>
      </c>
      <c r="B287" t="s">
        <v>6</v>
      </c>
      <c r="C287" t="s">
        <v>4</v>
      </c>
      <c r="D287" t="s">
        <v>4</v>
      </c>
    </row>
    <row r="288" spans="1:4" hidden="1" x14ac:dyDescent="0.35">
      <c r="A288" s="1">
        <v>41406</v>
      </c>
      <c r="B288" t="s">
        <v>5</v>
      </c>
      <c r="C288" t="s">
        <v>4</v>
      </c>
      <c r="D288" t="s">
        <v>5</v>
      </c>
    </row>
    <row r="289" spans="1:4" hidden="1" x14ac:dyDescent="0.35">
      <c r="A289" s="1">
        <v>41406</v>
      </c>
      <c r="B289" t="s">
        <v>7</v>
      </c>
      <c r="C289" t="s">
        <v>11</v>
      </c>
      <c r="D289" t="s">
        <v>7</v>
      </c>
    </row>
    <row r="290" spans="1:4" hidden="1" x14ac:dyDescent="0.35">
      <c r="A290" s="1">
        <v>41387</v>
      </c>
      <c r="B290" t="s">
        <v>6</v>
      </c>
      <c r="C290" t="s">
        <v>10</v>
      </c>
      <c r="D290" t="s">
        <v>10</v>
      </c>
    </row>
    <row r="291" spans="1:4" hidden="1" x14ac:dyDescent="0.35">
      <c r="A291" s="1">
        <v>41407</v>
      </c>
      <c r="B291" t="s">
        <v>8</v>
      </c>
      <c r="C291" t="s">
        <v>9</v>
      </c>
      <c r="D291" t="s">
        <v>8</v>
      </c>
    </row>
    <row r="292" spans="1:4" hidden="1" x14ac:dyDescent="0.35">
      <c r="A292" s="1">
        <v>41408</v>
      </c>
      <c r="B292" t="s">
        <v>11</v>
      </c>
      <c r="C292" t="s">
        <v>6</v>
      </c>
      <c r="D292" t="s">
        <v>11</v>
      </c>
    </row>
    <row r="293" spans="1:4" hidden="1" x14ac:dyDescent="0.35">
      <c r="A293" s="1">
        <v>41409</v>
      </c>
      <c r="B293" t="s">
        <v>8</v>
      </c>
      <c r="C293" t="s">
        <v>7</v>
      </c>
      <c r="D293" t="s">
        <v>8</v>
      </c>
    </row>
    <row r="294" spans="1:4" x14ac:dyDescent="0.35">
      <c r="A294" s="1">
        <v>41411</v>
      </c>
      <c r="B294" t="s">
        <v>9</v>
      </c>
      <c r="C294" t="s">
        <v>7</v>
      </c>
      <c r="D294" t="s">
        <v>9</v>
      </c>
    </row>
    <row r="295" spans="1:4" hidden="1" x14ac:dyDescent="0.35">
      <c r="A295" s="1">
        <v>41412</v>
      </c>
      <c r="B295" t="s">
        <v>4</v>
      </c>
      <c r="C295" t="s">
        <v>11</v>
      </c>
      <c r="D295" t="s">
        <v>4</v>
      </c>
    </row>
    <row r="296" spans="1:4" hidden="1" x14ac:dyDescent="0.35">
      <c r="A296" s="1">
        <v>41413</v>
      </c>
      <c r="B296" t="s">
        <v>9</v>
      </c>
      <c r="C296" t="s">
        <v>5</v>
      </c>
      <c r="D296" t="s">
        <v>9</v>
      </c>
    </row>
    <row r="297" spans="1:4" hidden="1" x14ac:dyDescent="0.35">
      <c r="A297" s="1">
        <v>41415</v>
      </c>
      <c r="B297" t="s">
        <v>11</v>
      </c>
      <c r="C297" t="s">
        <v>8</v>
      </c>
      <c r="D297" t="s">
        <v>11</v>
      </c>
    </row>
    <row r="298" spans="1:4" x14ac:dyDescent="0.35">
      <c r="A298" s="1">
        <v>41416</v>
      </c>
      <c r="B298" t="s">
        <v>7</v>
      </c>
      <c r="C298" t="s">
        <v>9</v>
      </c>
      <c r="D298" t="s">
        <v>7</v>
      </c>
    </row>
    <row r="299" spans="1:4" hidden="1" x14ac:dyDescent="0.35">
      <c r="A299" s="1">
        <v>41418</v>
      </c>
      <c r="B299" t="s">
        <v>8</v>
      </c>
      <c r="C299" t="s">
        <v>7</v>
      </c>
      <c r="D299" t="s">
        <v>8</v>
      </c>
    </row>
    <row r="300" spans="1:4" hidden="1" x14ac:dyDescent="0.35">
      <c r="A300" s="1">
        <v>41420</v>
      </c>
      <c r="B300" t="s">
        <v>11</v>
      </c>
      <c r="C300" t="s">
        <v>8</v>
      </c>
      <c r="D300" t="s">
        <v>8</v>
      </c>
    </row>
    <row r="301" spans="1:4" hidden="1" x14ac:dyDescent="0.35">
      <c r="A301" s="1">
        <v>41745</v>
      </c>
      <c r="B301" t="s">
        <v>8</v>
      </c>
      <c r="C301" t="s">
        <v>5</v>
      </c>
      <c r="D301" t="s">
        <v>5</v>
      </c>
    </row>
    <row r="302" spans="1:4" hidden="1" x14ac:dyDescent="0.35">
      <c r="A302" s="1">
        <v>41746</v>
      </c>
      <c r="B302" t="s">
        <v>6</v>
      </c>
      <c r="C302" t="s">
        <v>4</v>
      </c>
      <c r="D302" t="s">
        <v>4</v>
      </c>
    </row>
    <row r="303" spans="1:4" hidden="1" x14ac:dyDescent="0.35">
      <c r="A303" s="1">
        <v>41747</v>
      </c>
      <c r="B303" t="s">
        <v>11</v>
      </c>
      <c r="C303" t="s">
        <v>10</v>
      </c>
      <c r="D303" t="s">
        <v>10</v>
      </c>
    </row>
    <row r="304" spans="1:4" x14ac:dyDescent="0.35">
      <c r="A304" s="1">
        <v>41747</v>
      </c>
      <c r="B304" t="s">
        <v>9</v>
      </c>
      <c r="C304" t="s">
        <v>7</v>
      </c>
      <c r="D304" t="s">
        <v>7</v>
      </c>
    </row>
    <row r="305" spans="1:4" hidden="1" x14ac:dyDescent="0.35">
      <c r="A305" s="1">
        <v>41748</v>
      </c>
      <c r="B305" t="s">
        <v>4</v>
      </c>
      <c r="C305" t="s">
        <v>8</v>
      </c>
      <c r="D305" t="s">
        <v>4</v>
      </c>
    </row>
    <row r="306" spans="1:4" hidden="1" x14ac:dyDescent="0.35">
      <c r="A306" s="1">
        <v>41748</v>
      </c>
      <c r="B306" t="s">
        <v>5</v>
      </c>
      <c r="C306" t="s">
        <v>6</v>
      </c>
      <c r="D306" t="s">
        <v>6</v>
      </c>
    </row>
    <row r="307" spans="1:4" hidden="1" x14ac:dyDescent="0.35">
      <c r="A307" s="1">
        <v>41749</v>
      </c>
      <c r="B307" t="s">
        <v>7</v>
      </c>
      <c r="C307" t="s">
        <v>10</v>
      </c>
      <c r="D307" t="s">
        <v>10</v>
      </c>
    </row>
    <row r="308" spans="1:4" hidden="1" x14ac:dyDescent="0.35">
      <c r="A308" s="1">
        <v>41750</v>
      </c>
      <c r="B308" t="s">
        <v>11</v>
      </c>
      <c r="C308" t="s">
        <v>6</v>
      </c>
      <c r="D308" t="s">
        <v>11</v>
      </c>
    </row>
    <row r="309" spans="1:4" hidden="1" x14ac:dyDescent="0.35">
      <c r="A309" s="1">
        <v>41752</v>
      </c>
      <c r="B309" t="s">
        <v>7</v>
      </c>
      <c r="C309" t="s">
        <v>11</v>
      </c>
      <c r="D309" t="s">
        <v>11</v>
      </c>
    </row>
    <row r="310" spans="1:4" hidden="1" x14ac:dyDescent="0.35">
      <c r="A310" s="1">
        <v>41753</v>
      </c>
      <c r="B310" t="s">
        <v>4</v>
      </c>
      <c r="C310" t="s">
        <v>5</v>
      </c>
      <c r="D310" t="s">
        <v>5</v>
      </c>
    </row>
    <row r="311" spans="1:4" hidden="1" x14ac:dyDescent="0.35">
      <c r="A311" s="1">
        <v>41754</v>
      </c>
      <c r="B311" t="s">
        <v>9</v>
      </c>
      <c r="C311" t="s">
        <v>6</v>
      </c>
      <c r="D311" t="s">
        <v>9</v>
      </c>
    </row>
    <row r="312" spans="1:4" hidden="1" x14ac:dyDescent="0.35">
      <c r="A312" s="1">
        <v>41754</v>
      </c>
      <c r="B312" t="s">
        <v>11</v>
      </c>
      <c r="C312" t="s">
        <v>8</v>
      </c>
      <c r="D312" t="s">
        <v>11</v>
      </c>
    </row>
    <row r="313" spans="1:4" hidden="1" x14ac:dyDescent="0.35">
      <c r="A313" s="1">
        <v>41755</v>
      </c>
      <c r="B313" t="s">
        <v>7</v>
      </c>
      <c r="C313" t="s">
        <v>4</v>
      </c>
      <c r="D313" t="s">
        <v>7</v>
      </c>
    </row>
    <row r="314" spans="1:4" hidden="1" x14ac:dyDescent="0.35">
      <c r="A314" s="1">
        <v>41755</v>
      </c>
      <c r="B314" t="s">
        <v>5</v>
      </c>
      <c r="C314" t="s">
        <v>10</v>
      </c>
      <c r="D314" t="s">
        <v>10</v>
      </c>
    </row>
    <row r="315" spans="1:4" hidden="1" x14ac:dyDescent="0.35">
      <c r="A315" s="1">
        <v>41756</v>
      </c>
      <c r="B315" t="s">
        <v>6</v>
      </c>
      <c r="C315" t="s">
        <v>8</v>
      </c>
      <c r="D315" t="s">
        <v>6</v>
      </c>
    </row>
    <row r="316" spans="1:4" hidden="1" x14ac:dyDescent="0.35">
      <c r="A316" s="1">
        <v>41756</v>
      </c>
      <c r="B316" t="s">
        <v>9</v>
      </c>
      <c r="C316" t="s">
        <v>11</v>
      </c>
      <c r="D316" t="s">
        <v>11</v>
      </c>
    </row>
    <row r="317" spans="1:4" hidden="1" x14ac:dyDescent="0.35">
      <c r="A317" s="1">
        <v>41758</v>
      </c>
      <c r="B317" t="s">
        <v>5</v>
      </c>
      <c r="C317" t="s">
        <v>7</v>
      </c>
      <c r="D317" t="s">
        <v>7</v>
      </c>
    </row>
    <row r="318" spans="1:4" hidden="1" x14ac:dyDescent="0.35">
      <c r="A318" s="1">
        <v>41759</v>
      </c>
      <c r="B318" t="s">
        <v>8</v>
      </c>
      <c r="C318" t="s">
        <v>9</v>
      </c>
      <c r="D318" t="s">
        <v>9</v>
      </c>
    </row>
    <row r="319" spans="1:4" hidden="1" x14ac:dyDescent="0.35">
      <c r="A319" s="1">
        <v>41761</v>
      </c>
      <c r="B319" t="s">
        <v>11</v>
      </c>
      <c r="C319" t="s">
        <v>5</v>
      </c>
      <c r="D319" t="s">
        <v>11</v>
      </c>
    </row>
    <row r="320" spans="1:4" hidden="1" x14ac:dyDescent="0.35">
      <c r="A320" s="1">
        <v>41762</v>
      </c>
      <c r="B320" t="s">
        <v>8</v>
      </c>
      <c r="C320" t="s">
        <v>10</v>
      </c>
      <c r="D320" t="s">
        <v>8</v>
      </c>
    </row>
    <row r="321" spans="1:4" hidden="1" x14ac:dyDescent="0.35">
      <c r="A321" s="1">
        <v>41762</v>
      </c>
      <c r="B321" t="s">
        <v>6</v>
      </c>
      <c r="C321" t="s">
        <v>7</v>
      </c>
      <c r="D321" t="s">
        <v>7</v>
      </c>
    </row>
    <row r="322" spans="1:4" hidden="1" x14ac:dyDescent="0.35">
      <c r="A322" s="1">
        <v>41763</v>
      </c>
      <c r="B322" t="s">
        <v>4</v>
      </c>
      <c r="C322" t="s">
        <v>9</v>
      </c>
      <c r="D322" t="s">
        <v>4</v>
      </c>
    </row>
    <row r="323" spans="1:4" hidden="1" x14ac:dyDescent="0.35">
      <c r="A323" s="1">
        <v>41764</v>
      </c>
      <c r="B323" t="s">
        <v>7</v>
      </c>
      <c r="C323" t="s">
        <v>5</v>
      </c>
      <c r="D323" t="s">
        <v>7</v>
      </c>
    </row>
    <row r="324" spans="1:4" hidden="1" x14ac:dyDescent="0.35">
      <c r="A324" s="1">
        <v>41764</v>
      </c>
      <c r="B324" t="s">
        <v>6</v>
      </c>
      <c r="C324" t="s">
        <v>11</v>
      </c>
      <c r="D324" t="s">
        <v>11</v>
      </c>
    </row>
    <row r="325" spans="1:4" hidden="1" x14ac:dyDescent="0.35">
      <c r="A325" s="1">
        <v>41765</v>
      </c>
      <c r="B325" t="s">
        <v>8</v>
      </c>
      <c r="C325" t="s">
        <v>4</v>
      </c>
      <c r="D325" t="s">
        <v>8</v>
      </c>
    </row>
    <row r="326" spans="1:4" hidden="1" x14ac:dyDescent="0.35">
      <c r="A326" s="1">
        <v>41766</v>
      </c>
      <c r="B326" t="s">
        <v>6</v>
      </c>
      <c r="C326" t="s">
        <v>5</v>
      </c>
      <c r="D326" t="s">
        <v>5</v>
      </c>
    </row>
    <row r="327" spans="1:4" x14ac:dyDescent="0.35">
      <c r="A327" s="1">
        <v>41767</v>
      </c>
      <c r="B327" t="s">
        <v>7</v>
      </c>
      <c r="C327" t="s">
        <v>9</v>
      </c>
      <c r="D327" t="s">
        <v>9</v>
      </c>
    </row>
    <row r="328" spans="1:4" hidden="1" x14ac:dyDescent="0.35">
      <c r="A328" s="1">
        <v>41768</v>
      </c>
      <c r="B328" t="s">
        <v>4</v>
      </c>
      <c r="C328" t="s">
        <v>10</v>
      </c>
      <c r="D328" t="s">
        <v>10</v>
      </c>
    </row>
    <row r="329" spans="1:4" hidden="1" x14ac:dyDescent="0.35">
      <c r="A329" s="1">
        <v>41769</v>
      </c>
      <c r="B329" t="s">
        <v>6</v>
      </c>
      <c r="C329" t="s">
        <v>9</v>
      </c>
      <c r="D329" t="s">
        <v>9</v>
      </c>
    </row>
    <row r="330" spans="1:4" hidden="1" x14ac:dyDescent="0.35">
      <c r="A330" s="1">
        <v>41769</v>
      </c>
      <c r="B330" t="s">
        <v>8</v>
      </c>
      <c r="C330" t="s">
        <v>11</v>
      </c>
      <c r="D330" t="s">
        <v>11</v>
      </c>
    </row>
    <row r="331" spans="1:4" hidden="1" x14ac:dyDescent="0.35">
      <c r="A331" s="1">
        <v>41770</v>
      </c>
      <c r="B331" t="s">
        <v>4</v>
      </c>
      <c r="C331" t="s">
        <v>7</v>
      </c>
      <c r="D331" t="s">
        <v>7</v>
      </c>
    </row>
    <row r="332" spans="1:4" hidden="1" x14ac:dyDescent="0.35">
      <c r="A332" s="1">
        <v>41771</v>
      </c>
      <c r="B332" t="s">
        <v>9</v>
      </c>
      <c r="C332" t="s">
        <v>8</v>
      </c>
      <c r="D332" t="s">
        <v>8</v>
      </c>
    </row>
    <row r="333" spans="1:4" hidden="1" x14ac:dyDescent="0.35">
      <c r="A333" s="1">
        <v>41772</v>
      </c>
      <c r="B333" t="s">
        <v>11</v>
      </c>
      <c r="C333" t="s">
        <v>7</v>
      </c>
      <c r="D333" t="s">
        <v>11</v>
      </c>
    </row>
    <row r="334" spans="1:4" hidden="1" x14ac:dyDescent="0.35">
      <c r="A334" s="1">
        <v>41772</v>
      </c>
      <c r="B334" t="s">
        <v>4</v>
      </c>
      <c r="C334" t="s">
        <v>6</v>
      </c>
      <c r="D334" t="s">
        <v>4</v>
      </c>
    </row>
    <row r="335" spans="1:4" hidden="1" x14ac:dyDescent="0.35">
      <c r="A335" s="1">
        <v>41773</v>
      </c>
      <c r="B335" t="s">
        <v>9</v>
      </c>
      <c r="C335" t="s">
        <v>10</v>
      </c>
      <c r="D335" t="s">
        <v>10</v>
      </c>
    </row>
    <row r="336" spans="1:4" hidden="1" x14ac:dyDescent="0.35">
      <c r="A336" s="1">
        <v>41773</v>
      </c>
      <c r="B336" t="s">
        <v>5</v>
      </c>
      <c r="C336" t="s">
        <v>8</v>
      </c>
      <c r="D336" t="s">
        <v>5</v>
      </c>
    </row>
    <row r="337" spans="1:4" hidden="1" x14ac:dyDescent="0.35">
      <c r="A337" s="1">
        <v>41774</v>
      </c>
      <c r="B337" t="s">
        <v>7</v>
      </c>
      <c r="C337" t="s">
        <v>6</v>
      </c>
      <c r="D337" t="s">
        <v>7</v>
      </c>
    </row>
    <row r="338" spans="1:4" hidden="1" x14ac:dyDescent="0.35">
      <c r="A338" s="1">
        <v>41777</v>
      </c>
      <c r="B338" t="s">
        <v>11</v>
      </c>
      <c r="C338" t="s">
        <v>4</v>
      </c>
      <c r="D338" t="s">
        <v>4</v>
      </c>
    </row>
    <row r="339" spans="1:4" hidden="1" x14ac:dyDescent="0.35">
      <c r="A339" s="1">
        <v>41777</v>
      </c>
      <c r="B339" t="s">
        <v>9</v>
      </c>
      <c r="C339" t="s">
        <v>5</v>
      </c>
      <c r="D339" t="s">
        <v>5</v>
      </c>
    </row>
    <row r="340" spans="1:4" hidden="1" x14ac:dyDescent="0.35">
      <c r="A340" s="1">
        <v>41778</v>
      </c>
      <c r="B340" t="s">
        <v>7</v>
      </c>
      <c r="C340" t="s">
        <v>8</v>
      </c>
      <c r="D340" t="s">
        <v>8</v>
      </c>
    </row>
    <row r="341" spans="1:4" hidden="1" x14ac:dyDescent="0.35">
      <c r="A341" s="1">
        <v>41778</v>
      </c>
      <c r="B341" t="s">
        <v>6</v>
      </c>
      <c r="C341" t="s">
        <v>10</v>
      </c>
      <c r="D341" t="s">
        <v>10</v>
      </c>
    </row>
    <row r="342" spans="1:4" hidden="1" x14ac:dyDescent="0.35">
      <c r="A342" s="1">
        <v>41779</v>
      </c>
      <c r="B342" t="s">
        <v>9</v>
      </c>
      <c r="C342" t="s">
        <v>4</v>
      </c>
      <c r="D342" t="s">
        <v>9</v>
      </c>
    </row>
    <row r="343" spans="1:4" hidden="1" x14ac:dyDescent="0.35">
      <c r="A343" s="1">
        <v>41779</v>
      </c>
      <c r="B343" t="s">
        <v>5</v>
      </c>
      <c r="C343" t="s">
        <v>11</v>
      </c>
      <c r="D343" t="s">
        <v>5</v>
      </c>
    </row>
    <row r="344" spans="1:4" hidden="1" x14ac:dyDescent="0.35">
      <c r="A344" s="1">
        <v>41781</v>
      </c>
      <c r="B344" t="s">
        <v>5</v>
      </c>
      <c r="C344" t="s">
        <v>4</v>
      </c>
      <c r="D344" t="s">
        <v>5</v>
      </c>
    </row>
    <row r="345" spans="1:4" hidden="1" x14ac:dyDescent="0.35">
      <c r="A345" s="1">
        <v>41781</v>
      </c>
      <c r="B345" t="s">
        <v>11</v>
      </c>
      <c r="C345" t="s">
        <v>9</v>
      </c>
      <c r="D345" t="s">
        <v>9</v>
      </c>
    </row>
    <row r="346" spans="1:4" hidden="1" x14ac:dyDescent="0.35">
      <c r="A346" s="1">
        <v>41782</v>
      </c>
      <c r="B346" t="s">
        <v>8</v>
      </c>
      <c r="C346" t="s">
        <v>6</v>
      </c>
      <c r="D346" t="s">
        <v>8</v>
      </c>
    </row>
    <row r="347" spans="1:4" hidden="1" x14ac:dyDescent="0.35">
      <c r="A347" s="1">
        <v>41783</v>
      </c>
      <c r="B347" t="s">
        <v>4</v>
      </c>
      <c r="C347" t="s">
        <v>11</v>
      </c>
      <c r="D347" t="s">
        <v>11</v>
      </c>
    </row>
    <row r="348" spans="1:4" hidden="1" x14ac:dyDescent="0.35">
      <c r="A348" s="1">
        <v>41783</v>
      </c>
      <c r="B348" t="s">
        <v>5</v>
      </c>
      <c r="C348" t="s">
        <v>9</v>
      </c>
      <c r="D348" t="s">
        <v>5</v>
      </c>
    </row>
    <row r="349" spans="1:4" hidden="1" x14ac:dyDescent="0.35">
      <c r="A349" s="1">
        <v>41784</v>
      </c>
      <c r="B349" t="s">
        <v>8</v>
      </c>
      <c r="C349" t="s">
        <v>7</v>
      </c>
      <c r="D349" t="s">
        <v>8</v>
      </c>
    </row>
    <row r="350" spans="1:4" hidden="1" x14ac:dyDescent="0.35">
      <c r="A350" s="1">
        <v>41787</v>
      </c>
      <c r="B350" t="s">
        <v>11</v>
      </c>
      <c r="C350" t="s">
        <v>8</v>
      </c>
      <c r="D350" t="s">
        <v>11</v>
      </c>
    </row>
    <row r="351" spans="1:4" hidden="1" x14ac:dyDescent="0.35">
      <c r="A351" s="1">
        <v>41789</v>
      </c>
      <c r="B351" t="s">
        <v>11</v>
      </c>
      <c r="C351" t="s">
        <v>10</v>
      </c>
      <c r="D351" t="s">
        <v>10</v>
      </c>
    </row>
    <row r="352" spans="1:4" hidden="1" x14ac:dyDescent="0.35">
      <c r="A352" s="1">
        <v>41791</v>
      </c>
      <c r="B352" t="s">
        <v>5</v>
      </c>
      <c r="C352" t="s">
        <v>10</v>
      </c>
      <c r="D352" t="s">
        <v>5</v>
      </c>
    </row>
    <row r="353" spans="1:4" hidden="1" x14ac:dyDescent="0.35">
      <c r="A353" s="1">
        <v>42102</v>
      </c>
      <c r="B353" t="s">
        <v>5</v>
      </c>
      <c r="C353" t="s">
        <v>8</v>
      </c>
      <c r="D353" t="s">
        <v>5</v>
      </c>
    </row>
    <row r="354" spans="1:4" hidden="1" x14ac:dyDescent="0.35">
      <c r="A354" s="1">
        <v>42103</v>
      </c>
      <c r="B354" t="s">
        <v>11</v>
      </c>
      <c r="C354" t="s">
        <v>6</v>
      </c>
      <c r="D354" t="s">
        <v>11</v>
      </c>
    </row>
    <row r="355" spans="1:4" hidden="1" x14ac:dyDescent="0.35">
      <c r="A355" s="1">
        <v>42105</v>
      </c>
      <c r="B355" t="s">
        <v>11</v>
      </c>
      <c r="C355" t="s">
        <v>9</v>
      </c>
      <c r="D355" t="s">
        <v>11</v>
      </c>
    </row>
    <row r="356" spans="1:4" hidden="1" x14ac:dyDescent="0.35">
      <c r="A356" s="1">
        <v>42105</v>
      </c>
      <c r="B356" t="s">
        <v>5</v>
      </c>
      <c r="C356" t="s">
        <v>4</v>
      </c>
      <c r="D356" t="s">
        <v>4</v>
      </c>
    </row>
    <row r="357" spans="1:4" hidden="1" x14ac:dyDescent="0.35">
      <c r="A357" s="1">
        <v>42106</v>
      </c>
      <c r="B357" t="s">
        <v>6</v>
      </c>
      <c r="C357" t="s">
        <v>7</v>
      </c>
      <c r="D357" t="s">
        <v>7</v>
      </c>
    </row>
    <row r="358" spans="1:4" hidden="1" x14ac:dyDescent="0.35">
      <c r="A358" s="1">
        <v>42106</v>
      </c>
      <c r="B358" t="s">
        <v>8</v>
      </c>
      <c r="C358" t="s">
        <v>10</v>
      </c>
      <c r="D358" t="s">
        <v>10</v>
      </c>
    </row>
    <row r="359" spans="1:4" hidden="1" x14ac:dyDescent="0.35">
      <c r="A359" s="1">
        <v>42107</v>
      </c>
      <c r="B359" t="s">
        <v>4</v>
      </c>
      <c r="C359" t="s">
        <v>9</v>
      </c>
      <c r="D359" t="s">
        <v>9</v>
      </c>
    </row>
    <row r="360" spans="1:4" hidden="1" x14ac:dyDescent="0.35">
      <c r="A360" s="1">
        <v>42108</v>
      </c>
      <c r="B360" t="s">
        <v>7</v>
      </c>
      <c r="C360" t="s">
        <v>8</v>
      </c>
      <c r="D360" t="s">
        <v>7</v>
      </c>
    </row>
    <row r="361" spans="1:4" hidden="1" x14ac:dyDescent="0.35">
      <c r="A361" s="1">
        <v>42124</v>
      </c>
      <c r="B361" t="s">
        <v>5</v>
      </c>
      <c r="C361" t="s">
        <v>11</v>
      </c>
      <c r="D361" t="s">
        <v>5</v>
      </c>
    </row>
    <row r="362" spans="1:4" x14ac:dyDescent="0.35">
      <c r="A362" s="1">
        <v>42110</v>
      </c>
      <c r="B362" t="s">
        <v>9</v>
      </c>
      <c r="C362" t="s">
        <v>7</v>
      </c>
      <c r="D362" t="s">
        <v>7</v>
      </c>
    </row>
    <row r="363" spans="1:4" hidden="1" x14ac:dyDescent="0.35">
      <c r="A363" s="1">
        <v>42111</v>
      </c>
      <c r="B363" t="s">
        <v>8</v>
      </c>
      <c r="C363" t="s">
        <v>11</v>
      </c>
      <c r="D363" t="s">
        <v>11</v>
      </c>
    </row>
    <row r="364" spans="1:4" hidden="1" x14ac:dyDescent="0.35">
      <c r="A364" s="1">
        <v>42112</v>
      </c>
      <c r="B364" t="s">
        <v>9</v>
      </c>
      <c r="C364" t="s">
        <v>6</v>
      </c>
      <c r="D364" t="s">
        <v>6</v>
      </c>
    </row>
    <row r="365" spans="1:4" hidden="1" x14ac:dyDescent="0.35">
      <c r="A365" s="1">
        <v>42113</v>
      </c>
      <c r="B365" t="s">
        <v>7</v>
      </c>
      <c r="C365" t="s">
        <v>11</v>
      </c>
      <c r="D365" t="s">
        <v>7</v>
      </c>
    </row>
    <row r="366" spans="1:4" hidden="1" x14ac:dyDescent="0.35">
      <c r="A366" s="1">
        <v>42113</v>
      </c>
      <c r="B366" t="s">
        <v>4</v>
      </c>
      <c r="C366" t="s">
        <v>8</v>
      </c>
      <c r="D366" t="s">
        <v>8</v>
      </c>
    </row>
    <row r="367" spans="1:4" hidden="1" x14ac:dyDescent="0.35">
      <c r="A367" s="1">
        <v>42114</v>
      </c>
      <c r="B367" t="s">
        <v>6</v>
      </c>
      <c r="C367" t="s">
        <v>5</v>
      </c>
      <c r="D367" t="s">
        <v>5</v>
      </c>
    </row>
    <row r="368" spans="1:4" hidden="1" x14ac:dyDescent="0.35">
      <c r="A368" s="1">
        <v>42115</v>
      </c>
      <c r="B368" t="s">
        <v>7</v>
      </c>
      <c r="C368" t="s">
        <v>10</v>
      </c>
      <c r="D368" t="s">
        <v>10</v>
      </c>
    </row>
    <row r="369" spans="1:4" hidden="1" x14ac:dyDescent="0.35">
      <c r="A369" s="1">
        <v>42116</v>
      </c>
      <c r="B369" t="s">
        <v>9</v>
      </c>
      <c r="C369" t="s">
        <v>5</v>
      </c>
      <c r="D369" t="s">
        <v>9</v>
      </c>
    </row>
    <row r="370" spans="1:4" hidden="1" x14ac:dyDescent="0.35">
      <c r="A370" s="1">
        <v>42116</v>
      </c>
      <c r="B370" t="s">
        <v>4</v>
      </c>
      <c r="C370" t="s">
        <v>11</v>
      </c>
      <c r="D370" t="s">
        <v>11</v>
      </c>
    </row>
    <row r="371" spans="1:4" hidden="1" x14ac:dyDescent="0.35">
      <c r="A371" s="1">
        <v>42117</v>
      </c>
      <c r="B371" t="s">
        <v>6</v>
      </c>
      <c r="C371" t="s">
        <v>8</v>
      </c>
      <c r="D371" t="s">
        <v>6</v>
      </c>
    </row>
    <row r="372" spans="1:4" hidden="1" x14ac:dyDescent="0.35">
      <c r="A372" s="1">
        <v>42118</v>
      </c>
      <c r="B372" t="s">
        <v>7</v>
      </c>
      <c r="C372" t="s">
        <v>4</v>
      </c>
      <c r="D372" t="s">
        <v>4</v>
      </c>
    </row>
    <row r="373" spans="1:4" hidden="1" x14ac:dyDescent="0.35">
      <c r="A373" s="1">
        <v>42119</v>
      </c>
      <c r="B373" t="s">
        <v>8</v>
      </c>
      <c r="C373" t="s">
        <v>9</v>
      </c>
      <c r="D373" t="s">
        <v>8</v>
      </c>
    </row>
    <row r="374" spans="1:4" hidden="1" x14ac:dyDescent="0.35">
      <c r="A374" s="1">
        <v>42119</v>
      </c>
      <c r="B374" t="s">
        <v>11</v>
      </c>
      <c r="C374" t="s">
        <v>10</v>
      </c>
      <c r="D374" t="s">
        <v>11</v>
      </c>
    </row>
    <row r="375" spans="1:4" hidden="1" x14ac:dyDescent="0.35">
      <c r="A375" s="1">
        <v>42120</v>
      </c>
      <c r="B375" t="s">
        <v>6</v>
      </c>
      <c r="C375" t="s">
        <v>4</v>
      </c>
      <c r="D375" t="s">
        <v>4</v>
      </c>
    </row>
    <row r="376" spans="1:4" hidden="1" x14ac:dyDescent="0.35">
      <c r="A376" s="1">
        <v>42131</v>
      </c>
      <c r="B376" t="s">
        <v>5</v>
      </c>
      <c r="C376" t="s">
        <v>6</v>
      </c>
      <c r="D376" t="s">
        <v>5</v>
      </c>
    </row>
    <row r="377" spans="1:4" hidden="1" x14ac:dyDescent="0.35">
      <c r="A377" s="1">
        <v>42123</v>
      </c>
      <c r="B377" t="s">
        <v>4</v>
      </c>
      <c r="C377" t="s">
        <v>7</v>
      </c>
      <c r="D377" t="s">
        <v>12</v>
      </c>
    </row>
    <row r="378" spans="1:4" hidden="1" x14ac:dyDescent="0.35">
      <c r="A378" s="1">
        <v>42122</v>
      </c>
      <c r="B378" t="s">
        <v>11</v>
      </c>
      <c r="C378" t="s">
        <v>5</v>
      </c>
      <c r="D378" t="s">
        <v>11</v>
      </c>
    </row>
    <row r="379" spans="1:4" hidden="1" x14ac:dyDescent="0.35">
      <c r="A379" s="1">
        <v>42125</v>
      </c>
      <c r="B379" t="s">
        <v>6</v>
      </c>
      <c r="C379" t="s">
        <v>10</v>
      </c>
      <c r="D379" t="s">
        <v>6</v>
      </c>
    </row>
    <row r="380" spans="1:4" hidden="1" x14ac:dyDescent="0.35">
      <c r="A380" s="1">
        <v>42125</v>
      </c>
      <c r="B380" t="s">
        <v>8</v>
      </c>
      <c r="C380" t="s">
        <v>7</v>
      </c>
      <c r="D380" t="s">
        <v>8</v>
      </c>
    </row>
    <row r="381" spans="1:4" hidden="1" x14ac:dyDescent="0.35">
      <c r="A381" s="1">
        <v>42126</v>
      </c>
      <c r="B381" t="s">
        <v>4</v>
      </c>
      <c r="C381" t="s">
        <v>5</v>
      </c>
      <c r="D381" t="s">
        <v>4</v>
      </c>
    </row>
    <row r="382" spans="1:4" hidden="1" x14ac:dyDescent="0.35">
      <c r="A382" s="1">
        <v>42126</v>
      </c>
      <c r="B382" t="s">
        <v>9</v>
      </c>
      <c r="C382" t="s">
        <v>11</v>
      </c>
      <c r="D382" t="s">
        <v>9</v>
      </c>
    </row>
    <row r="383" spans="1:4" hidden="1" x14ac:dyDescent="0.35">
      <c r="A383" s="1">
        <v>42127</v>
      </c>
      <c r="B383" t="s">
        <v>7</v>
      </c>
      <c r="C383" t="s">
        <v>6</v>
      </c>
      <c r="D383" t="s">
        <v>7</v>
      </c>
    </row>
    <row r="384" spans="1:4" hidden="1" x14ac:dyDescent="0.35">
      <c r="A384" s="1">
        <v>42128</v>
      </c>
      <c r="B384" t="s">
        <v>11</v>
      </c>
      <c r="C384" t="s">
        <v>4</v>
      </c>
      <c r="D384" t="s">
        <v>11</v>
      </c>
    </row>
    <row r="385" spans="1:4" hidden="1" x14ac:dyDescent="0.35">
      <c r="A385" s="1">
        <v>42128</v>
      </c>
      <c r="B385" t="s">
        <v>5</v>
      </c>
      <c r="C385" t="s">
        <v>9</v>
      </c>
      <c r="D385" t="s">
        <v>5</v>
      </c>
    </row>
    <row r="386" spans="1:4" hidden="1" x14ac:dyDescent="0.35">
      <c r="A386" s="1">
        <v>42129</v>
      </c>
      <c r="B386" t="s">
        <v>8</v>
      </c>
      <c r="C386" t="s">
        <v>6</v>
      </c>
      <c r="D386" t="s">
        <v>8</v>
      </c>
    </row>
    <row r="387" spans="1:4" hidden="1" x14ac:dyDescent="0.35">
      <c r="A387" s="1">
        <v>42130</v>
      </c>
      <c r="B387" t="s">
        <v>4</v>
      </c>
      <c r="C387" t="s">
        <v>10</v>
      </c>
      <c r="D387" t="s">
        <v>4</v>
      </c>
    </row>
    <row r="388" spans="1:4" x14ac:dyDescent="0.35">
      <c r="A388" s="1">
        <v>42131</v>
      </c>
      <c r="B388" t="s">
        <v>7</v>
      </c>
      <c r="C388" t="s">
        <v>9</v>
      </c>
      <c r="D388" t="s">
        <v>9</v>
      </c>
    </row>
    <row r="389" spans="1:4" hidden="1" x14ac:dyDescent="0.35">
      <c r="A389" s="1">
        <v>42132</v>
      </c>
      <c r="B389" t="s">
        <v>11</v>
      </c>
      <c r="C389" t="s">
        <v>8</v>
      </c>
      <c r="D389" t="s">
        <v>8</v>
      </c>
    </row>
    <row r="390" spans="1:4" hidden="1" x14ac:dyDescent="0.35">
      <c r="A390" s="1">
        <v>42133</v>
      </c>
      <c r="B390" t="s">
        <v>5</v>
      </c>
      <c r="C390" t="s">
        <v>10</v>
      </c>
      <c r="D390" t="s">
        <v>5</v>
      </c>
    </row>
    <row r="391" spans="1:4" hidden="1" x14ac:dyDescent="0.35">
      <c r="A391" s="1">
        <v>42133</v>
      </c>
      <c r="B391" t="s">
        <v>6</v>
      </c>
      <c r="C391" t="s">
        <v>9</v>
      </c>
      <c r="D391" t="s">
        <v>9</v>
      </c>
    </row>
    <row r="392" spans="1:4" hidden="1" x14ac:dyDescent="0.35">
      <c r="A392" s="1">
        <v>42134</v>
      </c>
      <c r="B392" t="s">
        <v>8</v>
      </c>
      <c r="C392" t="s">
        <v>4</v>
      </c>
      <c r="D392" t="s">
        <v>4</v>
      </c>
    </row>
    <row r="393" spans="1:4" hidden="1" x14ac:dyDescent="0.35">
      <c r="A393" s="1">
        <v>42134</v>
      </c>
      <c r="B393" t="s">
        <v>11</v>
      </c>
      <c r="C393" t="s">
        <v>7</v>
      </c>
      <c r="D393" t="s">
        <v>11</v>
      </c>
    </row>
    <row r="394" spans="1:4" hidden="1" x14ac:dyDescent="0.35">
      <c r="A394" s="1">
        <v>42135</v>
      </c>
      <c r="B394" t="s">
        <v>9</v>
      </c>
      <c r="C394" t="s">
        <v>10</v>
      </c>
      <c r="D394" t="s">
        <v>9</v>
      </c>
    </row>
    <row r="395" spans="1:4" hidden="1" x14ac:dyDescent="0.35">
      <c r="A395" s="1">
        <v>42136</v>
      </c>
      <c r="B395" t="s">
        <v>6</v>
      </c>
      <c r="C395" t="s">
        <v>11</v>
      </c>
      <c r="D395" t="s">
        <v>6</v>
      </c>
    </row>
    <row r="396" spans="1:4" hidden="1" x14ac:dyDescent="0.35">
      <c r="A396" s="1">
        <v>42138</v>
      </c>
      <c r="B396" t="s">
        <v>8</v>
      </c>
      <c r="C396" t="s">
        <v>5</v>
      </c>
      <c r="D396" t="s">
        <v>8</v>
      </c>
    </row>
    <row r="397" spans="1:4" hidden="1" x14ac:dyDescent="0.35">
      <c r="A397" s="1">
        <v>42139</v>
      </c>
      <c r="B397" t="s">
        <v>9</v>
      </c>
      <c r="C397" t="s">
        <v>4</v>
      </c>
      <c r="D397" t="s">
        <v>4</v>
      </c>
    </row>
    <row r="398" spans="1:4" hidden="1" x14ac:dyDescent="0.35">
      <c r="A398" s="1">
        <v>42140</v>
      </c>
      <c r="B398" t="s">
        <v>7</v>
      </c>
      <c r="C398" t="s">
        <v>5</v>
      </c>
      <c r="D398" t="s">
        <v>7</v>
      </c>
    </row>
    <row r="399" spans="1:4" hidden="1" x14ac:dyDescent="0.35">
      <c r="A399" s="1">
        <v>42141</v>
      </c>
      <c r="B399" t="s">
        <v>4</v>
      </c>
      <c r="C399" t="s">
        <v>6</v>
      </c>
      <c r="D399" t="s">
        <v>12</v>
      </c>
    </row>
    <row r="400" spans="1:4" hidden="1" x14ac:dyDescent="0.35">
      <c r="A400" s="1">
        <v>42141</v>
      </c>
      <c r="B400" t="s">
        <v>9</v>
      </c>
      <c r="C400" t="s">
        <v>8</v>
      </c>
      <c r="D400" t="s">
        <v>8</v>
      </c>
    </row>
    <row r="401" spans="1:4" hidden="1" x14ac:dyDescent="0.35">
      <c r="A401" s="1">
        <v>42143</v>
      </c>
      <c r="B401" t="s">
        <v>11</v>
      </c>
      <c r="C401" t="s">
        <v>8</v>
      </c>
      <c r="D401" t="s">
        <v>8</v>
      </c>
    </row>
    <row r="402" spans="1:4" hidden="1" x14ac:dyDescent="0.35">
      <c r="A402" s="1">
        <v>42144</v>
      </c>
      <c r="B402" t="s">
        <v>4</v>
      </c>
      <c r="C402" t="s">
        <v>7</v>
      </c>
      <c r="D402" t="s">
        <v>4</v>
      </c>
    </row>
    <row r="403" spans="1:4" hidden="1" x14ac:dyDescent="0.35">
      <c r="A403" s="1">
        <v>42146</v>
      </c>
      <c r="B403" t="s">
        <v>11</v>
      </c>
      <c r="C403" t="s">
        <v>4</v>
      </c>
      <c r="D403" t="s">
        <v>11</v>
      </c>
    </row>
    <row r="404" spans="1:4" hidden="1" x14ac:dyDescent="0.35">
      <c r="A404" s="1">
        <v>42148</v>
      </c>
      <c r="B404" t="s">
        <v>8</v>
      </c>
      <c r="C404" t="s">
        <v>11</v>
      </c>
      <c r="D404" t="s">
        <v>8</v>
      </c>
    </row>
    <row r="405" spans="1:4" hidden="1" x14ac:dyDescent="0.35">
      <c r="A405" s="1">
        <v>42470</v>
      </c>
      <c r="B405" t="s">
        <v>5</v>
      </c>
      <c r="C405" t="s">
        <v>6</v>
      </c>
      <c r="D405" t="s">
        <v>5</v>
      </c>
    </row>
    <row r="406" spans="1:4" hidden="1" x14ac:dyDescent="0.35">
      <c r="A406" s="1">
        <v>42472</v>
      </c>
      <c r="B406" t="s">
        <v>4</v>
      </c>
      <c r="C406" t="s">
        <v>9</v>
      </c>
      <c r="D406" t="s">
        <v>4</v>
      </c>
    </row>
    <row r="407" spans="1:4" hidden="1" x14ac:dyDescent="0.35">
      <c r="A407" s="1">
        <v>42473</v>
      </c>
      <c r="B407" t="s">
        <v>5</v>
      </c>
      <c r="C407" t="s">
        <v>8</v>
      </c>
      <c r="D407" t="s">
        <v>8</v>
      </c>
    </row>
    <row r="408" spans="1:4" hidden="1" x14ac:dyDescent="0.35">
      <c r="A408" s="1">
        <v>42475</v>
      </c>
      <c r="B408" t="s">
        <v>6</v>
      </c>
      <c r="C408" t="s">
        <v>10</v>
      </c>
      <c r="D408" t="s">
        <v>6</v>
      </c>
    </row>
    <row r="409" spans="1:4" hidden="1" x14ac:dyDescent="0.35">
      <c r="A409" s="1">
        <v>42476</v>
      </c>
      <c r="B409" t="s">
        <v>9</v>
      </c>
      <c r="C409" t="s">
        <v>5</v>
      </c>
      <c r="D409" t="s">
        <v>5</v>
      </c>
    </row>
    <row r="410" spans="1:4" hidden="1" x14ac:dyDescent="0.35">
      <c r="A410" s="1">
        <v>42477</v>
      </c>
      <c r="B410" t="s">
        <v>4</v>
      </c>
      <c r="C410" t="s">
        <v>6</v>
      </c>
      <c r="D410" t="s">
        <v>6</v>
      </c>
    </row>
    <row r="411" spans="1:4" hidden="1" x14ac:dyDescent="0.35">
      <c r="A411" s="1">
        <v>42478</v>
      </c>
      <c r="B411" t="s">
        <v>9</v>
      </c>
      <c r="C411" t="s">
        <v>8</v>
      </c>
      <c r="D411" t="s">
        <v>9</v>
      </c>
    </row>
    <row r="412" spans="1:4" hidden="1" x14ac:dyDescent="0.35">
      <c r="A412" s="1">
        <v>42480</v>
      </c>
      <c r="B412" t="s">
        <v>8</v>
      </c>
      <c r="C412" t="s">
        <v>4</v>
      </c>
      <c r="D412" t="s">
        <v>8</v>
      </c>
    </row>
    <row r="413" spans="1:4" hidden="1" x14ac:dyDescent="0.35">
      <c r="A413" s="1">
        <v>42483</v>
      </c>
      <c r="B413" t="s">
        <v>6</v>
      </c>
      <c r="C413" t="s">
        <v>8</v>
      </c>
      <c r="D413" t="s">
        <v>6</v>
      </c>
    </row>
    <row r="414" spans="1:4" hidden="1" x14ac:dyDescent="0.35">
      <c r="A414" s="1">
        <v>42483</v>
      </c>
      <c r="B414" t="s">
        <v>9</v>
      </c>
      <c r="C414" t="s">
        <v>10</v>
      </c>
      <c r="D414" t="s">
        <v>9</v>
      </c>
    </row>
    <row r="415" spans="1:4" hidden="1" x14ac:dyDescent="0.35">
      <c r="A415" s="1">
        <v>42488</v>
      </c>
      <c r="B415" t="s">
        <v>8</v>
      </c>
      <c r="C415" t="s">
        <v>5</v>
      </c>
      <c r="D415" t="s">
        <v>8</v>
      </c>
    </row>
    <row r="416" spans="1:4" hidden="1" x14ac:dyDescent="0.35">
      <c r="A416" s="1">
        <v>42490</v>
      </c>
      <c r="B416" t="s">
        <v>6</v>
      </c>
      <c r="C416" t="s">
        <v>5</v>
      </c>
      <c r="D416" t="s">
        <v>6</v>
      </c>
    </row>
    <row r="417" spans="1:4" hidden="1" x14ac:dyDescent="0.35">
      <c r="A417" s="1">
        <v>42490</v>
      </c>
      <c r="B417" t="s">
        <v>9</v>
      </c>
      <c r="C417" t="s">
        <v>4</v>
      </c>
      <c r="D417" t="s">
        <v>9</v>
      </c>
    </row>
    <row r="418" spans="1:4" hidden="1" x14ac:dyDescent="0.35">
      <c r="A418" s="1">
        <v>42492</v>
      </c>
      <c r="B418" t="s">
        <v>4</v>
      </c>
      <c r="C418" t="s">
        <v>5</v>
      </c>
      <c r="D418" t="s">
        <v>5</v>
      </c>
    </row>
    <row r="419" spans="1:4" hidden="1" x14ac:dyDescent="0.35">
      <c r="A419" s="1">
        <v>42494</v>
      </c>
      <c r="B419" t="s">
        <v>5</v>
      </c>
      <c r="C419" t="s">
        <v>10</v>
      </c>
      <c r="D419" t="s">
        <v>5</v>
      </c>
    </row>
    <row r="420" spans="1:4" hidden="1" x14ac:dyDescent="0.35">
      <c r="A420" s="1">
        <v>42498</v>
      </c>
      <c r="B420" t="s">
        <v>8</v>
      </c>
      <c r="C420" t="s">
        <v>9</v>
      </c>
      <c r="D420" t="s">
        <v>9</v>
      </c>
    </row>
    <row r="421" spans="1:4" hidden="1" x14ac:dyDescent="0.35">
      <c r="A421" s="1">
        <v>42501</v>
      </c>
      <c r="B421" t="s">
        <v>4</v>
      </c>
      <c r="C421" t="s">
        <v>8</v>
      </c>
      <c r="D421" t="s">
        <v>8</v>
      </c>
    </row>
    <row r="422" spans="1:4" hidden="1" x14ac:dyDescent="0.35">
      <c r="A422" s="1">
        <v>42502</v>
      </c>
      <c r="B422" t="s">
        <v>9</v>
      </c>
      <c r="C422" t="s">
        <v>6</v>
      </c>
      <c r="D422" t="s">
        <v>6</v>
      </c>
    </row>
    <row r="423" spans="1:4" hidden="1" x14ac:dyDescent="0.35">
      <c r="A423" s="1">
        <v>42503</v>
      </c>
      <c r="B423" t="s">
        <v>8</v>
      </c>
      <c r="C423" t="s">
        <v>10</v>
      </c>
      <c r="D423" t="s">
        <v>10</v>
      </c>
    </row>
    <row r="424" spans="1:4" hidden="1" x14ac:dyDescent="0.35">
      <c r="A424" s="1">
        <v>42505</v>
      </c>
      <c r="B424" t="s">
        <v>8</v>
      </c>
      <c r="C424" t="s">
        <v>6</v>
      </c>
      <c r="D424" t="s">
        <v>8</v>
      </c>
    </row>
    <row r="425" spans="1:4" hidden="1" x14ac:dyDescent="0.35">
      <c r="A425" s="1">
        <v>42506</v>
      </c>
      <c r="B425" t="s">
        <v>5</v>
      </c>
      <c r="C425" t="s">
        <v>4</v>
      </c>
      <c r="D425" t="s">
        <v>4</v>
      </c>
    </row>
    <row r="426" spans="1:4" hidden="1" x14ac:dyDescent="0.35">
      <c r="A426" s="1">
        <v>42508</v>
      </c>
      <c r="B426" t="s">
        <v>4</v>
      </c>
      <c r="C426" t="s">
        <v>10</v>
      </c>
      <c r="D426" t="s">
        <v>4</v>
      </c>
    </row>
    <row r="427" spans="1:4" hidden="1" x14ac:dyDescent="0.35">
      <c r="A427" s="1">
        <v>42510</v>
      </c>
      <c r="B427" t="s">
        <v>6</v>
      </c>
      <c r="C427" t="s">
        <v>9</v>
      </c>
      <c r="D427" t="s">
        <v>6</v>
      </c>
    </row>
    <row r="428" spans="1:4" hidden="1" x14ac:dyDescent="0.35">
      <c r="A428" s="1">
        <v>42512</v>
      </c>
      <c r="B428" t="s">
        <v>5</v>
      </c>
      <c r="C428" t="s">
        <v>9</v>
      </c>
      <c r="D428" t="s">
        <v>5</v>
      </c>
    </row>
    <row r="429" spans="1:4" hidden="1" x14ac:dyDescent="0.35">
      <c r="A429" s="1">
        <v>42512</v>
      </c>
      <c r="B429" t="s">
        <v>6</v>
      </c>
      <c r="C429" t="s">
        <v>4</v>
      </c>
      <c r="D429" t="s">
        <v>4</v>
      </c>
    </row>
    <row r="430" spans="1:4" hidden="1" x14ac:dyDescent="0.35">
      <c r="A430" s="1">
        <v>42515</v>
      </c>
      <c r="B430" t="s">
        <v>9</v>
      </c>
      <c r="C430" t="s">
        <v>5</v>
      </c>
      <c r="D430" t="s">
        <v>9</v>
      </c>
    </row>
    <row r="431" spans="1:4" hidden="1" x14ac:dyDescent="0.35">
      <c r="A431" s="1">
        <v>42519</v>
      </c>
      <c r="B431" t="s">
        <v>4</v>
      </c>
      <c r="C431" t="s">
        <v>9</v>
      </c>
      <c r="D431" t="s">
        <v>9</v>
      </c>
    </row>
    <row r="432" spans="1:4" hidden="1" x14ac:dyDescent="0.35">
      <c r="A432" s="1">
        <v>42830</v>
      </c>
      <c r="B432" t="s">
        <v>9</v>
      </c>
      <c r="C432" t="s">
        <v>4</v>
      </c>
      <c r="D432" t="s">
        <v>9</v>
      </c>
    </row>
    <row r="433" spans="1:4" hidden="1" x14ac:dyDescent="0.35">
      <c r="A433" s="1">
        <v>42833</v>
      </c>
      <c r="B433" t="s">
        <v>4</v>
      </c>
      <c r="C433" t="s">
        <v>6</v>
      </c>
      <c r="D433" t="s">
        <v>4</v>
      </c>
    </row>
    <row r="434" spans="1:4" hidden="1" x14ac:dyDescent="0.35">
      <c r="A434" s="1">
        <v>42834</v>
      </c>
      <c r="B434" t="s">
        <v>8</v>
      </c>
      <c r="C434" t="s">
        <v>5</v>
      </c>
      <c r="D434" t="s">
        <v>8</v>
      </c>
    </row>
    <row r="435" spans="1:4" hidden="1" x14ac:dyDescent="0.35">
      <c r="A435" s="1">
        <v>42837</v>
      </c>
      <c r="B435" t="s">
        <v>8</v>
      </c>
      <c r="C435" t="s">
        <v>9</v>
      </c>
      <c r="D435" t="s">
        <v>8</v>
      </c>
    </row>
    <row r="436" spans="1:4" hidden="1" x14ac:dyDescent="0.35">
      <c r="A436" s="1">
        <v>42838</v>
      </c>
      <c r="B436" t="s">
        <v>5</v>
      </c>
      <c r="C436" t="s">
        <v>10</v>
      </c>
      <c r="D436" t="s">
        <v>5</v>
      </c>
    </row>
    <row r="437" spans="1:4" hidden="1" x14ac:dyDescent="0.35">
      <c r="A437" s="1">
        <v>42839</v>
      </c>
      <c r="B437" t="s">
        <v>4</v>
      </c>
      <c r="C437" t="s">
        <v>8</v>
      </c>
      <c r="D437" t="s">
        <v>8</v>
      </c>
    </row>
    <row r="438" spans="1:4" hidden="1" x14ac:dyDescent="0.35">
      <c r="A438" s="1">
        <v>42840</v>
      </c>
      <c r="B438" t="s">
        <v>5</v>
      </c>
      <c r="C438" t="s">
        <v>9</v>
      </c>
      <c r="D438" t="s">
        <v>5</v>
      </c>
    </row>
    <row r="439" spans="1:4" hidden="1" x14ac:dyDescent="0.35">
      <c r="A439" s="1">
        <v>42840</v>
      </c>
      <c r="B439" t="s">
        <v>6</v>
      </c>
      <c r="C439" t="s">
        <v>10</v>
      </c>
      <c r="D439" t="s">
        <v>6</v>
      </c>
    </row>
    <row r="440" spans="1:4" hidden="1" x14ac:dyDescent="0.35">
      <c r="A440" s="1">
        <v>42842</v>
      </c>
      <c r="B440" t="s">
        <v>6</v>
      </c>
      <c r="C440" t="s">
        <v>5</v>
      </c>
      <c r="D440" t="s">
        <v>5</v>
      </c>
    </row>
    <row r="441" spans="1:4" hidden="1" x14ac:dyDescent="0.35">
      <c r="A441" s="1">
        <v>42842</v>
      </c>
      <c r="B441" t="s">
        <v>9</v>
      </c>
      <c r="C441" t="s">
        <v>10</v>
      </c>
      <c r="D441" t="s">
        <v>9</v>
      </c>
    </row>
    <row r="442" spans="1:4" hidden="1" x14ac:dyDescent="0.35">
      <c r="A442" s="1">
        <v>42844</v>
      </c>
      <c r="B442" t="s">
        <v>9</v>
      </c>
      <c r="C442" t="s">
        <v>6</v>
      </c>
      <c r="D442" t="s">
        <v>9</v>
      </c>
    </row>
    <row r="443" spans="1:4" hidden="1" x14ac:dyDescent="0.35">
      <c r="A443" s="1">
        <v>42847</v>
      </c>
      <c r="B443" t="s">
        <v>8</v>
      </c>
      <c r="C443" t="s">
        <v>6</v>
      </c>
      <c r="D443" t="s">
        <v>8</v>
      </c>
    </row>
    <row r="444" spans="1:4" hidden="1" x14ac:dyDescent="0.35">
      <c r="A444" s="1">
        <v>42848</v>
      </c>
      <c r="B444" t="s">
        <v>5</v>
      </c>
      <c r="C444" t="s">
        <v>4</v>
      </c>
      <c r="D444" t="s">
        <v>5</v>
      </c>
    </row>
    <row r="445" spans="1:4" hidden="1" x14ac:dyDescent="0.35">
      <c r="A445" s="1">
        <v>42853</v>
      </c>
      <c r="B445" t="s">
        <v>5</v>
      </c>
      <c r="C445" t="s">
        <v>6</v>
      </c>
      <c r="D445" t="s">
        <v>5</v>
      </c>
    </row>
    <row r="446" spans="1:4" hidden="1" x14ac:dyDescent="0.35">
      <c r="A446" s="1">
        <v>42855</v>
      </c>
      <c r="B446" t="s">
        <v>9</v>
      </c>
      <c r="C446" t="s">
        <v>5</v>
      </c>
      <c r="D446" t="s">
        <v>9</v>
      </c>
    </row>
    <row r="447" spans="1:4" hidden="1" x14ac:dyDescent="0.35">
      <c r="A447" s="1">
        <v>42856</v>
      </c>
      <c r="B447" t="s">
        <v>8</v>
      </c>
      <c r="C447" t="s">
        <v>4</v>
      </c>
      <c r="D447" t="s">
        <v>8</v>
      </c>
    </row>
    <row r="448" spans="1:4" hidden="1" x14ac:dyDescent="0.35">
      <c r="A448" s="1">
        <v>42857</v>
      </c>
      <c r="B448" t="s">
        <v>6</v>
      </c>
      <c r="C448" t="s">
        <v>9</v>
      </c>
      <c r="D448" t="s">
        <v>6</v>
      </c>
    </row>
    <row r="449" spans="1:4" hidden="1" x14ac:dyDescent="0.35">
      <c r="A449" s="1">
        <v>42860</v>
      </c>
      <c r="B449" t="s">
        <v>4</v>
      </c>
      <c r="C449" t="s">
        <v>10</v>
      </c>
      <c r="D449" t="s">
        <v>10</v>
      </c>
    </row>
    <row r="450" spans="1:4" hidden="1" x14ac:dyDescent="0.35">
      <c r="A450" s="1">
        <v>42861</v>
      </c>
      <c r="B450" t="s">
        <v>6</v>
      </c>
      <c r="C450" t="s">
        <v>8</v>
      </c>
      <c r="D450" t="s">
        <v>8</v>
      </c>
    </row>
    <row r="451" spans="1:4" hidden="1" x14ac:dyDescent="0.35">
      <c r="A451" s="1">
        <v>42862</v>
      </c>
      <c r="B451" t="s">
        <v>4</v>
      </c>
      <c r="C451" t="s">
        <v>5</v>
      </c>
      <c r="D451" t="s">
        <v>5</v>
      </c>
    </row>
    <row r="452" spans="1:4" hidden="1" x14ac:dyDescent="0.35">
      <c r="A452" s="1">
        <v>42863</v>
      </c>
      <c r="B452" t="s">
        <v>9</v>
      </c>
      <c r="C452" t="s">
        <v>8</v>
      </c>
      <c r="D452" t="s">
        <v>9</v>
      </c>
    </row>
    <row r="453" spans="1:4" hidden="1" x14ac:dyDescent="0.35">
      <c r="A453" s="1">
        <v>42866</v>
      </c>
      <c r="B453" t="s">
        <v>8</v>
      </c>
      <c r="C453" t="s">
        <v>10</v>
      </c>
      <c r="D453" t="s">
        <v>10</v>
      </c>
    </row>
    <row r="454" spans="1:4" hidden="1" x14ac:dyDescent="0.35">
      <c r="A454" s="1">
        <v>42868</v>
      </c>
      <c r="B454" t="s">
        <v>5</v>
      </c>
      <c r="C454" t="s">
        <v>8</v>
      </c>
      <c r="D454" t="s">
        <v>8</v>
      </c>
    </row>
    <row r="455" spans="1:4" hidden="1" x14ac:dyDescent="0.35">
      <c r="A455" s="1">
        <v>42869</v>
      </c>
      <c r="B455" t="s">
        <v>6</v>
      </c>
      <c r="C455" t="s">
        <v>4</v>
      </c>
      <c r="D455" t="s">
        <v>4</v>
      </c>
    </row>
    <row r="456" spans="1:4" hidden="1" x14ac:dyDescent="0.35">
      <c r="A456" s="1">
        <v>42872</v>
      </c>
      <c r="B456" t="s">
        <v>9</v>
      </c>
      <c r="C456" t="s">
        <v>5</v>
      </c>
      <c r="D456" t="s">
        <v>5</v>
      </c>
    </row>
    <row r="457" spans="1:4" hidden="1" x14ac:dyDescent="0.35">
      <c r="A457" s="1">
        <v>42874</v>
      </c>
      <c r="B457" t="s">
        <v>8</v>
      </c>
      <c r="C457" t="s">
        <v>5</v>
      </c>
      <c r="D457" t="s">
        <v>8</v>
      </c>
    </row>
    <row r="458" spans="1:4" hidden="1" x14ac:dyDescent="0.35">
      <c r="A458" s="1">
        <v>43197</v>
      </c>
      <c r="B458" t="s">
        <v>8</v>
      </c>
      <c r="C458" t="s">
        <v>11</v>
      </c>
      <c r="D458" t="s">
        <v>11</v>
      </c>
    </row>
    <row r="459" spans="1:4" hidden="1" x14ac:dyDescent="0.35">
      <c r="A459" s="1">
        <v>43198</v>
      </c>
      <c r="B459" t="s">
        <v>5</v>
      </c>
      <c r="C459" t="s">
        <v>4</v>
      </c>
      <c r="D459" t="s">
        <v>5</v>
      </c>
    </row>
    <row r="460" spans="1:4" x14ac:dyDescent="0.35">
      <c r="A460" s="1">
        <v>43199</v>
      </c>
      <c r="B460" t="s">
        <v>9</v>
      </c>
      <c r="C460" t="s">
        <v>7</v>
      </c>
      <c r="D460" t="s">
        <v>9</v>
      </c>
    </row>
    <row r="461" spans="1:4" hidden="1" x14ac:dyDescent="0.35">
      <c r="A461" s="1">
        <v>43200</v>
      </c>
      <c r="B461" t="s">
        <v>11</v>
      </c>
      <c r="C461" t="s">
        <v>5</v>
      </c>
      <c r="D461" t="s">
        <v>11</v>
      </c>
    </row>
    <row r="462" spans="1:4" hidden="1" x14ac:dyDescent="0.35">
      <c r="A462" s="1">
        <v>43201</v>
      </c>
      <c r="B462" t="s">
        <v>7</v>
      </c>
      <c r="C462" t="s">
        <v>6</v>
      </c>
      <c r="D462" t="s">
        <v>7</v>
      </c>
    </row>
    <row r="463" spans="1:4" hidden="1" x14ac:dyDescent="0.35">
      <c r="A463" s="1">
        <v>43202</v>
      </c>
      <c r="B463" t="s">
        <v>9</v>
      </c>
      <c r="C463" t="s">
        <v>8</v>
      </c>
      <c r="D463" t="s">
        <v>9</v>
      </c>
    </row>
    <row r="464" spans="1:4" hidden="1" x14ac:dyDescent="0.35">
      <c r="A464" s="1">
        <v>43203</v>
      </c>
      <c r="B464" t="s">
        <v>4</v>
      </c>
      <c r="C464" t="s">
        <v>10</v>
      </c>
      <c r="D464" t="s">
        <v>4</v>
      </c>
    </row>
    <row r="465" spans="1:4" hidden="1" x14ac:dyDescent="0.35">
      <c r="A465" s="1">
        <v>43204</v>
      </c>
      <c r="B465" t="s">
        <v>8</v>
      </c>
      <c r="C465" t="s">
        <v>6</v>
      </c>
      <c r="D465" t="s">
        <v>6</v>
      </c>
    </row>
    <row r="466" spans="1:4" hidden="1" x14ac:dyDescent="0.35">
      <c r="A466" s="1">
        <v>43204</v>
      </c>
      <c r="B466" t="s">
        <v>5</v>
      </c>
      <c r="C466" t="s">
        <v>9</v>
      </c>
      <c r="D466" t="s">
        <v>9</v>
      </c>
    </row>
    <row r="467" spans="1:4" hidden="1" x14ac:dyDescent="0.35">
      <c r="A467" s="1">
        <v>43205</v>
      </c>
      <c r="B467" t="s">
        <v>4</v>
      </c>
      <c r="C467" t="s">
        <v>7</v>
      </c>
      <c r="D467" t="s">
        <v>7</v>
      </c>
    </row>
    <row r="468" spans="1:4" hidden="1" x14ac:dyDescent="0.35">
      <c r="A468" s="1">
        <v>43206</v>
      </c>
      <c r="B468" t="s">
        <v>5</v>
      </c>
      <c r="C468" t="s">
        <v>6</v>
      </c>
      <c r="D468" t="s">
        <v>5</v>
      </c>
    </row>
    <row r="469" spans="1:4" hidden="1" x14ac:dyDescent="0.35">
      <c r="A469" s="1">
        <v>43207</v>
      </c>
      <c r="B469" t="s">
        <v>8</v>
      </c>
      <c r="C469" t="s">
        <v>4</v>
      </c>
      <c r="D469" t="s">
        <v>8</v>
      </c>
    </row>
    <row r="470" spans="1:4" hidden="1" x14ac:dyDescent="0.35">
      <c r="A470" s="1">
        <v>43208</v>
      </c>
      <c r="B470" t="s">
        <v>7</v>
      </c>
      <c r="C470" t="s">
        <v>5</v>
      </c>
      <c r="D470" t="s">
        <v>5</v>
      </c>
    </row>
    <row r="471" spans="1:4" hidden="1" x14ac:dyDescent="0.35">
      <c r="A471" s="1">
        <v>43210</v>
      </c>
      <c r="B471" t="s">
        <v>11</v>
      </c>
      <c r="C471" t="s">
        <v>7</v>
      </c>
      <c r="D471" t="s">
        <v>11</v>
      </c>
    </row>
    <row r="472" spans="1:4" hidden="1" x14ac:dyDescent="0.35">
      <c r="A472" s="1">
        <v>43211</v>
      </c>
      <c r="B472" t="s">
        <v>5</v>
      </c>
      <c r="C472" t="s">
        <v>10</v>
      </c>
      <c r="D472" t="s">
        <v>10</v>
      </c>
    </row>
    <row r="473" spans="1:4" hidden="1" x14ac:dyDescent="0.35">
      <c r="A473" s="1">
        <v>43211</v>
      </c>
      <c r="B473" t="s">
        <v>4</v>
      </c>
      <c r="C473" t="s">
        <v>6</v>
      </c>
      <c r="D473" t="s">
        <v>4</v>
      </c>
    </row>
    <row r="474" spans="1:4" hidden="1" x14ac:dyDescent="0.35">
      <c r="A474" s="1">
        <v>43212</v>
      </c>
      <c r="B474" t="s">
        <v>9</v>
      </c>
      <c r="C474" t="s">
        <v>11</v>
      </c>
      <c r="D474" t="s">
        <v>11</v>
      </c>
    </row>
    <row r="475" spans="1:4" hidden="1" x14ac:dyDescent="0.35">
      <c r="A475" s="1">
        <v>43212</v>
      </c>
      <c r="B475" t="s">
        <v>7</v>
      </c>
      <c r="C475" t="s">
        <v>8</v>
      </c>
      <c r="D475" t="s">
        <v>7</v>
      </c>
    </row>
    <row r="476" spans="1:4" hidden="1" x14ac:dyDescent="0.35">
      <c r="A476" s="1">
        <v>43213</v>
      </c>
      <c r="B476" t="s">
        <v>6</v>
      </c>
      <c r="C476" t="s">
        <v>10</v>
      </c>
      <c r="D476" t="s">
        <v>10</v>
      </c>
    </row>
    <row r="477" spans="1:4" hidden="1" x14ac:dyDescent="0.35">
      <c r="A477" s="1">
        <v>43214</v>
      </c>
      <c r="B477" t="s">
        <v>8</v>
      </c>
      <c r="C477" t="s">
        <v>9</v>
      </c>
      <c r="D477" t="s">
        <v>9</v>
      </c>
    </row>
    <row r="478" spans="1:4" hidden="1" x14ac:dyDescent="0.35">
      <c r="A478" s="1">
        <v>43215</v>
      </c>
      <c r="B478" t="s">
        <v>4</v>
      </c>
      <c r="C478" t="s">
        <v>11</v>
      </c>
      <c r="D478" t="s">
        <v>11</v>
      </c>
    </row>
    <row r="479" spans="1:4" hidden="1" x14ac:dyDescent="0.35">
      <c r="A479" s="1">
        <v>43216</v>
      </c>
      <c r="B479" t="s">
        <v>9</v>
      </c>
      <c r="C479" t="s">
        <v>10</v>
      </c>
      <c r="D479" t="s">
        <v>9</v>
      </c>
    </row>
    <row r="480" spans="1:4" hidden="1" x14ac:dyDescent="0.35">
      <c r="A480" s="1">
        <v>43217</v>
      </c>
      <c r="B480" t="s">
        <v>6</v>
      </c>
      <c r="C480" t="s">
        <v>5</v>
      </c>
      <c r="D480" t="s">
        <v>6</v>
      </c>
    </row>
    <row r="481" spans="1:4" hidden="1" x14ac:dyDescent="0.35">
      <c r="A481" s="1">
        <v>43218</v>
      </c>
      <c r="B481" t="s">
        <v>11</v>
      </c>
      <c r="C481" t="s">
        <v>8</v>
      </c>
      <c r="D481" t="s">
        <v>8</v>
      </c>
    </row>
    <row r="482" spans="1:4" x14ac:dyDescent="0.35">
      <c r="A482" s="1">
        <v>43219</v>
      </c>
      <c r="B482" t="s">
        <v>7</v>
      </c>
      <c r="C482" t="s">
        <v>9</v>
      </c>
      <c r="D482" t="s">
        <v>9</v>
      </c>
    </row>
    <row r="483" spans="1:4" hidden="1" x14ac:dyDescent="0.35">
      <c r="A483" s="1">
        <v>43219</v>
      </c>
      <c r="B483" t="s">
        <v>4</v>
      </c>
      <c r="C483" t="s">
        <v>5</v>
      </c>
      <c r="D483" t="s">
        <v>5</v>
      </c>
    </row>
    <row r="484" spans="1:4" hidden="1" x14ac:dyDescent="0.35">
      <c r="A484" s="1">
        <v>43220</v>
      </c>
      <c r="B484" t="s">
        <v>11</v>
      </c>
      <c r="C484" t="s">
        <v>6</v>
      </c>
      <c r="D484" t="s">
        <v>11</v>
      </c>
    </row>
    <row r="485" spans="1:4" hidden="1" x14ac:dyDescent="0.35">
      <c r="A485" s="1">
        <v>43221</v>
      </c>
      <c r="B485" t="s">
        <v>4</v>
      </c>
      <c r="C485" t="s">
        <v>8</v>
      </c>
      <c r="D485" t="s">
        <v>4</v>
      </c>
    </row>
    <row r="486" spans="1:4" hidden="1" x14ac:dyDescent="0.35">
      <c r="A486" s="1">
        <v>43222</v>
      </c>
      <c r="B486" t="s">
        <v>6</v>
      </c>
      <c r="C486" t="s">
        <v>7</v>
      </c>
      <c r="D486" t="s">
        <v>6</v>
      </c>
    </row>
    <row r="487" spans="1:4" hidden="1" x14ac:dyDescent="0.35">
      <c r="A487" s="1">
        <v>43223</v>
      </c>
      <c r="B487" t="s">
        <v>5</v>
      </c>
      <c r="C487" t="s">
        <v>11</v>
      </c>
      <c r="D487" t="s">
        <v>5</v>
      </c>
    </row>
    <row r="488" spans="1:4" hidden="1" x14ac:dyDescent="0.35">
      <c r="A488" s="1">
        <v>43225</v>
      </c>
      <c r="B488" t="s">
        <v>11</v>
      </c>
      <c r="C488" t="s">
        <v>4</v>
      </c>
      <c r="D488" t="s">
        <v>11</v>
      </c>
    </row>
    <row r="489" spans="1:4" hidden="1" x14ac:dyDescent="0.35">
      <c r="A489" s="1">
        <v>43225</v>
      </c>
      <c r="B489" t="s">
        <v>9</v>
      </c>
      <c r="C489" t="s">
        <v>6</v>
      </c>
      <c r="D489" t="s">
        <v>9</v>
      </c>
    </row>
    <row r="490" spans="1:4" hidden="1" x14ac:dyDescent="0.35">
      <c r="A490" s="1">
        <v>43226</v>
      </c>
      <c r="B490" t="s">
        <v>8</v>
      </c>
      <c r="C490" t="s">
        <v>5</v>
      </c>
      <c r="D490" t="s">
        <v>8</v>
      </c>
    </row>
    <row r="491" spans="1:4" hidden="1" x14ac:dyDescent="0.35">
      <c r="A491" s="1">
        <v>43227</v>
      </c>
      <c r="B491" t="s">
        <v>9</v>
      </c>
      <c r="C491" t="s">
        <v>4</v>
      </c>
      <c r="D491" t="s">
        <v>9</v>
      </c>
    </row>
    <row r="492" spans="1:4" hidden="1" x14ac:dyDescent="0.35">
      <c r="A492" s="1">
        <v>43228</v>
      </c>
      <c r="B492" t="s">
        <v>7</v>
      </c>
      <c r="C492" t="s">
        <v>10</v>
      </c>
      <c r="D492" t="s">
        <v>7</v>
      </c>
    </row>
    <row r="493" spans="1:4" hidden="1" x14ac:dyDescent="0.35">
      <c r="A493" s="1">
        <v>43229</v>
      </c>
      <c r="B493" t="s">
        <v>5</v>
      </c>
      <c r="C493" t="s">
        <v>8</v>
      </c>
      <c r="D493" t="s">
        <v>8</v>
      </c>
    </row>
    <row r="494" spans="1:4" hidden="1" x14ac:dyDescent="0.35">
      <c r="A494" s="1">
        <v>43230</v>
      </c>
      <c r="B494" t="s">
        <v>6</v>
      </c>
      <c r="C494" t="s">
        <v>9</v>
      </c>
      <c r="D494" t="s">
        <v>9</v>
      </c>
    </row>
    <row r="495" spans="1:4" hidden="1" x14ac:dyDescent="0.35">
      <c r="A495" s="1">
        <v>43231</v>
      </c>
      <c r="B495" t="s">
        <v>7</v>
      </c>
      <c r="C495" t="s">
        <v>11</v>
      </c>
      <c r="D495" t="s">
        <v>7</v>
      </c>
    </row>
    <row r="496" spans="1:4" hidden="1" x14ac:dyDescent="0.35">
      <c r="A496" s="1">
        <v>43232</v>
      </c>
      <c r="B496" t="s">
        <v>6</v>
      </c>
      <c r="C496" t="s">
        <v>4</v>
      </c>
      <c r="D496" t="s">
        <v>4</v>
      </c>
    </row>
    <row r="497" spans="1:4" hidden="1" x14ac:dyDescent="0.35">
      <c r="A497" s="1">
        <v>43233</v>
      </c>
      <c r="B497" t="s">
        <v>11</v>
      </c>
      <c r="C497" t="s">
        <v>9</v>
      </c>
      <c r="D497" t="s">
        <v>11</v>
      </c>
    </row>
    <row r="498" spans="1:4" hidden="1" x14ac:dyDescent="0.35">
      <c r="A498" s="1">
        <v>43233</v>
      </c>
      <c r="B498" t="s">
        <v>8</v>
      </c>
      <c r="C498" t="s">
        <v>7</v>
      </c>
      <c r="D498" t="s">
        <v>7</v>
      </c>
    </row>
    <row r="499" spans="1:4" hidden="1" x14ac:dyDescent="0.35">
      <c r="A499" s="1">
        <v>43235</v>
      </c>
      <c r="B499" t="s">
        <v>5</v>
      </c>
      <c r="C499" t="s">
        <v>7</v>
      </c>
      <c r="D499" t="s">
        <v>5</v>
      </c>
    </row>
    <row r="500" spans="1:4" hidden="1" x14ac:dyDescent="0.35">
      <c r="A500" s="1">
        <v>43236</v>
      </c>
      <c r="B500" t="s">
        <v>8</v>
      </c>
      <c r="C500" t="s">
        <v>10</v>
      </c>
      <c r="D500" t="s">
        <v>8</v>
      </c>
    </row>
    <row r="501" spans="1:4" hidden="1" x14ac:dyDescent="0.35">
      <c r="A501" s="1">
        <v>43237</v>
      </c>
      <c r="B501" t="s">
        <v>4</v>
      </c>
      <c r="C501" t="s">
        <v>9</v>
      </c>
      <c r="D501" t="s">
        <v>4</v>
      </c>
    </row>
    <row r="502" spans="1:4" hidden="1" x14ac:dyDescent="0.35">
      <c r="A502" s="1">
        <v>43238</v>
      </c>
      <c r="B502" t="s">
        <v>6</v>
      </c>
      <c r="C502" t="s">
        <v>11</v>
      </c>
      <c r="D502" t="s">
        <v>6</v>
      </c>
    </row>
    <row r="503" spans="1:4" hidden="1" x14ac:dyDescent="0.35">
      <c r="A503" s="1">
        <v>43239</v>
      </c>
      <c r="B503" t="s">
        <v>7</v>
      </c>
      <c r="C503" t="s">
        <v>4</v>
      </c>
      <c r="D503" t="s">
        <v>7</v>
      </c>
    </row>
    <row r="504" spans="1:4" hidden="1" x14ac:dyDescent="0.35">
      <c r="A504" s="1">
        <v>43239</v>
      </c>
      <c r="B504" t="s">
        <v>9</v>
      </c>
      <c r="C504" t="s">
        <v>5</v>
      </c>
      <c r="D504" t="s">
        <v>5</v>
      </c>
    </row>
    <row r="505" spans="1:4" hidden="1" x14ac:dyDescent="0.35">
      <c r="A505" s="1">
        <v>43240</v>
      </c>
      <c r="B505" t="s">
        <v>6</v>
      </c>
      <c r="C505" t="s">
        <v>8</v>
      </c>
      <c r="D505" t="s">
        <v>6</v>
      </c>
    </row>
    <row r="506" spans="1:4" hidden="1" x14ac:dyDescent="0.35">
      <c r="A506" s="1">
        <v>43240</v>
      </c>
      <c r="B506" t="s">
        <v>11</v>
      </c>
      <c r="C506" t="s">
        <v>10</v>
      </c>
      <c r="D506" t="s">
        <v>11</v>
      </c>
    </row>
    <row r="507" spans="1:4" hidden="1" x14ac:dyDescent="0.35">
      <c r="A507" s="1">
        <v>43242</v>
      </c>
      <c r="B507" t="s">
        <v>9</v>
      </c>
      <c r="C507" t="s">
        <v>11</v>
      </c>
      <c r="D507" t="s">
        <v>11</v>
      </c>
    </row>
    <row r="508" spans="1:4" hidden="1" x14ac:dyDescent="0.35">
      <c r="A508" s="1">
        <v>43243</v>
      </c>
      <c r="B508" t="s">
        <v>5</v>
      </c>
      <c r="C508" t="s">
        <v>7</v>
      </c>
      <c r="D508" t="s">
        <v>5</v>
      </c>
    </row>
    <row r="509" spans="1:4" hidden="1" x14ac:dyDescent="0.35">
      <c r="A509" s="1">
        <v>43245</v>
      </c>
      <c r="B509" t="s">
        <v>5</v>
      </c>
      <c r="C509" t="s">
        <v>9</v>
      </c>
      <c r="D509" t="s">
        <v>9</v>
      </c>
    </row>
    <row r="510" spans="1:4" hidden="1" x14ac:dyDescent="0.35">
      <c r="A510" s="1">
        <v>43247</v>
      </c>
      <c r="B510" t="s">
        <v>11</v>
      </c>
      <c r="C510" t="s">
        <v>9</v>
      </c>
      <c r="D510" t="s">
        <v>11</v>
      </c>
    </row>
    <row r="511" spans="1:4" hidden="1" x14ac:dyDescent="0.35">
      <c r="A511" s="1">
        <v>43547</v>
      </c>
      <c r="B511" t="s">
        <v>11</v>
      </c>
      <c r="C511" t="s">
        <v>4</v>
      </c>
      <c r="D511" t="s">
        <v>11</v>
      </c>
    </row>
    <row r="512" spans="1:4" hidden="1" x14ac:dyDescent="0.35">
      <c r="A512" s="1">
        <v>43548</v>
      </c>
      <c r="B512" t="s">
        <v>5</v>
      </c>
      <c r="C512" t="s">
        <v>9</v>
      </c>
      <c r="D512" t="s">
        <v>5</v>
      </c>
    </row>
    <row r="513" spans="1:4" hidden="1" x14ac:dyDescent="0.35">
      <c r="A513" s="1">
        <v>43548</v>
      </c>
      <c r="B513" t="s">
        <v>8</v>
      </c>
      <c r="C513" t="s">
        <v>6</v>
      </c>
      <c r="D513" t="s">
        <v>6</v>
      </c>
    </row>
    <row r="514" spans="1:4" hidden="1" x14ac:dyDescent="0.35">
      <c r="A514" s="1">
        <v>43549</v>
      </c>
      <c r="B514" t="s">
        <v>7</v>
      </c>
      <c r="C514" t="s">
        <v>10</v>
      </c>
      <c r="D514" t="s">
        <v>10</v>
      </c>
    </row>
    <row r="515" spans="1:4" hidden="1" x14ac:dyDescent="0.35">
      <c r="A515" s="1">
        <v>43550</v>
      </c>
      <c r="B515" t="s">
        <v>6</v>
      </c>
      <c r="C515" t="s">
        <v>11</v>
      </c>
      <c r="D515" t="s">
        <v>11</v>
      </c>
    </row>
    <row r="516" spans="1:4" hidden="1" x14ac:dyDescent="0.35">
      <c r="A516" s="1">
        <v>43551</v>
      </c>
      <c r="B516" t="s">
        <v>5</v>
      </c>
      <c r="C516" t="s">
        <v>10</v>
      </c>
      <c r="D516" t="s">
        <v>5</v>
      </c>
    </row>
    <row r="517" spans="1:4" hidden="1" x14ac:dyDescent="0.35">
      <c r="A517" s="1">
        <v>43552</v>
      </c>
      <c r="B517" t="s">
        <v>4</v>
      </c>
      <c r="C517" t="s">
        <v>8</v>
      </c>
      <c r="D517" t="s">
        <v>8</v>
      </c>
    </row>
    <row r="518" spans="1:4" x14ac:dyDescent="0.35">
      <c r="A518" s="1">
        <v>43553</v>
      </c>
      <c r="B518" t="s">
        <v>9</v>
      </c>
      <c r="C518" t="s">
        <v>7</v>
      </c>
      <c r="D518" t="s">
        <v>9</v>
      </c>
    </row>
    <row r="519" spans="1:4" hidden="1" x14ac:dyDescent="0.35">
      <c r="A519" s="1">
        <v>43554</v>
      </c>
      <c r="B519" t="s">
        <v>6</v>
      </c>
      <c r="C519" t="s">
        <v>5</v>
      </c>
      <c r="D519" t="s">
        <v>6</v>
      </c>
    </row>
    <row r="520" spans="1:4" hidden="1" x14ac:dyDescent="0.35">
      <c r="A520" s="1">
        <v>43555</v>
      </c>
      <c r="B520" t="s">
        <v>9</v>
      </c>
      <c r="C520" t="s">
        <v>4</v>
      </c>
      <c r="D520" t="s">
        <v>9</v>
      </c>
    </row>
    <row r="521" spans="1:4" hidden="1" x14ac:dyDescent="0.35">
      <c r="A521" s="1">
        <v>43555</v>
      </c>
      <c r="B521" t="s">
        <v>11</v>
      </c>
      <c r="C521" t="s">
        <v>7</v>
      </c>
      <c r="D521" t="s">
        <v>11</v>
      </c>
    </row>
    <row r="522" spans="1:4" hidden="1" x14ac:dyDescent="0.35">
      <c r="A522" s="1">
        <v>43557</v>
      </c>
      <c r="B522" t="s">
        <v>7</v>
      </c>
      <c r="C522" t="s">
        <v>4</v>
      </c>
      <c r="D522" t="s">
        <v>7</v>
      </c>
    </row>
    <row r="523" spans="1:4" hidden="1" x14ac:dyDescent="0.35">
      <c r="A523" s="1">
        <v>43558</v>
      </c>
      <c r="B523" t="s">
        <v>8</v>
      </c>
      <c r="C523" t="s">
        <v>11</v>
      </c>
      <c r="D523" t="s">
        <v>8</v>
      </c>
    </row>
    <row r="524" spans="1:4" hidden="1" x14ac:dyDescent="0.35">
      <c r="A524" s="1">
        <v>43559</v>
      </c>
      <c r="B524" t="s">
        <v>6</v>
      </c>
      <c r="C524" t="s">
        <v>9</v>
      </c>
      <c r="D524" t="s">
        <v>9</v>
      </c>
    </row>
    <row r="525" spans="1:4" hidden="1" x14ac:dyDescent="0.35">
      <c r="A525" s="1">
        <v>43560</v>
      </c>
      <c r="B525" t="s">
        <v>4</v>
      </c>
      <c r="C525" t="s">
        <v>5</v>
      </c>
      <c r="D525" t="s">
        <v>5</v>
      </c>
    </row>
    <row r="526" spans="1:4" hidden="1" x14ac:dyDescent="0.35">
      <c r="A526" s="1">
        <v>43561</v>
      </c>
      <c r="B526" t="s">
        <v>11</v>
      </c>
      <c r="C526" t="s">
        <v>10</v>
      </c>
      <c r="D526" t="s">
        <v>11</v>
      </c>
    </row>
    <row r="527" spans="1:4" hidden="1" x14ac:dyDescent="0.35">
      <c r="A527" s="1">
        <v>43561</v>
      </c>
      <c r="B527" t="s">
        <v>9</v>
      </c>
      <c r="C527" t="s">
        <v>8</v>
      </c>
      <c r="D527" t="s">
        <v>8</v>
      </c>
    </row>
    <row r="528" spans="1:4" hidden="1" x14ac:dyDescent="0.35">
      <c r="A528" s="1">
        <v>43562</v>
      </c>
      <c r="B528" t="s">
        <v>4</v>
      </c>
      <c r="C528" t="s">
        <v>6</v>
      </c>
      <c r="D528" t="s">
        <v>6</v>
      </c>
    </row>
    <row r="529" spans="1:4" hidden="1" x14ac:dyDescent="0.35">
      <c r="A529" s="1">
        <v>43562</v>
      </c>
      <c r="B529" t="s">
        <v>7</v>
      </c>
      <c r="C529" t="s">
        <v>5</v>
      </c>
      <c r="D529" t="s">
        <v>5</v>
      </c>
    </row>
    <row r="530" spans="1:4" hidden="1" x14ac:dyDescent="0.35">
      <c r="A530" s="1">
        <v>43564</v>
      </c>
      <c r="B530" t="s">
        <v>11</v>
      </c>
      <c r="C530" t="s">
        <v>5</v>
      </c>
      <c r="D530" t="s">
        <v>11</v>
      </c>
    </row>
    <row r="531" spans="1:4" hidden="1" x14ac:dyDescent="0.35">
      <c r="A531" s="1">
        <v>43565</v>
      </c>
      <c r="B531" t="s">
        <v>8</v>
      </c>
      <c r="C531" t="s">
        <v>10</v>
      </c>
      <c r="D531" t="s">
        <v>8</v>
      </c>
    </row>
    <row r="532" spans="1:4" hidden="1" x14ac:dyDescent="0.35">
      <c r="A532" s="1">
        <v>43566</v>
      </c>
      <c r="B532" t="s">
        <v>7</v>
      </c>
      <c r="C532" t="s">
        <v>11</v>
      </c>
      <c r="D532" t="s">
        <v>11</v>
      </c>
    </row>
    <row r="533" spans="1:4" hidden="1" x14ac:dyDescent="0.35">
      <c r="A533" s="1">
        <v>43567</v>
      </c>
      <c r="B533" t="s">
        <v>5</v>
      </c>
      <c r="C533" t="s">
        <v>6</v>
      </c>
      <c r="D533" t="s">
        <v>6</v>
      </c>
    </row>
    <row r="534" spans="1:4" hidden="1" x14ac:dyDescent="0.35">
      <c r="A534" s="1">
        <v>43568</v>
      </c>
      <c r="B534" t="s">
        <v>8</v>
      </c>
      <c r="C534" t="s">
        <v>7</v>
      </c>
      <c r="D534" t="s">
        <v>7</v>
      </c>
    </row>
    <row r="535" spans="1:4" hidden="1" x14ac:dyDescent="0.35">
      <c r="A535" s="1">
        <v>43569</v>
      </c>
      <c r="B535" t="s">
        <v>5</v>
      </c>
      <c r="C535" t="s">
        <v>11</v>
      </c>
      <c r="D535" t="s">
        <v>11</v>
      </c>
    </row>
    <row r="536" spans="1:4" hidden="1" x14ac:dyDescent="0.35">
      <c r="A536" s="1">
        <v>43569</v>
      </c>
      <c r="B536" t="s">
        <v>9</v>
      </c>
      <c r="C536" t="s">
        <v>6</v>
      </c>
      <c r="D536" t="s">
        <v>6</v>
      </c>
    </row>
    <row r="537" spans="1:4" hidden="1" x14ac:dyDescent="0.35">
      <c r="A537" s="1">
        <v>43570</v>
      </c>
      <c r="B537" t="s">
        <v>8</v>
      </c>
      <c r="C537" t="s">
        <v>4</v>
      </c>
      <c r="D537" t="s">
        <v>8</v>
      </c>
    </row>
    <row r="538" spans="1:4" hidden="1" x14ac:dyDescent="0.35">
      <c r="A538" s="1">
        <v>43572</v>
      </c>
      <c r="B538" t="s">
        <v>9</v>
      </c>
      <c r="C538" t="s">
        <v>11</v>
      </c>
      <c r="D538" t="s">
        <v>9</v>
      </c>
    </row>
    <row r="539" spans="1:4" hidden="1" x14ac:dyDescent="0.35">
      <c r="A539" s="1">
        <v>43573</v>
      </c>
      <c r="B539" t="s">
        <v>6</v>
      </c>
      <c r="C539" t="s">
        <v>8</v>
      </c>
      <c r="D539" t="s">
        <v>8</v>
      </c>
    </row>
    <row r="540" spans="1:4" hidden="1" x14ac:dyDescent="0.35">
      <c r="A540" s="1">
        <v>43574</v>
      </c>
      <c r="B540" t="s">
        <v>5</v>
      </c>
      <c r="C540" t="s">
        <v>4</v>
      </c>
      <c r="D540" t="s">
        <v>4</v>
      </c>
    </row>
    <row r="541" spans="1:4" hidden="1" x14ac:dyDescent="0.35">
      <c r="A541" s="1">
        <v>43575</v>
      </c>
      <c r="B541" t="s">
        <v>7</v>
      </c>
      <c r="C541" t="s">
        <v>8</v>
      </c>
      <c r="D541" t="s">
        <v>7</v>
      </c>
    </row>
    <row r="542" spans="1:4" hidden="1" x14ac:dyDescent="0.35">
      <c r="A542" s="1">
        <v>43575</v>
      </c>
      <c r="B542" t="s">
        <v>6</v>
      </c>
      <c r="C542" t="s">
        <v>10</v>
      </c>
      <c r="D542" t="s">
        <v>6</v>
      </c>
    </row>
    <row r="543" spans="1:4" hidden="1" x14ac:dyDescent="0.35">
      <c r="A543" s="1">
        <v>43576</v>
      </c>
      <c r="B543" t="s">
        <v>9</v>
      </c>
      <c r="C543" t="s">
        <v>5</v>
      </c>
      <c r="D543" t="s">
        <v>9</v>
      </c>
    </row>
    <row r="544" spans="1:4" hidden="1" x14ac:dyDescent="0.35">
      <c r="A544" s="1">
        <v>43576</v>
      </c>
      <c r="B544" t="s">
        <v>4</v>
      </c>
      <c r="C544" t="s">
        <v>11</v>
      </c>
      <c r="D544" t="s">
        <v>4</v>
      </c>
    </row>
    <row r="545" spans="1:4" hidden="1" x14ac:dyDescent="0.35">
      <c r="A545" s="1">
        <v>43577</v>
      </c>
      <c r="B545" t="s">
        <v>7</v>
      </c>
      <c r="C545" t="s">
        <v>6</v>
      </c>
      <c r="D545" t="s">
        <v>6</v>
      </c>
    </row>
    <row r="546" spans="1:4" hidden="1" x14ac:dyDescent="0.35">
      <c r="A546" s="1">
        <v>43578</v>
      </c>
      <c r="B546" t="s">
        <v>11</v>
      </c>
      <c r="C546" t="s">
        <v>9</v>
      </c>
      <c r="D546" t="s">
        <v>11</v>
      </c>
    </row>
    <row r="547" spans="1:4" hidden="1" x14ac:dyDescent="0.35">
      <c r="A547" s="1">
        <v>43579</v>
      </c>
      <c r="B547" t="s">
        <v>4</v>
      </c>
      <c r="C547" t="s">
        <v>10</v>
      </c>
      <c r="D547" t="s">
        <v>4</v>
      </c>
    </row>
    <row r="548" spans="1:4" hidden="1" x14ac:dyDescent="0.35">
      <c r="A548" s="1">
        <v>43580</v>
      </c>
      <c r="B548" t="s">
        <v>5</v>
      </c>
      <c r="C548" t="s">
        <v>7</v>
      </c>
      <c r="D548" t="s">
        <v>7</v>
      </c>
    </row>
    <row r="549" spans="1:4" hidden="1" x14ac:dyDescent="0.35">
      <c r="A549" s="1">
        <v>43581</v>
      </c>
      <c r="B549" t="s">
        <v>11</v>
      </c>
      <c r="C549" t="s">
        <v>8</v>
      </c>
      <c r="D549" t="s">
        <v>8</v>
      </c>
    </row>
    <row r="550" spans="1:4" x14ac:dyDescent="0.35">
      <c r="A550" s="1">
        <v>43582</v>
      </c>
      <c r="B550" t="s">
        <v>7</v>
      </c>
      <c r="C550" t="s">
        <v>9</v>
      </c>
      <c r="D550" t="s">
        <v>7</v>
      </c>
    </row>
    <row r="551" spans="1:4" hidden="1" x14ac:dyDescent="0.35">
      <c r="A551" s="1">
        <v>43583</v>
      </c>
      <c r="B551" t="s">
        <v>6</v>
      </c>
      <c r="C551" t="s">
        <v>4</v>
      </c>
      <c r="D551" t="s">
        <v>6</v>
      </c>
    </row>
    <row r="552" spans="1:4" hidden="1" x14ac:dyDescent="0.35">
      <c r="A552" s="1">
        <v>43583</v>
      </c>
      <c r="B552" t="s">
        <v>5</v>
      </c>
      <c r="C552" t="s">
        <v>8</v>
      </c>
      <c r="D552" t="s">
        <v>5</v>
      </c>
    </row>
    <row r="553" spans="1:4" hidden="1" x14ac:dyDescent="0.35">
      <c r="A553" s="1">
        <v>43584</v>
      </c>
      <c r="B553" t="s">
        <v>9</v>
      </c>
      <c r="C553" t="s">
        <v>10</v>
      </c>
      <c r="D553" t="s">
        <v>9</v>
      </c>
    </row>
    <row r="554" spans="1:4" hidden="1" x14ac:dyDescent="0.35">
      <c r="A554" s="1">
        <v>43585</v>
      </c>
      <c r="B554" t="s">
        <v>4</v>
      </c>
      <c r="C554" t="s">
        <v>7</v>
      </c>
      <c r="D554" t="s">
        <v>12</v>
      </c>
    </row>
    <row r="555" spans="1:4" hidden="1" x14ac:dyDescent="0.35">
      <c r="A555" s="1">
        <v>43586</v>
      </c>
      <c r="B555" t="s">
        <v>11</v>
      </c>
      <c r="C555" t="s">
        <v>6</v>
      </c>
      <c r="D555" t="s">
        <v>11</v>
      </c>
    </row>
    <row r="556" spans="1:4" hidden="1" x14ac:dyDescent="0.35">
      <c r="A556" s="1">
        <v>43587</v>
      </c>
      <c r="B556" t="s">
        <v>8</v>
      </c>
      <c r="C556" t="s">
        <v>9</v>
      </c>
      <c r="D556" t="s">
        <v>8</v>
      </c>
    </row>
    <row r="557" spans="1:4" hidden="1" x14ac:dyDescent="0.35">
      <c r="A557" s="1">
        <v>43589</v>
      </c>
      <c r="B557" t="s">
        <v>6</v>
      </c>
      <c r="C557" t="s">
        <v>7</v>
      </c>
      <c r="D557" t="s">
        <v>6</v>
      </c>
    </row>
    <row r="558" spans="1:4" hidden="1" x14ac:dyDescent="0.35">
      <c r="A558" s="1">
        <v>43589</v>
      </c>
      <c r="B558" t="s">
        <v>4</v>
      </c>
      <c r="C558" t="s">
        <v>9</v>
      </c>
      <c r="D558" t="s">
        <v>4</v>
      </c>
    </row>
    <row r="559" spans="1:4" hidden="1" x14ac:dyDescent="0.35">
      <c r="A559" s="1">
        <v>43590</v>
      </c>
      <c r="B559" t="s">
        <v>8</v>
      </c>
      <c r="C559" t="s">
        <v>5</v>
      </c>
      <c r="D559" t="s">
        <v>8</v>
      </c>
    </row>
    <row r="560" spans="1:4" hidden="1" x14ac:dyDescent="0.35">
      <c r="A560" s="1">
        <v>43592</v>
      </c>
      <c r="B560" t="s">
        <v>8</v>
      </c>
      <c r="C560" t="s">
        <v>11</v>
      </c>
      <c r="D560" t="s">
        <v>8</v>
      </c>
    </row>
    <row r="561" spans="1:4" hidden="1" x14ac:dyDescent="0.35">
      <c r="A561" s="1">
        <v>43593</v>
      </c>
      <c r="B561" t="s">
        <v>6</v>
      </c>
      <c r="C561" t="s">
        <v>9</v>
      </c>
      <c r="D561" t="s">
        <v>6</v>
      </c>
    </row>
    <row r="562" spans="1:4" hidden="1" x14ac:dyDescent="0.35">
      <c r="A562" s="1">
        <v>43595</v>
      </c>
      <c r="B562" t="s">
        <v>11</v>
      </c>
      <c r="C562" t="s">
        <v>6</v>
      </c>
      <c r="D562" t="s">
        <v>11</v>
      </c>
    </row>
    <row r="563" spans="1:4" hidden="1" x14ac:dyDescent="0.35">
      <c r="A563" s="1">
        <v>43597</v>
      </c>
      <c r="B563" t="s">
        <v>8</v>
      </c>
      <c r="C563" t="s">
        <v>11</v>
      </c>
      <c r="D563" t="s">
        <v>8</v>
      </c>
    </row>
    <row r="564" spans="1:4" hidden="1" x14ac:dyDescent="0.35">
      <c r="A564" s="1">
        <v>44093</v>
      </c>
      <c r="B564" t="s">
        <v>8</v>
      </c>
      <c r="C564" t="s">
        <v>11</v>
      </c>
      <c r="D564" t="s">
        <v>11</v>
      </c>
    </row>
    <row r="565" spans="1:4" hidden="1" x14ac:dyDescent="0.35">
      <c r="A565" s="1">
        <v>44094</v>
      </c>
      <c r="B565" t="s">
        <v>6</v>
      </c>
      <c r="C565" t="s">
        <v>10</v>
      </c>
      <c r="D565" t="s">
        <v>6</v>
      </c>
    </row>
    <row r="566" spans="1:4" hidden="1" x14ac:dyDescent="0.35">
      <c r="A566" s="1">
        <v>44125</v>
      </c>
      <c r="B566" t="s">
        <v>5</v>
      </c>
      <c r="C566" t="s">
        <v>4</v>
      </c>
      <c r="D566" t="s">
        <v>4</v>
      </c>
    </row>
    <row r="567" spans="1:4" hidden="1" x14ac:dyDescent="0.35">
      <c r="A567" s="1">
        <v>44138</v>
      </c>
      <c r="B567" t="s">
        <v>8</v>
      </c>
      <c r="C567" t="s">
        <v>9</v>
      </c>
      <c r="D567" t="s">
        <v>9</v>
      </c>
    </row>
    <row r="568" spans="1:4" hidden="1" x14ac:dyDescent="0.35">
      <c r="A568" s="1">
        <v>44096</v>
      </c>
      <c r="B568" t="s">
        <v>7</v>
      </c>
      <c r="C568" t="s">
        <v>11</v>
      </c>
      <c r="D568" t="s">
        <v>7</v>
      </c>
    </row>
    <row r="569" spans="1:4" hidden="1" x14ac:dyDescent="0.35">
      <c r="A569" s="1">
        <v>44128</v>
      </c>
      <c r="B569" t="s">
        <v>5</v>
      </c>
      <c r="C569" t="s">
        <v>6</v>
      </c>
      <c r="D569" t="s">
        <v>5</v>
      </c>
    </row>
    <row r="570" spans="1:4" hidden="1" x14ac:dyDescent="0.35">
      <c r="A570" s="1">
        <v>44132</v>
      </c>
      <c r="B570" t="s">
        <v>4</v>
      </c>
      <c r="C570" t="s">
        <v>8</v>
      </c>
      <c r="D570" t="s">
        <v>8</v>
      </c>
    </row>
    <row r="571" spans="1:4" hidden="1" x14ac:dyDescent="0.35">
      <c r="A571" s="1">
        <v>44113</v>
      </c>
      <c r="B571" t="s">
        <v>6</v>
      </c>
      <c r="C571" t="s">
        <v>7</v>
      </c>
      <c r="D571" t="s">
        <v>6</v>
      </c>
    </row>
    <row r="572" spans="1:4" hidden="1" x14ac:dyDescent="0.35">
      <c r="A572" s="1">
        <v>44111</v>
      </c>
      <c r="B572" t="s">
        <v>5</v>
      </c>
      <c r="C572" t="s">
        <v>11</v>
      </c>
      <c r="D572" t="s">
        <v>5</v>
      </c>
    </row>
    <row r="573" spans="1:4" hidden="1" x14ac:dyDescent="0.35">
      <c r="A573" s="1">
        <v>44135</v>
      </c>
      <c r="B573" t="s">
        <v>4</v>
      </c>
      <c r="C573" t="s">
        <v>9</v>
      </c>
      <c r="D573" t="s">
        <v>9</v>
      </c>
    </row>
    <row r="574" spans="1:4" hidden="1" x14ac:dyDescent="0.35">
      <c r="A574" s="1">
        <v>44105</v>
      </c>
      <c r="B574" t="s">
        <v>8</v>
      </c>
      <c r="C574" t="s">
        <v>10</v>
      </c>
      <c r="D574" t="s">
        <v>8</v>
      </c>
    </row>
    <row r="575" spans="1:4" hidden="1" x14ac:dyDescent="0.35">
      <c r="A575" s="1">
        <v>44104</v>
      </c>
      <c r="B575" t="s">
        <v>5</v>
      </c>
      <c r="C575" t="s">
        <v>7</v>
      </c>
      <c r="D575" t="s">
        <v>5</v>
      </c>
    </row>
    <row r="576" spans="1:4" hidden="1" x14ac:dyDescent="0.35">
      <c r="A576" s="1">
        <v>44137</v>
      </c>
      <c r="B576" t="s">
        <v>4</v>
      </c>
      <c r="C576" t="s">
        <v>6</v>
      </c>
      <c r="D576" t="s">
        <v>6</v>
      </c>
    </row>
    <row r="577" spans="1:4" x14ac:dyDescent="0.35">
      <c r="A577" s="1">
        <v>44115</v>
      </c>
      <c r="B577" t="s">
        <v>9</v>
      </c>
      <c r="C577" t="s">
        <v>7</v>
      </c>
      <c r="D577" t="s">
        <v>7</v>
      </c>
    </row>
    <row r="578" spans="1:4" hidden="1" x14ac:dyDescent="0.35">
      <c r="A578" s="1">
        <v>44097</v>
      </c>
      <c r="B578" t="s">
        <v>8</v>
      </c>
      <c r="C578" t="s">
        <v>5</v>
      </c>
      <c r="D578" t="s">
        <v>8</v>
      </c>
    </row>
    <row r="579" spans="1:4" hidden="1" x14ac:dyDescent="0.35">
      <c r="A579" s="1">
        <v>44121</v>
      </c>
      <c r="B579" t="s">
        <v>11</v>
      </c>
      <c r="C579" t="s">
        <v>6</v>
      </c>
      <c r="D579" t="s">
        <v>6</v>
      </c>
    </row>
    <row r="580" spans="1:4" hidden="1" x14ac:dyDescent="0.35">
      <c r="A580" s="1">
        <v>44110</v>
      </c>
      <c r="B580" t="s">
        <v>8</v>
      </c>
      <c r="C580" t="s">
        <v>7</v>
      </c>
      <c r="D580" t="s">
        <v>8</v>
      </c>
    </row>
    <row r="581" spans="1:4" hidden="1" x14ac:dyDescent="0.35">
      <c r="A581" s="1">
        <v>44122</v>
      </c>
      <c r="B581" t="s">
        <v>5</v>
      </c>
      <c r="C581" t="s">
        <v>9</v>
      </c>
      <c r="D581" t="s">
        <v>5</v>
      </c>
    </row>
    <row r="582" spans="1:4" hidden="1" x14ac:dyDescent="0.35">
      <c r="A582" s="1">
        <v>44107</v>
      </c>
      <c r="B582" t="s">
        <v>7</v>
      </c>
      <c r="C582" t="s">
        <v>4</v>
      </c>
      <c r="D582" t="s">
        <v>4</v>
      </c>
    </row>
    <row r="583" spans="1:4" hidden="1" x14ac:dyDescent="0.35">
      <c r="A583" s="1">
        <v>44107</v>
      </c>
      <c r="B583" t="s">
        <v>6</v>
      </c>
      <c r="C583" t="s">
        <v>5</v>
      </c>
      <c r="D583" t="s">
        <v>6</v>
      </c>
    </row>
    <row r="584" spans="1:4" hidden="1" x14ac:dyDescent="0.35">
      <c r="A584" s="1">
        <v>44106</v>
      </c>
      <c r="B584" t="s">
        <v>9</v>
      </c>
      <c r="C584" t="s">
        <v>11</v>
      </c>
      <c r="D584" t="s">
        <v>9</v>
      </c>
    </row>
    <row r="585" spans="1:4" hidden="1" x14ac:dyDescent="0.35">
      <c r="A585" s="1">
        <v>44122</v>
      </c>
      <c r="B585" t="s">
        <v>8</v>
      </c>
      <c r="C585" t="s">
        <v>10</v>
      </c>
      <c r="D585" t="s">
        <v>10</v>
      </c>
    </row>
    <row r="586" spans="1:4" x14ac:dyDescent="0.35">
      <c r="A586" s="1">
        <v>44126</v>
      </c>
      <c r="B586" t="s">
        <v>7</v>
      </c>
      <c r="C586" t="s">
        <v>9</v>
      </c>
      <c r="D586" t="s">
        <v>9</v>
      </c>
    </row>
    <row r="587" spans="1:4" hidden="1" x14ac:dyDescent="0.35">
      <c r="A587" s="1">
        <v>44109</v>
      </c>
      <c r="B587" t="s">
        <v>6</v>
      </c>
      <c r="C587" t="s">
        <v>4</v>
      </c>
      <c r="D587" t="s">
        <v>6</v>
      </c>
    </row>
    <row r="588" spans="1:4" hidden="1" x14ac:dyDescent="0.35">
      <c r="A588" s="1">
        <v>44130</v>
      </c>
      <c r="B588" t="s">
        <v>5</v>
      </c>
      <c r="C588" t="s">
        <v>10</v>
      </c>
      <c r="D588" t="s">
        <v>10</v>
      </c>
    </row>
    <row r="589" spans="1:4" hidden="1" x14ac:dyDescent="0.35">
      <c r="A589" s="1">
        <v>44127</v>
      </c>
      <c r="B589" t="s">
        <v>11</v>
      </c>
      <c r="C589" t="s">
        <v>8</v>
      </c>
      <c r="D589" t="s">
        <v>8</v>
      </c>
    </row>
    <row r="590" spans="1:4" hidden="1" x14ac:dyDescent="0.35">
      <c r="A590" s="1">
        <v>44121</v>
      </c>
      <c r="B590" t="s">
        <v>7</v>
      </c>
      <c r="C590" t="s">
        <v>4</v>
      </c>
      <c r="D590" t="s">
        <v>4</v>
      </c>
    </row>
    <row r="591" spans="1:4" hidden="1" x14ac:dyDescent="0.35">
      <c r="A591" s="1">
        <v>44114</v>
      </c>
      <c r="B591" t="s">
        <v>5</v>
      </c>
      <c r="C591" t="s">
        <v>10</v>
      </c>
      <c r="D591" t="s">
        <v>5</v>
      </c>
    </row>
    <row r="592" spans="1:4" hidden="1" x14ac:dyDescent="0.35">
      <c r="A592" s="1">
        <v>44131</v>
      </c>
      <c r="B592" t="s">
        <v>9</v>
      </c>
      <c r="C592" t="s">
        <v>6</v>
      </c>
      <c r="D592" t="s">
        <v>9</v>
      </c>
    </row>
    <row r="593" spans="1:4" hidden="1" x14ac:dyDescent="0.35">
      <c r="A593" s="1">
        <v>44114</v>
      </c>
      <c r="B593" t="s">
        <v>4</v>
      </c>
      <c r="C593" t="s">
        <v>11</v>
      </c>
      <c r="D593" t="s">
        <v>4</v>
      </c>
    </row>
    <row r="594" spans="1:4" hidden="1" x14ac:dyDescent="0.35">
      <c r="A594" s="1">
        <v>44120</v>
      </c>
      <c r="B594" t="s">
        <v>5</v>
      </c>
      <c r="C594" t="s">
        <v>8</v>
      </c>
      <c r="D594" t="s">
        <v>8</v>
      </c>
    </row>
    <row r="595" spans="1:4" hidden="1" x14ac:dyDescent="0.35">
      <c r="A595" s="1">
        <v>44117</v>
      </c>
      <c r="B595" t="s">
        <v>11</v>
      </c>
      <c r="C595" t="s">
        <v>9</v>
      </c>
      <c r="D595" t="s">
        <v>11</v>
      </c>
    </row>
    <row r="596" spans="1:4" hidden="1" x14ac:dyDescent="0.35">
      <c r="A596" s="1">
        <v>44115</v>
      </c>
      <c r="B596" t="s">
        <v>6</v>
      </c>
      <c r="C596" t="s">
        <v>8</v>
      </c>
      <c r="D596" t="s">
        <v>8</v>
      </c>
    </row>
    <row r="597" spans="1:4" hidden="1" x14ac:dyDescent="0.35">
      <c r="A597" s="1">
        <v>44136</v>
      </c>
      <c r="B597" t="s">
        <v>5</v>
      </c>
      <c r="C597" t="s">
        <v>7</v>
      </c>
      <c r="D597" t="s">
        <v>5</v>
      </c>
    </row>
    <row r="598" spans="1:4" hidden="1" x14ac:dyDescent="0.35">
      <c r="A598" s="1">
        <v>44119</v>
      </c>
      <c r="B598" t="s">
        <v>4</v>
      </c>
      <c r="C598" t="s">
        <v>10</v>
      </c>
      <c r="D598" t="s">
        <v>10</v>
      </c>
    </row>
    <row r="599" spans="1:4" hidden="1" x14ac:dyDescent="0.35">
      <c r="A599" s="1">
        <v>44103</v>
      </c>
      <c r="B599" t="s">
        <v>9</v>
      </c>
      <c r="C599" t="s">
        <v>6</v>
      </c>
      <c r="D599" t="s">
        <v>9</v>
      </c>
    </row>
    <row r="600" spans="1:4" hidden="1" x14ac:dyDescent="0.35">
      <c r="A600" s="1">
        <v>44123</v>
      </c>
      <c r="B600" t="s">
        <v>11</v>
      </c>
      <c r="C600" t="s">
        <v>7</v>
      </c>
      <c r="D600" t="s">
        <v>7</v>
      </c>
    </row>
    <row r="601" spans="1:4" hidden="1" x14ac:dyDescent="0.35">
      <c r="A601" s="1">
        <v>44095</v>
      </c>
      <c r="B601" t="s">
        <v>4</v>
      </c>
      <c r="C601" t="s">
        <v>9</v>
      </c>
      <c r="D601" t="s">
        <v>4</v>
      </c>
    </row>
    <row r="602" spans="1:4" hidden="1" x14ac:dyDescent="0.35">
      <c r="A602" s="1">
        <v>44135</v>
      </c>
      <c r="B602" t="s">
        <v>6</v>
      </c>
      <c r="C602" t="s">
        <v>8</v>
      </c>
      <c r="D602" t="s">
        <v>8</v>
      </c>
    </row>
    <row r="603" spans="1:4" hidden="1" x14ac:dyDescent="0.35">
      <c r="A603" s="1">
        <v>44133</v>
      </c>
      <c r="B603" t="s">
        <v>5</v>
      </c>
      <c r="C603" t="s">
        <v>11</v>
      </c>
      <c r="D603" t="s">
        <v>11</v>
      </c>
    </row>
    <row r="604" spans="1:4" hidden="1" x14ac:dyDescent="0.35">
      <c r="A604" s="1">
        <v>44108</v>
      </c>
      <c r="B604" t="s">
        <v>8</v>
      </c>
      <c r="C604" t="s">
        <v>9</v>
      </c>
      <c r="D604" t="s">
        <v>8</v>
      </c>
    </row>
    <row r="605" spans="1:4" hidden="1" x14ac:dyDescent="0.35">
      <c r="A605" s="1">
        <v>44099</v>
      </c>
      <c r="B605" t="s">
        <v>6</v>
      </c>
      <c r="C605" t="s">
        <v>11</v>
      </c>
      <c r="D605" t="s">
        <v>6</v>
      </c>
    </row>
    <row r="606" spans="1:4" hidden="1" x14ac:dyDescent="0.35">
      <c r="A606" s="1">
        <v>44116</v>
      </c>
      <c r="B606" t="s">
        <v>4</v>
      </c>
      <c r="C606" t="s">
        <v>5</v>
      </c>
      <c r="D606" t="s">
        <v>4</v>
      </c>
    </row>
    <row r="607" spans="1:4" hidden="1" x14ac:dyDescent="0.35">
      <c r="A607" s="1">
        <v>44129</v>
      </c>
      <c r="B607" t="s">
        <v>8</v>
      </c>
      <c r="C607" t="s">
        <v>7</v>
      </c>
      <c r="D607" t="s">
        <v>7</v>
      </c>
    </row>
    <row r="608" spans="1:4" hidden="1" x14ac:dyDescent="0.35">
      <c r="A608" s="1">
        <v>44112</v>
      </c>
      <c r="B608" t="s">
        <v>9</v>
      </c>
      <c r="C608" t="s">
        <v>10</v>
      </c>
      <c r="D608" t="s">
        <v>9</v>
      </c>
    </row>
    <row r="609" spans="1:4" hidden="1" x14ac:dyDescent="0.35">
      <c r="A609" s="1">
        <v>44118</v>
      </c>
      <c r="B609" t="s">
        <v>6</v>
      </c>
      <c r="C609" t="s">
        <v>7</v>
      </c>
      <c r="D609" t="s">
        <v>6</v>
      </c>
    </row>
    <row r="610" spans="1:4" hidden="1" x14ac:dyDescent="0.35">
      <c r="A610" s="1">
        <v>44129</v>
      </c>
      <c r="B610" t="s">
        <v>4</v>
      </c>
      <c r="C610" t="s">
        <v>11</v>
      </c>
      <c r="D610" t="s">
        <v>11</v>
      </c>
    </row>
    <row r="611" spans="1:4" hidden="1" x14ac:dyDescent="0.35">
      <c r="A611" s="1">
        <v>44100</v>
      </c>
      <c r="B611" t="s">
        <v>9</v>
      </c>
      <c r="C611" t="s">
        <v>5</v>
      </c>
      <c r="D611" t="s">
        <v>5</v>
      </c>
    </row>
    <row r="612" spans="1:4" hidden="1" x14ac:dyDescent="0.35">
      <c r="A612" s="1">
        <v>44124</v>
      </c>
      <c r="B612" t="s">
        <v>6</v>
      </c>
      <c r="C612" t="s">
        <v>10</v>
      </c>
      <c r="D612" t="s">
        <v>10</v>
      </c>
    </row>
    <row r="613" spans="1:4" hidden="1" x14ac:dyDescent="0.35">
      <c r="A613" s="1">
        <v>44102</v>
      </c>
      <c r="B613" t="s">
        <v>4</v>
      </c>
      <c r="C613" t="s">
        <v>8</v>
      </c>
      <c r="D613" t="s">
        <v>4</v>
      </c>
    </row>
    <row r="614" spans="1:4" hidden="1" x14ac:dyDescent="0.35">
      <c r="A614" s="1">
        <v>44140</v>
      </c>
      <c r="B614" t="s">
        <v>8</v>
      </c>
      <c r="C614" t="s">
        <v>6</v>
      </c>
      <c r="D614" t="s">
        <v>8</v>
      </c>
    </row>
    <row r="615" spans="1:4" hidden="1" x14ac:dyDescent="0.35">
      <c r="A615" s="1">
        <v>44141</v>
      </c>
      <c r="B615" t="s">
        <v>4</v>
      </c>
      <c r="C615" t="s">
        <v>9</v>
      </c>
      <c r="D615" t="s">
        <v>9</v>
      </c>
    </row>
    <row r="616" spans="1:4" hidden="1" x14ac:dyDescent="0.35">
      <c r="A616" s="1">
        <v>44143</v>
      </c>
      <c r="B616" t="s">
        <v>6</v>
      </c>
      <c r="C616" t="s">
        <v>9</v>
      </c>
      <c r="D616" t="s">
        <v>6</v>
      </c>
    </row>
    <row r="617" spans="1:4" hidden="1" x14ac:dyDescent="0.35">
      <c r="A617" s="1">
        <v>44145</v>
      </c>
      <c r="B617" t="s">
        <v>6</v>
      </c>
      <c r="C617" t="s">
        <v>8</v>
      </c>
      <c r="D617" t="s">
        <v>8</v>
      </c>
    </row>
    <row r="618" spans="1:4" hidden="1" x14ac:dyDescent="0.35">
      <c r="A618" s="1">
        <v>44295</v>
      </c>
      <c r="B618" t="s">
        <v>8</v>
      </c>
      <c r="C618" t="s">
        <v>4</v>
      </c>
      <c r="D618" t="s">
        <v>4</v>
      </c>
    </row>
    <row r="619" spans="1:4" hidden="1" x14ac:dyDescent="0.35">
      <c r="A619" s="1">
        <v>44296</v>
      </c>
      <c r="B619" t="s">
        <v>11</v>
      </c>
      <c r="C619" t="s">
        <v>6</v>
      </c>
      <c r="D619" t="s">
        <v>6</v>
      </c>
    </row>
    <row r="620" spans="1:4" hidden="1" x14ac:dyDescent="0.35">
      <c r="A620" s="1">
        <v>44297</v>
      </c>
      <c r="B620" t="s">
        <v>9</v>
      </c>
      <c r="C620" t="s">
        <v>5</v>
      </c>
      <c r="D620" t="s">
        <v>5</v>
      </c>
    </row>
    <row r="621" spans="1:4" hidden="1" x14ac:dyDescent="0.35">
      <c r="A621" s="1">
        <v>44298</v>
      </c>
      <c r="B621" t="s">
        <v>7</v>
      </c>
      <c r="C621" t="s">
        <v>10</v>
      </c>
      <c r="D621" t="s">
        <v>10</v>
      </c>
    </row>
    <row r="622" spans="1:4" hidden="1" x14ac:dyDescent="0.35">
      <c r="A622" s="1">
        <v>44299</v>
      </c>
      <c r="B622" t="s">
        <v>5</v>
      </c>
      <c r="C622" t="s">
        <v>8</v>
      </c>
      <c r="D622" t="s">
        <v>8</v>
      </c>
    </row>
    <row r="623" spans="1:4" hidden="1" x14ac:dyDescent="0.35">
      <c r="A623" s="1">
        <v>44300</v>
      </c>
      <c r="B623" t="s">
        <v>9</v>
      </c>
      <c r="C623" t="s">
        <v>4</v>
      </c>
      <c r="D623" t="s">
        <v>4</v>
      </c>
    </row>
    <row r="624" spans="1:4" hidden="1" x14ac:dyDescent="0.35">
      <c r="A624" s="1">
        <v>44301</v>
      </c>
      <c r="B624" t="s">
        <v>7</v>
      </c>
      <c r="C624" t="s">
        <v>6</v>
      </c>
      <c r="D624" t="s">
        <v>7</v>
      </c>
    </row>
    <row r="625" spans="1:4" hidden="1" x14ac:dyDescent="0.35">
      <c r="A625" s="1">
        <v>44302</v>
      </c>
      <c r="B625" t="s">
        <v>10</v>
      </c>
      <c r="C625" t="s">
        <v>11</v>
      </c>
      <c r="D625" t="s">
        <v>11</v>
      </c>
    </row>
    <row r="626" spans="1:4" hidden="1" x14ac:dyDescent="0.35">
      <c r="A626" s="1">
        <v>44303</v>
      </c>
      <c r="B626" t="s">
        <v>8</v>
      </c>
      <c r="C626" t="s">
        <v>9</v>
      </c>
      <c r="D626" t="s">
        <v>8</v>
      </c>
    </row>
    <row r="627" spans="1:4" hidden="1" x14ac:dyDescent="0.35">
      <c r="A627" s="1">
        <v>44304</v>
      </c>
      <c r="B627" t="s">
        <v>4</v>
      </c>
      <c r="C627" t="s">
        <v>5</v>
      </c>
      <c r="D627" t="s">
        <v>4</v>
      </c>
    </row>
    <row r="628" spans="1:4" hidden="1" x14ac:dyDescent="0.35">
      <c r="A628" s="1">
        <v>44304</v>
      </c>
      <c r="B628" t="s">
        <v>6</v>
      </c>
      <c r="C628" t="s">
        <v>10</v>
      </c>
      <c r="D628" t="s">
        <v>6</v>
      </c>
    </row>
    <row r="629" spans="1:4" hidden="1" x14ac:dyDescent="0.35">
      <c r="A629" s="1">
        <v>44305</v>
      </c>
      <c r="B629" t="s">
        <v>11</v>
      </c>
      <c r="C629" t="s">
        <v>7</v>
      </c>
      <c r="D629" t="s">
        <v>11</v>
      </c>
    </row>
    <row r="630" spans="1:4" hidden="1" x14ac:dyDescent="0.35">
      <c r="A630" s="1">
        <v>44306</v>
      </c>
      <c r="B630" t="s">
        <v>6</v>
      </c>
      <c r="C630" t="s">
        <v>8</v>
      </c>
      <c r="D630" t="s">
        <v>6</v>
      </c>
    </row>
    <row r="631" spans="1:4" hidden="1" x14ac:dyDescent="0.35">
      <c r="A631" s="1">
        <v>44307</v>
      </c>
      <c r="B631" t="s">
        <v>10</v>
      </c>
      <c r="C631" t="s">
        <v>9</v>
      </c>
      <c r="D631" t="s">
        <v>9</v>
      </c>
    </row>
    <row r="632" spans="1:4" hidden="1" x14ac:dyDescent="0.35">
      <c r="A632" s="1">
        <v>44307</v>
      </c>
      <c r="B632" t="s">
        <v>5</v>
      </c>
      <c r="C632" t="s">
        <v>11</v>
      </c>
      <c r="D632" t="s">
        <v>11</v>
      </c>
    </row>
    <row r="633" spans="1:4" hidden="1" x14ac:dyDescent="0.35">
      <c r="A633" s="1">
        <v>44308</v>
      </c>
      <c r="B633" t="s">
        <v>4</v>
      </c>
      <c r="C633" t="s">
        <v>7</v>
      </c>
      <c r="D633" t="s">
        <v>4</v>
      </c>
    </row>
    <row r="634" spans="1:4" hidden="1" x14ac:dyDescent="0.35">
      <c r="A634" s="1">
        <v>44309</v>
      </c>
      <c r="B634" t="s">
        <v>10</v>
      </c>
      <c r="C634" t="s">
        <v>8</v>
      </c>
      <c r="D634" t="s">
        <v>10</v>
      </c>
    </row>
    <row r="635" spans="1:4" hidden="1" x14ac:dyDescent="0.35">
      <c r="A635" s="1">
        <v>44310</v>
      </c>
      <c r="B635" t="s">
        <v>7</v>
      </c>
      <c r="C635" t="s">
        <v>5</v>
      </c>
      <c r="D635" t="s">
        <v>7</v>
      </c>
    </row>
    <row r="636" spans="1:4" hidden="1" x14ac:dyDescent="0.35">
      <c r="A636" s="1">
        <v>44311</v>
      </c>
      <c r="B636" t="s">
        <v>11</v>
      </c>
      <c r="C636" t="s">
        <v>4</v>
      </c>
      <c r="D636" t="s">
        <v>11</v>
      </c>
    </row>
    <row r="637" spans="1:4" hidden="1" x14ac:dyDescent="0.35">
      <c r="A637" s="1">
        <v>44311</v>
      </c>
      <c r="B637" t="s">
        <v>9</v>
      </c>
      <c r="C637" t="s">
        <v>6</v>
      </c>
      <c r="D637" t="s">
        <v>6</v>
      </c>
    </row>
    <row r="638" spans="1:4" hidden="1" x14ac:dyDescent="0.35">
      <c r="A638" s="1">
        <v>44312</v>
      </c>
      <c r="B638" t="s">
        <v>10</v>
      </c>
      <c r="C638" t="s">
        <v>5</v>
      </c>
      <c r="D638" t="s">
        <v>5</v>
      </c>
    </row>
    <row r="639" spans="1:4" hidden="1" x14ac:dyDescent="0.35">
      <c r="A639" s="1">
        <v>44313</v>
      </c>
      <c r="B639" t="s">
        <v>6</v>
      </c>
      <c r="C639" t="s">
        <v>4</v>
      </c>
      <c r="D639" t="s">
        <v>4</v>
      </c>
    </row>
    <row r="640" spans="1:4" hidden="1" x14ac:dyDescent="0.35">
      <c r="A640" s="1">
        <v>44314</v>
      </c>
      <c r="B640" t="s">
        <v>11</v>
      </c>
      <c r="C640" t="s">
        <v>9</v>
      </c>
      <c r="D640" t="s">
        <v>11</v>
      </c>
    </row>
    <row r="641" spans="1:4" hidden="1" x14ac:dyDescent="0.35">
      <c r="A641" s="1">
        <v>44315</v>
      </c>
      <c r="B641" t="s">
        <v>6</v>
      </c>
      <c r="C641" t="s">
        <v>5</v>
      </c>
      <c r="D641" t="s">
        <v>6</v>
      </c>
    </row>
    <row r="642" spans="1:4" hidden="1" x14ac:dyDescent="0.35">
      <c r="A642" s="1">
        <v>44315</v>
      </c>
      <c r="B642" t="s">
        <v>8</v>
      </c>
      <c r="C642" t="s">
        <v>7</v>
      </c>
      <c r="D642" t="s">
        <v>8</v>
      </c>
    </row>
    <row r="643" spans="1:4" hidden="1" x14ac:dyDescent="0.35">
      <c r="A643" s="1">
        <v>44316</v>
      </c>
      <c r="B643" t="s">
        <v>10</v>
      </c>
      <c r="C643" t="s">
        <v>4</v>
      </c>
      <c r="D643" t="s">
        <v>10</v>
      </c>
    </row>
    <row r="644" spans="1:4" hidden="1" x14ac:dyDescent="0.35">
      <c r="A644" s="1">
        <v>44317</v>
      </c>
      <c r="B644" t="s">
        <v>8</v>
      </c>
      <c r="C644" t="s">
        <v>11</v>
      </c>
      <c r="D644" t="s">
        <v>8</v>
      </c>
    </row>
    <row r="645" spans="1:4" x14ac:dyDescent="0.35">
      <c r="A645" s="1">
        <v>44318</v>
      </c>
      <c r="B645" t="s">
        <v>7</v>
      </c>
      <c r="C645" t="s">
        <v>9</v>
      </c>
      <c r="D645" t="s">
        <v>7</v>
      </c>
    </row>
    <row r="646" spans="1:4" hidden="1" x14ac:dyDescent="0.35">
      <c r="A646" s="1">
        <v>44318</v>
      </c>
      <c r="B646" t="s">
        <v>10</v>
      </c>
      <c r="C646" t="s">
        <v>6</v>
      </c>
      <c r="D646" t="s">
        <v>6</v>
      </c>
    </row>
    <row r="647" spans="1:4" hidden="1" x14ac:dyDescent="0.35">
      <c r="A647" s="1">
        <v>44458</v>
      </c>
      <c r="B647" t="s">
        <v>11</v>
      </c>
      <c r="C647" t="s">
        <v>8</v>
      </c>
      <c r="D647" t="s">
        <v>11</v>
      </c>
    </row>
    <row r="648" spans="1:4" hidden="1" x14ac:dyDescent="0.35">
      <c r="A648" s="2">
        <v>44459</v>
      </c>
      <c r="B648" t="s">
        <v>5</v>
      </c>
      <c r="C648" t="s">
        <v>4</v>
      </c>
      <c r="D648" t="s">
        <v>5</v>
      </c>
    </row>
    <row r="649" spans="1:4" hidden="1" x14ac:dyDescent="0.35">
      <c r="A649" s="2">
        <v>44460</v>
      </c>
      <c r="B649" t="s">
        <v>10</v>
      </c>
      <c r="C649" t="s">
        <v>7</v>
      </c>
      <c r="D649" t="s">
        <v>7</v>
      </c>
    </row>
    <row r="650" spans="1:4" hidden="1" x14ac:dyDescent="0.35">
      <c r="A650" s="2">
        <v>44461</v>
      </c>
      <c r="B650" t="s">
        <v>6</v>
      </c>
      <c r="C650" t="s">
        <v>9</v>
      </c>
      <c r="D650" t="s">
        <v>6</v>
      </c>
    </row>
    <row r="651" spans="1:4" hidden="1" x14ac:dyDescent="0.35">
      <c r="A651" s="2">
        <v>44462</v>
      </c>
      <c r="B651" t="s">
        <v>8</v>
      </c>
      <c r="C651" t="s">
        <v>5</v>
      </c>
      <c r="D651" t="s">
        <v>5</v>
      </c>
    </row>
    <row r="652" spans="1:4" hidden="1" x14ac:dyDescent="0.35">
      <c r="A652" s="2">
        <v>44463</v>
      </c>
      <c r="B652" t="s">
        <v>4</v>
      </c>
      <c r="C652" t="s">
        <v>11</v>
      </c>
      <c r="D652" t="s">
        <v>11</v>
      </c>
    </row>
    <row r="653" spans="1:4" hidden="1" x14ac:dyDescent="0.35">
      <c r="A653" s="2">
        <v>44464</v>
      </c>
      <c r="B653" t="s">
        <v>6</v>
      </c>
      <c r="C653" t="s">
        <v>7</v>
      </c>
      <c r="D653" t="s">
        <v>6</v>
      </c>
    </row>
    <row r="654" spans="1:4" hidden="1" x14ac:dyDescent="0.35">
      <c r="A654" s="2">
        <v>44464</v>
      </c>
      <c r="B654" t="s">
        <v>9</v>
      </c>
      <c r="C654" t="s">
        <v>10</v>
      </c>
      <c r="D654" t="s">
        <v>10</v>
      </c>
    </row>
    <row r="655" spans="1:4" hidden="1" x14ac:dyDescent="0.35">
      <c r="A655" s="2">
        <v>44465</v>
      </c>
      <c r="B655" t="s">
        <v>11</v>
      </c>
      <c r="C655" t="s">
        <v>5</v>
      </c>
      <c r="D655" t="s">
        <v>11</v>
      </c>
    </row>
    <row r="656" spans="1:4" hidden="1" x14ac:dyDescent="0.35">
      <c r="A656" s="2">
        <v>44465</v>
      </c>
      <c r="B656" t="s">
        <v>4</v>
      </c>
      <c r="C656" t="s">
        <v>8</v>
      </c>
      <c r="D656" t="s">
        <v>23</v>
      </c>
    </row>
    <row r="657" spans="1:4" x14ac:dyDescent="0.35">
      <c r="A657" s="2">
        <v>44466</v>
      </c>
      <c r="B657" t="s">
        <v>9</v>
      </c>
      <c r="C657" t="s">
        <v>7</v>
      </c>
      <c r="D657" t="s">
        <v>9</v>
      </c>
    </row>
    <row r="658" spans="1:4" hidden="1" x14ac:dyDescent="0.35">
      <c r="A658" s="2">
        <v>44467</v>
      </c>
      <c r="B658" t="s">
        <v>5</v>
      </c>
      <c r="C658" t="s">
        <v>6</v>
      </c>
      <c r="D658" t="s">
        <v>5</v>
      </c>
    </row>
    <row r="659" spans="1:4" hidden="1" x14ac:dyDescent="0.35">
      <c r="A659" s="2">
        <v>44467</v>
      </c>
      <c r="B659" t="s">
        <v>8</v>
      </c>
      <c r="C659" t="s">
        <v>10</v>
      </c>
      <c r="D659" t="s">
        <v>8</v>
      </c>
    </row>
    <row r="660" spans="1:4" hidden="1" x14ac:dyDescent="0.35">
      <c r="A660" s="2">
        <v>44468</v>
      </c>
      <c r="B660" t="s">
        <v>7</v>
      </c>
      <c r="C660" t="s">
        <v>4</v>
      </c>
      <c r="D660" t="s">
        <v>23</v>
      </c>
    </row>
    <row r="661" spans="1:4" hidden="1" x14ac:dyDescent="0.35">
      <c r="A661" s="2">
        <v>44469</v>
      </c>
      <c r="B661" t="s">
        <v>9</v>
      </c>
      <c r="C661" t="s">
        <v>11</v>
      </c>
      <c r="D661" t="s">
        <v>11</v>
      </c>
    </row>
    <row r="662" spans="1:4" hidden="1" x14ac:dyDescent="0.35">
      <c r="A662" s="2">
        <v>44470</v>
      </c>
      <c r="B662" t="s">
        <v>5</v>
      </c>
      <c r="C662" t="s">
        <v>10</v>
      </c>
      <c r="D662" t="s">
        <v>10</v>
      </c>
    </row>
    <row r="663" spans="1:4" hidden="1" x14ac:dyDescent="0.35">
      <c r="A663" s="2">
        <v>44471</v>
      </c>
      <c r="B663" t="s">
        <v>8</v>
      </c>
      <c r="C663" t="s">
        <v>6</v>
      </c>
      <c r="D663" t="s">
        <v>6</v>
      </c>
    </row>
    <row r="664" spans="1:4" hidden="1" x14ac:dyDescent="0.35">
      <c r="A664" s="2">
        <v>44471</v>
      </c>
      <c r="B664" t="s">
        <v>7</v>
      </c>
      <c r="C664" t="s">
        <v>11</v>
      </c>
      <c r="D664" t="s">
        <v>7</v>
      </c>
    </row>
    <row r="665" spans="1:4" hidden="1" x14ac:dyDescent="0.35">
      <c r="A665" s="2">
        <v>44472</v>
      </c>
      <c r="B665" t="s">
        <v>4</v>
      </c>
      <c r="C665" t="s">
        <v>10</v>
      </c>
      <c r="D665" t="s">
        <v>23</v>
      </c>
    </row>
    <row r="666" spans="1:4" hidden="1" x14ac:dyDescent="0.35">
      <c r="A666" s="2">
        <v>44472</v>
      </c>
      <c r="B666" t="s">
        <v>5</v>
      </c>
      <c r="C666" t="s">
        <v>9</v>
      </c>
      <c r="D666" t="s">
        <v>5</v>
      </c>
    </row>
    <row r="667" spans="1:4" hidden="1" x14ac:dyDescent="0.35">
      <c r="A667" s="2">
        <v>44473</v>
      </c>
      <c r="B667" t="s">
        <v>6</v>
      </c>
      <c r="C667" t="s">
        <v>11</v>
      </c>
      <c r="D667" t="s">
        <v>6</v>
      </c>
    </row>
    <row r="668" spans="1:4" hidden="1" x14ac:dyDescent="0.35">
      <c r="A668" s="2">
        <v>44474</v>
      </c>
      <c r="B668" t="s">
        <v>7</v>
      </c>
      <c r="C668" t="s">
        <v>8</v>
      </c>
      <c r="D668" t="s">
        <v>8</v>
      </c>
    </row>
    <row r="669" spans="1:4" hidden="1" x14ac:dyDescent="0.35">
      <c r="A669" s="2">
        <v>44475</v>
      </c>
      <c r="B669" t="s">
        <v>4</v>
      </c>
      <c r="C669" t="s">
        <v>9</v>
      </c>
      <c r="D669" t="s">
        <v>9</v>
      </c>
    </row>
    <row r="670" spans="1:4" hidden="1" x14ac:dyDescent="0.35">
      <c r="A670" s="2">
        <v>44476</v>
      </c>
      <c r="B670" t="s">
        <v>11</v>
      </c>
      <c r="C670" t="s">
        <v>10</v>
      </c>
      <c r="D670" t="s">
        <v>10</v>
      </c>
    </row>
    <row r="671" spans="1:4" hidden="1" x14ac:dyDescent="0.35">
      <c r="A671" s="2">
        <v>44476</v>
      </c>
      <c r="B671" t="s">
        <v>5</v>
      </c>
      <c r="C671" t="s">
        <v>7</v>
      </c>
      <c r="D671" t="s">
        <v>5</v>
      </c>
    </row>
    <row r="672" spans="1:4" hidden="1" x14ac:dyDescent="0.35">
      <c r="A672" s="2">
        <v>44477</v>
      </c>
      <c r="B672" t="s">
        <v>4</v>
      </c>
      <c r="C672" t="s">
        <v>6</v>
      </c>
      <c r="D672" t="s">
        <v>23</v>
      </c>
    </row>
    <row r="673" spans="1:4" hidden="1" x14ac:dyDescent="0.35">
      <c r="A673" s="2">
        <v>44477</v>
      </c>
      <c r="B673" t="s">
        <v>9</v>
      </c>
      <c r="C673" t="s">
        <v>8</v>
      </c>
      <c r="D673" t="s">
        <v>8</v>
      </c>
    </row>
    <row r="674" spans="1:4" hidden="1" x14ac:dyDescent="0.35">
      <c r="A674" s="2">
        <v>44479</v>
      </c>
      <c r="B674" t="s">
        <v>6</v>
      </c>
      <c r="C674" t="s">
        <v>11</v>
      </c>
      <c r="D674" t="s">
        <v>11</v>
      </c>
    </row>
    <row r="675" spans="1:4" hidden="1" x14ac:dyDescent="0.35">
      <c r="A675" s="2">
        <v>44480</v>
      </c>
      <c r="B675" t="s">
        <v>4</v>
      </c>
      <c r="C675" t="s">
        <v>5</v>
      </c>
      <c r="D675" t="s">
        <v>5</v>
      </c>
    </row>
    <row r="676" spans="1:4" hidden="1" x14ac:dyDescent="0.35">
      <c r="A676" s="2">
        <v>44482</v>
      </c>
      <c r="B676" t="s">
        <v>6</v>
      </c>
      <c r="C676" t="s">
        <v>5</v>
      </c>
      <c r="D676" t="s">
        <v>5</v>
      </c>
    </row>
    <row r="677" spans="1:4" hidden="1" x14ac:dyDescent="0.35">
      <c r="A677" s="2">
        <v>44484</v>
      </c>
      <c r="B677" t="s">
        <v>11</v>
      </c>
      <c r="C677" t="s">
        <v>5</v>
      </c>
      <c r="D677" t="s">
        <v>11</v>
      </c>
    </row>
  </sheetData>
  <autoFilter ref="B1:C677" xr:uid="{01562560-5524-4238-962F-CA31A182A4D4}">
    <filterColumn colId="0">
      <filters>
        <filter val="Rajasthan Royals"/>
        <filter val="Sunrisers Hyderabad"/>
      </filters>
    </filterColumn>
    <filterColumn colId="1">
      <filters>
        <filter val="Rajasthan Royals"/>
        <filter val="Sunrisers Hyderabad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E50FD-F01F-45A8-8BD7-33E14DFE4B1C}">
  <dimension ref="A1:O19"/>
  <sheetViews>
    <sheetView workbookViewId="0">
      <selection activeCell="R7" sqref="R7"/>
    </sheetView>
  </sheetViews>
  <sheetFormatPr defaultRowHeight="14.5" x14ac:dyDescent="0.35"/>
  <cols>
    <col min="1" max="1" width="10" style="4" bestFit="1" customWidth="1"/>
    <col min="2" max="4" width="8.7265625" style="4"/>
    <col min="5" max="5" width="10.08984375" style="4" bestFit="1" customWidth="1"/>
    <col min="6" max="6" width="8.7265625" style="4"/>
    <col min="7" max="7" width="8.90625" style="4" bestFit="1" customWidth="1"/>
    <col min="8" max="8" width="8.7265625" style="4"/>
    <col min="9" max="9" width="10.08984375" style="4" bestFit="1" customWidth="1"/>
    <col min="10" max="12" width="8.7265625" style="4"/>
    <col min="13" max="13" width="10.08984375" style="4" bestFit="1" customWidth="1"/>
    <col min="14" max="14" width="9.6328125" style="4" bestFit="1" customWidth="1"/>
    <col min="15" max="15" width="10" style="4" bestFit="1" customWidth="1"/>
    <col min="16" max="16384" width="8.7265625" style="4"/>
  </cols>
  <sheetData>
    <row r="1" spans="1:15" x14ac:dyDescent="0.35">
      <c r="A1" s="32" t="s">
        <v>8</v>
      </c>
      <c r="B1" s="32"/>
      <c r="C1" s="32"/>
      <c r="E1" s="33" t="s">
        <v>11</v>
      </c>
      <c r="F1" s="33"/>
      <c r="G1" s="33"/>
      <c r="I1" s="34" t="s">
        <v>31</v>
      </c>
      <c r="J1" s="34"/>
      <c r="K1" s="34"/>
      <c r="M1" s="35" t="s">
        <v>6</v>
      </c>
      <c r="N1" s="35"/>
      <c r="O1" s="35"/>
    </row>
    <row r="2" spans="1:15" x14ac:dyDescent="0.35">
      <c r="A2" s="6" t="s">
        <v>17</v>
      </c>
      <c r="B2" s="6" t="s">
        <v>18</v>
      </c>
      <c r="C2" s="6" t="s">
        <v>19</v>
      </c>
      <c r="E2" s="6" t="s">
        <v>17</v>
      </c>
      <c r="F2" s="6" t="s">
        <v>44</v>
      </c>
      <c r="G2" s="6" t="s">
        <v>45</v>
      </c>
      <c r="I2" s="6" t="s">
        <v>17</v>
      </c>
      <c r="J2" s="6" t="s">
        <v>55</v>
      </c>
      <c r="K2" s="6" t="s">
        <v>56</v>
      </c>
      <c r="M2" s="6" t="s">
        <v>17</v>
      </c>
      <c r="N2" s="6" t="s">
        <v>72</v>
      </c>
      <c r="O2" s="6" t="s">
        <v>73</v>
      </c>
    </row>
    <row r="3" spans="1:15" x14ac:dyDescent="0.35">
      <c r="A3" s="6" t="s">
        <v>20</v>
      </c>
      <c r="B3" s="7">
        <f>MI!I38</f>
        <v>0.5</v>
      </c>
      <c r="C3" s="7">
        <f>MI!J38</f>
        <v>0.5</v>
      </c>
      <c r="E3" s="6" t="s">
        <v>20</v>
      </c>
      <c r="F3" s="7">
        <f>CSK!I38</f>
        <v>0.6</v>
      </c>
      <c r="G3" s="7">
        <f>CSK!J38</f>
        <v>0.4</v>
      </c>
      <c r="I3" s="6" t="s">
        <v>21</v>
      </c>
      <c r="J3" s="7">
        <f>RR!I30</f>
        <v>0.33333333333333331</v>
      </c>
      <c r="K3" s="7">
        <f>RR!J30</f>
        <v>0.66666666666666674</v>
      </c>
      <c r="M3" s="6" t="s">
        <v>20</v>
      </c>
      <c r="N3" s="7">
        <f>DC!I161</f>
        <v>0.63636363636363635</v>
      </c>
      <c r="O3" s="7">
        <f>DC!J161</f>
        <v>0.36363636363636365</v>
      </c>
    </row>
    <row r="4" spans="1:15" x14ac:dyDescent="0.35">
      <c r="A4" s="6" t="s">
        <v>21</v>
      </c>
      <c r="B4" s="7">
        <f>MI!$I$3</f>
        <v>0.57894736842105265</v>
      </c>
      <c r="C4" s="7">
        <f>MI!J3</f>
        <v>0.42105263157894735</v>
      </c>
      <c r="E4" s="6" t="s">
        <v>37</v>
      </c>
      <c r="F4" s="7">
        <f>CSK!I3</f>
        <v>0.33333333333333331</v>
      </c>
      <c r="G4" s="7">
        <f>CSK!J3</f>
        <v>0.66666666666666674</v>
      </c>
      <c r="I4" s="6" t="s">
        <v>37</v>
      </c>
      <c r="J4" s="7">
        <f>RR!I3</f>
        <v>0.45454545454545453</v>
      </c>
      <c r="K4" s="7">
        <f>RR!J3</f>
        <v>0.54545454545454541</v>
      </c>
      <c r="M4" s="6" t="s">
        <v>37</v>
      </c>
      <c r="N4" s="7">
        <f>DC!I3</f>
        <v>0.53846153846153844</v>
      </c>
      <c r="O4" s="7">
        <f>DC!J3</f>
        <v>0.46153846153846156</v>
      </c>
    </row>
    <row r="5" spans="1:15" x14ac:dyDescent="0.35">
      <c r="A5" s="6" t="s">
        <v>22</v>
      </c>
      <c r="B5" s="7">
        <f>MI!I65</f>
        <v>0.77272727272727271</v>
      </c>
      <c r="C5" s="7">
        <f>MI!J65</f>
        <v>0.22727272727272729</v>
      </c>
      <c r="E5" s="6" t="s">
        <v>22</v>
      </c>
      <c r="F5" s="7">
        <f>CSK!I66</f>
        <v>0.625</v>
      </c>
      <c r="G5" s="7">
        <f>CSK!J66</f>
        <v>0.375</v>
      </c>
      <c r="I5" s="6" t="s">
        <v>22</v>
      </c>
      <c r="J5" s="7">
        <f>RR!I58</f>
        <v>0.36363636363636365</v>
      </c>
      <c r="K5" s="7">
        <f>RR!J58</f>
        <v>0.63636363636363635</v>
      </c>
      <c r="M5" s="6" t="s">
        <v>22</v>
      </c>
      <c r="N5" s="7">
        <f>DC!I65</f>
        <v>0.5</v>
      </c>
      <c r="O5" s="7">
        <f>DC!J65</f>
        <v>0.5</v>
      </c>
    </row>
    <row r="6" spans="1:15" x14ac:dyDescent="0.35">
      <c r="A6" s="6" t="s">
        <v>28</v>
      </c>
      <c r="B6" s="7">
        <f>MI!I97</f>
        <v>0.53333333333333333</v>
      </c>
      <c r="C6" s="7">
        <f>MI!J97</f>
        <v>0.46666666666666667</v>
      </c>
      <c r="E6" s="6" t="s">
        <v>28</v>
      </c>
      <c r="F6" s="7">
        <f>CSK!I94</f>
        <v>0.6470588235294118</v>
      </c>
      <c r="G6" s="7">
        <f>CSK!J94</f>
        <v>0.3529411764705882</v>
      </c>
      <c r="I6" s="6" t="s">
        <v>28</v>
      </c>
      <c r="J6" s="7">
        <f>RR!I85</f>
        <v>0.5</v>
      </c>
      <c r="K6" s="7">
        <f>RR!J85</f>
        <v>0.5</v>
      </c>
      <c r="M6" s="6" t="s">
        <v>28</v>
      </c>
      <c r="N6" s="7">
        <f>DC!I96</f>
        <v>0.6</v>
      </c>
      <c r="O6" s="7">
        <f>DC!J96</f>
        <v>0.4</v>
      </c>
    </row>
    <row r="7" spans="1:15" x14ac:dyDescent="0.35">
      <c r="A7" s="6" t="s">
        <v>29</v>
      </c>
      <c r="B7" s="7">
        <f>MI!I128</f>
        <v>0.52941176470588236</v>
      </c>
      <c r="C7" s="7">
        <f>MI!J128</f>
        <v>0.47058823529411764</v>
      </c>
      <c r="E7" s="6" t="s">
        <v>29</v>
      </c>
      <c r="F7" s="7">
        <f>CSK!I123</f>
        <v>0.70588235294117652</v>
      </c>
      <c r="G7" s="7">
        <f>CSK!J123</f>
        <v>0.29411764705882348</v>
      </c>
      <c r="I7" s="6" t="s">
        <v>29</v>
      </c>
      <c r="J7" s="7">
        <f>RR!I112</f>
        <v>0.55555555555555558</v>
      </c>
      <c r="K7" s="7">
        <f>RR!J112</f>
        <v>0.44444444444444442</v>
      </c>
      <c r="M7" s="6" t="s">
        <v>29</v>
      </c>
      <c r="N7" s="7">
        <f>DC!I131</f>
        <v>0.6</v>
      </c>
      <c r="O7" s="7">
        <f>DC!J131</f>
        <v>0.4</v>
      </c>
    </row>
    <row r="8" spans="1:15" x14ac:dyDescent="0.35">
      <c r="A8" s="6" t="s">
        <v>30</v>
      </c>
      <c r="B8" s="7">
        <f>MI!I160</f>
        <v>0.5625</v>
      </c>
      <c r="C8" s="7">
        <f>MI!J160</f>
        <v>0.4375</v>
      </c>
      <c r="E8" s="6" t="s">
        <v>30</v>
      </c>
      <c r="F8" s="7">
        <f>CSK!I153</f>
        <v>0.6</v>
      </c>
      <c r="G8" s="7">
        <f>CSK!J153</f>
        <v>0.4</v>
      </c>
      <c r="I8" s="6" t="s">
        <v>30</v>
      </c>
      <c r="J8" s="7">
        <f>RR!I139</f>
        <v>0.66666666666666663</v>
      </c>
      <c r="K8" s="7">
        <f>RR!J139</f>
        <v>0.33333333333333337</v>
      </c>
      <c r="M8" s="6" t="s">
        <v>21</v>
      </c>
      <c r="N8" s="7">
        <f>DC!I36</f>
        <v>0.3</v>
      </c>
      <c r="O8" s="7">
        <f>DC!J36</f>
        <v>0.7</v>
      </c>
    </row>
    <row r="9" spans="1:15" x14ac:dyDescent="0.35">
      <c r="A9" s="6" t="s">
        <v>50</v>
      </c>
      <c r="B9" s="7">
        <f>MI!I193</f>
        <v>0.5714285714285714</v>
      </c>
      <c r="C9" s="7">
        <f>MI!J193</f>
        <v>0.4285714285714286</v>
      </c>
      <c r="E9" s="6" t="s">
        <v>50</v>
      </c>
      <c r="F9" s="7">
        <f>CSK!I182</f>
        <v>0.66666666666666663</v>
      </c>
      <c r="G9" s="7">
        <f>CSK!J182</f>
        <v>0.33333333333333337</v>
      </c>
      <c r="I9" s="6" t="s">
        <v>50</v>
      </c>
      <c r="J9" s="7">
        <f>RR!I166</f>
        <v>0.6</v>
      </c>
      <c r="K9" s="7">
        <f>RR!J166</f>
        <v>0.4</v>
      </c>
      <c r="M9" s="6" t="s">
        <v>50</v>
      </c>
      <c r="N9" s="7">
        <f>DC!I188</f>
        <v>0.55555555555555558</v>
      </c>
      <c r="O9" s="7">
        <f>DC!J188</f>
        <v>0.44444444444444442</v>
      </c>
    </row>
    <row r="11" spans="1:15" x14ac:dyDescent="0.35">
      <c r="A11" s="36" t="s">
        <v>4</v>
      </c>
      <c r="B11" s="36"/>
      <c r="C11" s="36"/>
      <c r="E11" s="37" t="s">
        <v>9</v>
      </c>
      <c r="F11" s="37"/>
      <c r="G11" s="37"/>
      <c r="I11" s="38" t="s">
        <v>5</v>
      </c>
      <c r="J11" s="38"/>
      <c r="K11" s="38"/>
      <c r="M11" s="39" t="s">
        <v>10</v>
      </c>
      <c r="N11" s="39"/>
      <c r="O11" s="39"/>
    </row>
    <row r="12" spans="1:15" x14ac:dyDescent="0.35">
      <c r="A12" s="6" t="s">
        <v>17</v>
      </c>
      <c r="B12" s="6" t="s">
        <v>74</v>
      </c>
      <c r="C12" s="6" t="s">
        <v>75</v>
      </c>
      <c r="E12" s="6" t="s">
        <v>17</v>
      </c>
      <c r="F12" s="6" t="s">
        <v>84</v>
      </c>
      <c r="G12" s="6" t="s">
        <v>85</v>
      </c>
      <c r="I12" s="6" t="s">
        <v>17</v>
      </c>
      <c r="J12" s="6" t="s">
        <v>91</v>
      </c>
      <c r="K12" s="6" t="s">
        <v>92</v>
      </c>
      <c r="M12" s="6" t="s">
        <v>17</v>
      </c>
      <c r="N12" s="6" t="s">
        <v>93</v>
      </c>
      <c r="O12" s="6" t="s">
        <v>94</v>
      </c>
    </row>
    <row r="13" spans="1:15" x14ac:dyDescent="0.35">
      <c r="A13" s="6" t="s">
        <v>20</v>
      </c>
      <c r="B13" s="7">
        <f>RCB!I130</f>
        <v>0.6</v>
      </c>
      <c r="C13" s="7">
        <f>RCB!J130</f>
        <v>0.4</v>
      </c>
      <c r="E13" s="6" t="s">
        <v>20</v>
      </c>
      <c r="F13" s="7">
        <f>SRH!I100</f>
        <v>0.33333333333333331</v>
      </c>
      <c r="G13" s="7">
        <f>SRH!J100</f>
        <v>0.66666666666666674</v>
      </c>
      <c r="I13" s="6" t="s">
        <v>20</v>
      </c>
      <c r="J13" s="7">
        <f>KKR!I63</f>
        <v>0.5</v>
      </c>
      <c r="K13" s="7">
        <f>KKR!J63</f>
        <v>0.5</v>
      </c>
      <c r="M13" s="6" t="s">
        <v>20</v>
      </c>
      <c r="N13" s="7">
        <f>PBSK!I115</f>
        <v>0.5</v>
      </c>
      <c r="O13" s="7">
        <f>PBSK!J115</f>
        <v>0.5</v>
      </c>
    </row>
    <row r="14" spans="1:15" x14ac:dyDescent="0.35">
      <c r="A14" s="6" t="s">
        <v>37</v>
      </c>
      <c r="B14" s="7">
        <f>RCB!I3</f>
        <v>0.27272727272727271</v>
      </c>
      <c r="C14" s="7">
        <f>RCB!J3</f>
        <v>0.72727272727272729</v>
      </c>
      <c r="E14" s="6" t="s">
        <v>37</v>
      </c>
      <c r="F14" s="7">
        <f>SRH!I3</f>
        <v>0.33333333333333331</v>
      </c>
      <c r="G14" s="7">
        <f>SRH!J3</f>
        <v>0.66666666666666674</v>
      </c>
      <c r="I14" s="6" t="s">
        <v>37</v>
      </c>
      <c r="J14" s="7">
        <f>KKR!I3</f>
        <v>0.33333333333333331</v>
      </c>
      <c r="K14" s="7">
        <f>KKR!J3</f>
        <v>0.66666666666666674</v>
      </c>
      <c r="M14" s="6" t="s">
        <v>37</v>
      </c>
      <c r="N14" s="7">
        <f>PBSK!I3</f>
        <v>0.42857142857142855</v>
      </c>
      <c r="O14" s="7">
        <f>PBSK!J3</f>
        <v>0.5714285714285714</v>
      </c>
    </row>
    <row r="15" spans="1:15" x14ac:dyDescent="0.35">
      <c r="A15" s="6" t="s">
        <v>22</v>
      </c>
      <c r="B15" s="7">
        <f>RCB!I65</f>
        <v>0.53846153846153844</v>
      </c>
      <c r="C15" s="7">
        <f>RCB!J65</f>
        <v>0.46153846153846156</v>
      </c>
      <c r="E15" s="6" t="s">
        <v>22</v>
      </c>
      <c r="F15" s="7">
        <f>SRH!I67</f>
        <v>0.1111111111111111</v>
      </c>
      <c r="G15" s="7">
        <f>SRH!J67</f>
        <v>0.88888888888888884</v>
      </c>
      <c r="I15" s="6" t="s">
        <v>21</v>
      </c>
      <c r="J15" s="7">
        <f>KKR!I35</f>
        <v>0.25</v>
      </c>
      <c r="K15" s="7">
        <f>KKR!J35</f>
        <v>0.75</v>
      </c>
      <c r="M15" s="6" t="s">
        <v>22</v>
      </c>
      <c r="N15" s="7">
        <f>PBSK!I38</f>
        <v>0</v>
      </c>
      <c r="O15" s="7">
        <f>PBSK!J38</f>
        <v>1</v>
      </c>
    </row>
    <row r="16" spans="1:15" x14ac:dyDescent="0.35">
      <c r="A16" s="6" t="s">
        <v>28</v>
      </c>
      <c r="B16" s="7">
        <f>RCB!I97</f>
        <v>0.23076923076923078</v>
      </c>
      <c r="C16" s="7">
        <f>RCB!J97</f>
        <v>0.76923076923076916</v>
      </c>
      <c r="E16" s="6" t="s">
        <v>21</v>
      </c>
      <c r="F16" s="7">
        <f>SRH!I38</f>
        <v>0.125</v>
      </c>
      <c r="G16" s="7">
        <f>SRH!J38</f>
        <v>0.875</v>
      </c>
      <c r="I16" s="6" t="s">
        <v>28</v>
      </c>
      <c r="J16" s="7">
        <f>KKR!I90</f>
        <v>0.6</v>
      </c>
      <c r="K16" s="7">
        <f>KKR!J90</f>
        <v>0.4</v>
      </c>
      <c r="M16" s="6" t="s">
        <v>28</v>
      </c>
      <c r="N16" s="7">
        <f>PBSK!I57</f>
        <v>0.5</v>
      </c>
      <c r="O16" s="7">
        <f>PBSK!J57</f>
        <v>0.5</v>
      </c>
    </row>
    <row r="17" spans="1:15" x14ac:dyDescent="0.35">
      <c r="A17" s="6" t="s">
        <v>21</v>
      </c>
      <c r="B17" s="7">
        <f>RCB!I35</f>
        <v>0.44444444444444442</v>
      </c>
      <c r="C17" s="7">
        <f>RCB!J35</f>
        <v>0.55555555555555558</v>
      </c>
      <c r="E17" s="6" t="s">
        <v>29</v>
      </c>
      <c r="F17" s="7">
        <f>SRH!I127</f>
        <v>0.4375</v>
      </c>
      <c r="G17" s="7">
        <f>SRH!J127</f>
        <v>0.5625</v>
      </c>
      <c r="I17" s="6" t="s">
        <v>29</v>
      </c>
      <c r="J17" s="7">
        <f>KKR!I123</f>
        <v>0.6</v>
      </c>
      <c r="K17" s="7">
        <f>KKR!J123</f>
        <v>0.4</v>
      </c>
      <c r="M17" s="6" t="s">
        <v>29</v>
      </c>
      <c r="N17" s="7">
        <f>PBSK!I76</f>
        <v>0.5</v>
      </c>
      <c r="O17" s="7">
        <f>PBSK!J76</f>
        <v>0.5</v>
      </c>
    </row>
    <row r="18" spans="1:15" x14ac:dyDescent="0.35">
      <c r="A18" s="6" t="s">
        <v>30</v>
      </c>
      <c r="B18" s="7">
        <f>RCB!I157</f>
        <v>0.8571428571428571</v>
      </c>
      <c r="C18" s="7">
        <f>RCB!J157</f>
        <v>0.1428571428571429</v>
      </c>
      <c r="E18" s="6" t="s">
        <v>30</v>
      </c>
      <c r="F18" s="7">
        <f>SRH!I161</f>
        <v>0.6</v>
      </c>
      <c r="G18" s="7">
        <f>SRH!J161</f>
        <v>0.4</v>
      </c>
      <c r="I18" s="6" t="s">
        <v>30</v>
      </c>
      <c r="J18" s="7">
        <f>KKR!I155</f>
        <v>0.6</v>
      </c>
      <c r="K18" s="7">
        <f>KKR!J155</f>
        <v>0.4</v>
      </c>
      <c r="M18" s="6" t="s">
        <v>30</v>
      </c>
      <c r="N18" s="7">
        <f>PBSK!I95</f>
        <v>0.2857142857142857</v>
      </c>
      <c r="O18" s="7">
        <f>PBSK!J95</f>
        <v>0.7142857142857143</v>
      </c>
    </row>
    <row r="19" spans="1:15" x14ac:dyDescent="0.35">
      <c r="A19" s="6" t="s">
        <v>50</v>
      </c>
      <c r="B19" s="7">
        <f>RCB!I187</f>
        <v>0.5714285714285714</v>
      </c>
      <c r="C19" s="7">
        <f>RCB!J187</f>
        <v>0.4285714285714286</v>
      </c>
      <c r="E19" s="6" t="s">
        <v>50</v>
      </c>
      <c r="F19" s="7">
        <f>SRH!I195</f>
        <v>0.66666666666666663</v>
      </c>
      <c r="G19" s="7">
        <f>SRH!J195</f>
        <v>0.33333333333333337</v>
      </c>
      <c r="I19" s="6" t="s">
        <v>50</v>
      </c>
      <c r="J19" s="7">
        <f>KKR!I186</f>
        <v>0.4</v>
      </c>
      <c r="K19" s="7">
        <f>KKR!J186</f>
        <v>0.6</v>
      </c>
      <c r="M19" s="6" t="s">
        <v>21</v>
      </c>
      <c r="N19" s="7">
        <f>PBSK!I21</f>
        <v>0.5</v>
      </c>
      <c r="O19" s="7">
        <f>PBSK!J21</f>
        <v>0.5</v>
      </c>
    </row>
  </sheetData>
  <mergeCells count="8">
    <mergeCell ref="A1:C1"/>
    <mergeCell ref="E1:G1"/>
    <mergeCell ref="I1:K1"/>
    <mergeCell ref="M1:O1"/>
    <mergeCell ref="A11:C11"/>
    <mergeCell ref="E11:G11"/>
    <mergeCell ref="I11:K11"/>
    <mergeCell ref="M11:O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9B4B-1FC7-4690-BFD3-7CB92E1F937C}">
  <dimension ref="A1:BK46"/>
  <sheetViews>
    <sheetView topLeftCell="F7" zoomScaleNormal="100" workbookViewId="0">
      <selection activeCell="AK19" sqref="AK19"/>
    </sheetView>
  </sheetViews>
  <sheetFormatPr defaultRowHeight="14.5" x14ac:dyDescent="0.35"/>
  <cols>
    <col min="1" max="7" width="8.7265625" style="4"/>
    <col min="8" max="8" width="8.7265625" style="11"/>
    <col min="9" max="15" width="8.7265625" style="4"/>
    <col min="16" max="16" width="8.7265625" style="11"/>
    <col min="17" max="23" width="8.7265625" style="4"/>
    <col min="24" max="24" width="8.7265625" style="11"/>
    <col min="25" max="31" width="8.7265625" style="4"/>
    <col min="32" max="32" width="8.7265625" style="11" customWidth="1"/>
    <col min="33" max="39" width="8.7265625" style="4"/>
    <col min="40" max="40" width="8.7265625" style="11"/>
    <col min="41" max="47" width="8.7265625" style="4"/>
    <col min="48" max="48" width="8.7265625" style="11"/>
    <col min="49" max="55" width="8.7265625" style="4"/>
    <col min="56" max="56" width="8.7265625" style="11"/>
    <col min="57" max="16384" width="8.7265625" style="4"/>
  </cols>
  <sheetData>
    <row r="1" spans="1:63" ht="18.5" x14ac:dyDescent="0.45">
      <c r="A1" s="41" t="s">
        <v>120</v>
      </c>
      <c r="B1" s="41"/>
      <c r="C1" s="41"/>
      <c r="D1" s="41"/>
      <c r="E1" s="41"/>
      <c r="F1" s="41"/>
      <c r="G1" s="41"/>
      <c r="I1" s="42" t="s">
        <v>121</v>
      </c>
      <c r="J1" s="42"/>
      <c r="K1" s="42"/>
      <c r="L1" s="42"/>
      <c r="M1" s="42"/>
      <c r="N1" s="42"/>
      <c r="O1" s="42"/>
      <c r="Q1" s="43" t="s">
        <v>126</v>
      </c>
      <c r="R1" s="43"/>
      <c r="S1" s="43"/>
      <c r="T1" s="43"/>
      <c r="U1" s="43"/>
      <c r="V1" s="43"/>
      <c r="W1" s="43"/>
      <c r="Y1" s="47" t="s">
        <v>127</v>
      </c>
      <c r="Z1" s="47"/>
      <c r="AA1" s="47"/>
      <c r="AB1" s="47"/>
      <c r="AC1" s="47"/>
      <c r="AD1" s="47"/>
      <c r="AE1" s="47"/>
      <c r="AG1" s="49" t="s">
        <v>128</v>
      </c>
      <c r="AH1" s="49"/>
      <c r="AI1" s="49"/>
      <c r="AJ1" s="49"/>
      <c r="AK1" s="49"/>
      <c r="AL1" s="49"/>
      <c r="AM1" s="49"/>
      <c r="AO1" s="48" t="s">
        <v>129</v>
      </c>
      <c r="AP1" s="48"/>
      <c r="AQ1" s="48"/>
      <c r="AR1" s="48"/>
      <c r="AS1" s="48"/>
      <c r="AT1" s="48"/>
      <c r="AU1" s="48"/>
      <c r="AW1" s="51" t="s">
        <v>130</v>
      </c>
      <c r="AX1" s="51"/>
      <c r="AY1" s="51"/>
      <c r="AZ1" s="51"/>
      <c r="BA1" s="51"/>
      <c r="BB1" s="51"/>
      <c r="BC1" s="51"/>
      <c r="BE1" s="50" t="s">
        <v>131</v>
      </c>
      <c r="BF1" s="50"/>
      <c r="BG1" s="50"/>
      <c r="BH1" s="50"/>
      <c r="BI1" s="50"/>
      <c r="BJ1" s="50"/>
      <c r="BK1" s="50"/>
    </row>
    <row r="2" spans="1:63" x14ac:dyDescent="0.35">
      <c r="A2" s="40" t="s">
        <v>113</v>
      </c>
      <c r="B2" s="40"/>
      <c r="C2" s="40"/>
      <c r="E2" s="40" t="s">
        <v>113</v>
      </c>
      <c r="F2" s="40"/>
      <c r="G2" s="40"/>
      <c r="I2" s="40" t="s">
        <v>122</v>
      </c>
      <c r="J2" s="40"/>
      <c r="K2" s="40"/>
      <c r="M2" s="40" t="s">
        <v>122</v>
      </c>
      <c r="N2" s="40"/>
      <c r="O2" s="40"/>
      <c r="Q2" s="44" t="s">
        <v>172</v>
      </c>
      <c r="R2" s="45"/>
      <c r="S2" s="46"/>
      <c r="U2" s="44" t="s">
        <v>172</v>
      </c>
      <c r="V2" s="45"/>
      <c r="W2" s="46"/>
      <c r="Y2" s="44" t="s">
        <v>173</v>
      </c>
      <c r="Z2" s="45"/>
      <c r="AA2" s="46"/>
      <c r="AC2" s="44" t="s">
        <v>173</v>
      </c>
      <c r="AD2" s="45"/>
      <c r="AE2" s="46"/>
      <c r="AG2" s="44" t="s">
        <v>174</v>
      </c>
      <c r="AH2" s="45"/>
      <c r="AI2" s="46"/>
      <c r="AK2" s="44" t="s">
        <v>174</v>
      </c>
      <c r="AL2" s="45"/>
      <c r="AM2" s="46"/>
      <c r="AO2" s="44" t="s">
        <v>175</v>
      </c>
      <c r="AP2" s="45"/>
      <c r="AQ2" s="46"/>
      <c r="AS2" s="44" t="s">
        <v>175</v>
      </c>
      <c r="AT2" s="45"/>
      <c r="AU2" s="46"/>
      <c r="AW2" s="40" t="s">
        <v>143</v>
      </c>
      <c r="AX2" s="40"/>
      <c r="AY2" s="40"/>
      <c r="BA2" s="40" t="s">
        <v>143</v>
      </c>
      <c r="BB2" s="40"/>
      <c r="BC2" s="40"/>
      <c r="BE2" s="40" t="s">
        <v>135</v>
      </c>
      <c r="BF2" s="40"/>
      <c r="BG2" s="40"/>
      <c r="BI2" s="40" t="s">
        <v>135</v>
      </c>
      <c r="BJ2" s="40"/>
      <c r="BK2" s="40"/>
    </row>
    <row r="3" spans="1:63" x14ac:dyDescent="0.35">
      <c r="A3" s="9"/>
      <c r="B3" s="9" t="s">
        <v>37</v>
      </c>
      <c r="C3" s="9" t="s">
        <v>20</v>
      </c>
      <c r="E3" s="9"/>
      <c r="F3" s="9" t="s">
        <v>37</v>
      </c>
      <c r="G3" s="9" t="s">
        <v>20</v>
      </c>
      <c r="I3" s="9"/>
      <c r="J3" s="9" t="s">
        <v>21</v>
      </c>
      <c r="K3" s="9" t="s">
        <v>37</v>
      </c>
      <c r="M3" s="9"/>
      <c r="N3" s="9" t="s">
        <v>21</v>
      </c>
      <c r="O3" s="9" t="s">
        <v>37</v>
      </c>
      <c r="Q3" s="9"/>
      <c r="R3" s="9" t="s">
        <v>20</v>
      </c>
      <c r="S3" s="9" t="s">
        <v>37</v>
      </c>
      <c r="U3" s="9"/>
      <c r="V3" s="9" t="s">
        <v>20</v>
      </c>
      <c r="W3" s="9" t="s">
        <v>37</v>
      </c>
      <c r="Y3" s="9"/>
      <c r="Z3" s="9" t="s">
        <v>30</v>
      </c>
      <c r="AA3" s="9" t="s">
        <v>37</v>
      </c>
      <c r="AC3" s="9"/>
      <c r="AD3" s="9" t="s">
        <v>30</v>
      </c>
      <c r="AE3" s="9" t="s">
        <v>37</v>
      </c>
      <c r="AG3" s="9"/>
      <c r="AH3" s="9" t="s">
        <v>29</v>
      </c>
      <c r="AI3" s="9" t="s">
        <v>37</v>
      </c>
      <c r="AK3" s="9"/>
      <c r="AL3" s="9" t="s">
        <v>21</v>
      </c>
      <c r="AM3" s="9" t="s">
        <v>37</v>
      </c>
      <c r="AO3" s="9"/>
      <c r="AP3" s="9" t="s">
        <v>28</v>
      </c>
      <c r="AQ3" s="9" t="s">
        <v>37</v>
      </c>
      <c r="AS3" s="9"/>
      <c r="AT3" s="9" t="s">
        <v>28</v>
      </c>
      <c r="AU3" s="9" t="s">
        <v>37</v>
      </c>
      <c r="AW3" s="9"/>
      <c r="AX3" s="9" t="s">
        <v>22</v>
      </c>
      <c r="AY3" s="9" t="s">
        <v>37</v>
      </c>
      <c r="BA3" s="9"/>
      <c r="BB3" s="9" t="s">
        <v>22</v>
      </c>
      <c r="BC3" s="9" t="s">
        <v>37</v>
      </c>
      <c r="BE3" s="9"/>
      <c r="BF3" s="9" t="s">
        <v>50</v>
      </c>
      <c r="BG3" s="9" t="s">
        <v>37</v>
      </c>
      <c r="BI3" s="9"/>
      <c r="BJ3" s="9" t="s">
        <v>50</v>
      </c>
      <c r="BK3" s="9" t="s">
        <v>37</v>
      </c>
    </row>
    <row r="4" spans="1:63" x14ac:dyDescent="0.35">
      <c r="A4" s="9" t="s">
        <v>37</v>
      </c>
      <c r="B4" s="7">
        <f>COUNTIF(MI!F3:F34,"MM")</f>
        <v>11</v>
      </c>
      <c r="C4" s="7">
        <f>COUNTIF(MI!F38:F61,"MR")</f>
        <v>6</v>
      </c>
      <c r="E4" s="9" t="s">
        <v>37</v>
      </c>
      <c r="F4" s="7">
        <f>B4/(B4+C4)</f>
        <v>0.6470588235294118</v>
      </c>
      <c r="G4" s="7">
        <f>1-F4</f>
        <v>0.3529411764705882</v>
      </c>
      <c r="I4" s="9" t="s">
        <v>21</v>
      </c>
      <c r="J4" s="7">
        <f>COUNTIF(CSK!F3:F34,"CC")</f>
        <v>4</v>
      </c>
      <c r="K4" s="7">
        <f>COUNTIF(CSK!F3:F34,"CM")</f>
        <v>8</v>
      </c>
      <c r="M4" s="9" t="s">
        <v>21</v>
      </c>
      <c r="N4" s="7">
        <f>J4/(J4+K4)</f>
        <v>0.33333333333333331</v>
      </c>
      <c r="O4" s="7">
        <f>1-N4</f>
        <v>0.66666666666666674</v>
      </c>
      <c r="Q4" s="9" t="s">
        <v>176</v>
      </c>
      <c r="R4" s="7">
        <f>COUNTIF(RR!F3:F26,"RR")</f>
        <v>5</v>
      </c>
      <c r="S4" s="7">
        <f>COUNTIF(RR!F3:F26,"RM")</f>
        <v>6</v>
      </c>
      <c r="U4" s="9" t="s">
        <v>20</v>
      </c>
      <c r="V4" s="7">
        <f>R4/(R4+S4)</f>
        <v>0.45454545454545453</v>
      </c>
      <c r="W4" s="7">
        <f>1-V4</f>
        <v>0.54545454545454541</v>
      </c>
      <c r="Y4" s="9" t="s">
        <v>30</v>
      </c>
      <c r="Z4" s="7">
        <f>COUNTIF(DC!F3:F31,"DD")</f>
        <v>7</v>
      </c>
      <c r="AA4" s="7">
        <f>COUNTIF(DC!F3:F31,"DM")</f>
        <v>6</v>
      </c>
      <c r="AC4" s="9" t="s">
        <v>30</v>
      </c>
      <c r="AD4" s="7">
        <f>Z4/(Z4+AA4)</f>
        <v>0.53846153846153844</v>
      </c>
      <c r="AE4" s="7">
        <f>1-AD4</f>
        <v>0.46153846153846156</v>
      </c>
      <c r="AG4" s="9" t="s">
        <v>29</v>
      </c>
      <c r="AH4" s="7">
        <f>COUNTIF(RCB!F3:F30,"RR")</f>
        <v>3</v>
      </c>
      <c r="AI4" s="7">
        <f>COUNTIF(RCB!F3:F30,"RM")</f>
        <v>8</v>
      </c>
      <c r="AK4" s="9" t="s">
        <v>29</v>
      </c>
      <c r="AL4" s="7">
        <f>AH4/(AH4+AI4)</f>
        <v>0.27272727272727271</v>
      </c>
      <c r="AM4" s="7">
        <f>1-AL4</f>
        <v>0.72727272727272729</v>
      </c>
      <c r="AO4" s="9" t="s">
        <v>28</v>
      </c>
      <c r="AP4" s="7">
        <f>COUNTIF(SRH!F3:F30,"SS")</f>
        <v>4</v>
      </c>
      <c r="AQ4" s="7">
        <f>COUNTIF(SRH!F3:F30,"SM")</f>
        <v>8</v>
      </c>
      <c r="AS4" s="9" t="s">
        <v>28</v>
      </c>
      <c r="AT4" s="7">
        <f>AP4/(AP4+AQ4)</f>
        <v>0.33333333333333331</v>
      </c>
      <c r="AU4" s="7">
        <f>1-AT4</f>
        <v>0.66666666666666674</v>
      </c>
      <c r="AW4" s="9" t="s">
        <v>22</v>
      </c>
      <c r="AX4" s="7">
        <f>COUNTIF(KKR!F3:F31,"KK")</f>
        <v>2</v>
      </c>
      <c r="AY4" s="7">
        <f>COUNTIF(KKR!F3:F31,"KM")</f>
        <v>4</v>
      </c>
      <c r="BA4" s="9" t="s">
        <v>22</v>
      </c>
      <c r="BB4" s="7">
        <f>AX4/(AX4+AY4)</f>
        <v>0.33333333333333331</v>
      </c>
      <c r="BC4" s="7">
        <f>1-BB4</f>
        <v>0.66666666666666674</v>
      </c>
      <c r="BE4" s="9" t="s">
        <v>50</v>
      </c>
      <c r="BF4" s="7">
        <f>COUNTIF(PBSK!F3:F17,"PP")</f>
        <v>3</v>
      </c>
      <c r="BG4" s="7">
        <f>COUNTIF(PBSK!F3:F17,"PM")</f>
        <v>4</v>
      </c>
      <c r="BI4" s="9" t="s">
        <v>50</v>
      </c>
      <c r="BJ4" s="7">
        <f>BF4/(BF4+BG4)</f>
        <v>0.42857142857142855</v>
      </c>
      <c r="BK4" s="7">
        <f>1-BJ4</f>
        <v>0.5714285714285714</v>
      </c>
    </row>
    <row r="5" spans="1:63" x14ac:dyDescent="0.35">
      <c r="A5" s="9" t="s">
        <v>20</v>
      </c>
      <c r="B5" s="7">
        <f>COUNTIF(MI!F38:F61,"RM")</f>
        <v>6</v>
      </c>
      <c r="C5" s="7">
        <f>COUNTIF(MI!F38:F61,"RR")</f>
        <v>5</v>
      </c>
      <c r="E5" s="9" t="s">
        <v>20</v>
      </c>
      <c r="F5" s="7">
        <f>B5/(B5+C5)</f>
        <v>0.54545454545454541</v>
      </c>
      <c r="G5" s="7">
        <f>1-F5</f>
        <v>0.45454545454545459</v>
      </c>
      <c r="I5" s="9" t="s">
        <v>37</v>
      </c>
      <c r="J5" s="7">
        <f>COUNTIF(CSK!F3:F34,"MC")</f>
        <v>8</v>
      </c>
      <c r="K5" s="7">
        <f>COUNTIF(CSK!F3:F34,"MM")</f>
        <v>11</v>
      </c>
      <c r="M5" s="9" t="s">
        <v>37</v>
      </c>
      <c r="N5" s="7">
        <f>J5/(J5+K5)</f>
        <v>0.42105263157894735</v>
      </c>
      <c r="O5" s="7">
        <f>1-N5</f>
        <v>0.57894736842105265</v>
      </c>
      <c r="Q5" s="9" t="s">
        <v>37</v>
      </c>
      <c r="R5" s="7">
        <f>COUNTIF(RR!F3:F26,"MR")</f>
        <v>6</v>
      </c>
      <c r="S5" s="7">
        <f>COUNTIF(RR!F3:F26,"MM")</f>
        <v>6</v>
      </c>
      <c r="U5" s="9" t="s">
        <v>37</v>
      </c>
      <c r="V5" s="7">
        <f>R5/(R5+S5)</f>
        <v>0.5</v>
      </c>
      <c r="W5" s="7">
        <f>1-V5</f>
        <v>0.5</v>
      </c>
      <c r="Y5" s="9" t="s">
        <v>37</v>
      </c>
      <c r="Z5" s="7">
        <f>COUNTIF(DC!F3:F31,"MD")</f>
        <v>7</v>
      </c>
      <c r="AA5" s="7">
        <f>COUNTIF(DC!F3:F31,"MM")</f>
        <v>9</v>
      </c>
      <c r="AC5" s="9" t="s">
        <v>37</v>
      </c>
      <c r="AD5" s="7">
        <f>Z5/(Z5+AA5)</f>
        <v>0.4375</v>
      </c>
      <c r="AE5" s="7">
        <f>1-AD5</f>
        <v>0.5625</v>
      </c>
      <c r="AG5" s="9" t="s">
        <v>37</v>
      </c>
      <c r="AH5" s="7">
        <f>COUNTIF(RCB!F3:F30,"MR")</f>
        <v>8</v>
      </c>
      <c r="AI5" s="7">
        <f>COUNTIF(RCB!F3:F31,"MM")</f>
        <v>9</v>
      </c>
      <c r="AK5" s="9" t="s">
        <v>37</v>
      </c>
      <c r="AL5" s="7">
        <f>AH5/(AH5+AI5)</f>
        <v>0.47058823529411764</v>
      </c>
      <c r="AM5" s="7">
        <f>1-AL5</f>
        <v>0.52941176470588236</v>
      </c>
      <c r="AO5" s="9" t="s">
        <v>37</v>
      </c>
      <c r="AP5" s="7">
        <f>COUNTIF(SRH!F3:F30,"MS")</f>
        <v>7</v>
      </c>
      <c r="AQ5" s="7">
        <f>COUNTIF(SRH!F3:F30,"MM")</f>
        <v>8</v>
      </c>
      <c r="AS5" s="9" t="s">
        <v>37</v>
      </c>
      <c r="AT5" s="7">
        <f>AP5/(AP5+AQ5)</f>
        <v>0.46666666666666667</v>
      </c>
      <c r="AU5" s="7">
        <f>1-AT5</f>
        <v>0.53333333333333333</v>
      </c>
      <c r="AW5" s="9" t="s">
        <v>37</v>
      </c>
      <c r="AX5" s="7">
        <f>COUNTIF(KKR!F3:F31,"MK")</f>
        <v>5</v>
      </c>
      <c r="AY5" s="7">
        <f>COUNTIF(KKR!F3:F31,"MM")</f>
        <v>17</v>
      </c>
      <c r="BA5" s="9" t="s">
        <v>37</v>
      </c>
      <c r="BB5" s="7">
        <f>AX5/(AX5+AY5)</f>
        <v>0.22727272727272727</v>
      </c>
      <c r="BC5" s="7">
        <f>1-BB5</f>
        <v>0.77272727272727271</v>
      </c>
      <c r="BE5" s="9" t="s">
        <v>37</v>
      </c>
      <c r="BF5" s="7">
        <f>COUNTIF(PBSK!F3:F17,"MP")</f>
        <v>3</v>
      </c>
      <c r="BG5" s="7">
        <f>COUNTIF(PBSK!F3:F17,"MM")</f>
        <v>4</v>
      </c>
      <c r="BI5" s="9" t="s">
        <v>37</v>
      </c>
      <c r="BJ5" s="7">
        <f>BF5/(BF5+BG5)</f>
        <v>0.42857142857142855</v>
      </c>
      <c r="BK5" s="7">
        <f>1-BJ5</f>
        <v>0.5714285714285714</v>
      </c>
    </row>
    <row r="7" spans="1:63" x14ac:dyDescent="0.35">
      <c r="A7" s="40" t="s">
        <v>114</v>
      </c>
      <c r="B7" s="40"/>
      <c r="C7" s="40"/>
      <c r="E7" s="40" t="s">
        <v>114</v>
      </c>
      <c r="F7" s="40"/>
      <c r="G7" s="40"/>
      <c r="I7" s="40" t="s">
        <v>123</v>
      </c>
      <c r="J7" s="40"/>
      <c r="K7" s="40"/>
      <c r="M7" s="40" t="s">
        <v>123</v>
      </c>
      <c r="N7" s="40"/>
      <c r="O7" s="40"/>
      <c r="Q7" s="44" t="s">
        <v>177</v>
      </c>
      <c r="R7" s="45"/>
      <c r="S7" s="46"/>
      <c r="U7" s="44" t="s">
        <v>177</v>
      </c>
      <c r="V7" s="45"/>
      <c r="W7" s="46"/>
      <c r="Y7" s="44" t="s">
        <v>178</v>
      </c>
      <c r="Z7" s="45"/>
      <c r="AA7" s="46"/>
      <c r="AC7" s="44" t="s">
        <v>178</v>
      </c>
      <c r="AD7" s="45"/>
      <c r="AE7" s="46"/>
      <c r="AG7" s="44" t="s">
        <v>179</v>
      </c>
      <c r="AH7" s="45"/>
      <c r="AI7" s="46"/>
      <c r="AK7" s="44" t="s">
        <v>179</v>
      </c>
      <c r="AL7" s="45"/>
      <c r="AM7" s="46"/>
      <c r="AO7" s="44" t="s">
        <v>180</v>
      </c>
      <c r="AP7" s="45"/>
      <c r="AQ7" s="46"/>
      <c r="AS7" s="44" t="s">
        <v>180</v>
      </c>
      <c r="AT7" s="45"/>
      <c r="AU7" s="46"/>
      <c r="AW7" s="40" t="s">
        <v>144</v>
      </c>
      <c r="AX7" s="40"/>
      <c r="AY7" s="40"/>
      <c r="BA7" s="40" t="s">
        <v>123</v>
      </c>
      <c r="BB7" s="40"/>
      <c r="BC7" s="40"/>
      <c r="BE7" s="40" t="s">
        <v>136</v>
      </c>
      <c r="BF7" s="40"/>
      <c r="BG7" s="40"/>
      <c r="BI7" s="40" t="s">
        <v>136</v>
      </c>
      <c r="BJ7" s="40"/>
      <c r="BK7" s="40"/>
    </row>
    <row r="8" spans="1:63" x14ac:dyDescent="0.35">
      <c r="A8" s="8"/>
      <c r="B8" s="9" t="s">
        <v>37</v>
      </c>
      <c r="C8" s="9" t="s">
        <v>21</v>
      </c>
      <c r="E8" s="8"/>
      <c r="F8" s="9" t="s">
        <v>37</v>
      </c>
      <c r="G8" s="9" t="s">
        <v>21</v>
      </c>
      <c r="I8" s="8"/>
      <c r="J8" s="9" t="s">
        <v>21</v>
      </c>
      <c r="K8" s="9" t="s">
        <v>20</v>
      </c>
      <c r="M8" s="8"/>
      <c r="N8" s="9" t="s">
        <v>21</v>
      </c>
      <c r="O8" s="9" t="s">
        <v>20</v>
      </c>
      <c r="Q8" s="8"/>
      <c r="R8" s="9" t="s">
        <v>20</v>
      </c>
      <c r="S8" s="9" t="s">
        <v>21</v>
      </c>
      <c r="U8" s="8"/>
      <c r="V8" s="9" t="s">
        <v>20</v>
      </c>
      <c r="W8" s="9" t="s">
        <v>21</v>
      </c>
      <c r="Y8" s="8"/>
      <c r="Z8" s="9" t="s">
        <v>30</v>
      </c>
      <c r="AA8" s="9" t="s">
        <v>20</v>
      </c>
      <c r="AC8" s="8"/>
      <c r="AD8" s="9" t="s">
        <v>30</v>
      </c>
      <c r="AE8" s="9" t="s">
        <v>20</v>
      </c>
      <c r="AG8" s="8"/>
      <c r="AH8" s="9" t="s">
        <v>29</v>
      </c>
      <c r="AI8" s="9" t="s">
        <v>20</v>
      </c>
      <c r="AK8" s="8"/>
      <c r="AL8" s="9" t="s">
        <v>29</v>
      </c>
      <c r="AM8" s="9" t="s">
        <v>20</v>
      </c>
      <c r="AO8" s="8"/>
      <c r="AP8" s="9" t="s">
        <v>28</v>
      </c>
      <c r="AQ8" s="9" t="s">
        <v>20</v>
      </c>
      <c r="AS8" s="8"/>
      <c r="AT8" s="9" t="s">
        <v>28</v>
      </c>
      <c r="AU8" s="9" t="s">
        <v>20</v>
      </c>
      <c r="AW8" s="8"/>
      <c r="AX8" s="9" t="s">
        <v>22</v>
      </c>
      <c r="AY8" s="9" t="s">
        <v>20</v>
      </c>
      <c r="BA8" s="8"/>
      <c r="BB8" s="9" t="s">
        <v>21</v>
      </c>
      <c r="BC8" s="9" t="s">
        <v>20</v>
      </c>
      <c r="BE8" s="8"/>
      <c r="BF8" s="9" t="s">
        <v>50</v>
      </c>
      <c r="BG8" s="9" t="s">
        <v>20</v>
      </c>
      <c r="BI8" s="8"/>
      <c r="BJ8" s="9" t="s">
        <v>50</v>
      </c>
      <c r="BK8" s="9" t="s">
        <v>20</v>
      </c>
    </row>
    <row r="9" spans="1:63" x14ac:dyDescent="0.35">
      <c r="A9" s="9" t="s">
        <v>37</v>
      </c>
      <c r="B9" s="7">
        <f>COUNTIF(MI!F3:F34,"MM")</f>
        <v>11</v>
      </c>
      <c r="C9" s="7">
        <f>COUNTIF(MI!F3:F34,"CM")</f>
        <v>8</v>
      </c>
      <c r="E9" s="9" t="s">
        <v>37</v>
      </c>
      <c r="F9" s="7">
        <f>B9/(B9+C9)</f>
        <v>0.57894736842105265</v>
      </c>
      <c r="G9" s="7">
        <f>1-F9</f>
        <v>0.42105263157894735</v>
      </c>
      <c r="I9" s="9" t="s">
        <v>21</v>
      </c>
      <c r="J9" s="7">
        <f>COUNTIF(CSK!F38:F62,"CC")</f>
        <v>9</v>
      </c>
      <c r="K9" s="7">
        <f>COUNTIF(CSK!F38:F62,"CR")</f>
        <v>6</v>
      </c>
      <c r="M9" s="9" t="s">
        <v>21</v>
      </c>
      <c r="N9" s="7">
        <f>J9/(J9+K9)</f>
        <v>0.6</v>
      </c>
      <c r="O9" s="7">
        <f>1-N9</f>
        <v>0.4</v>
      </c>
      <c r="Q9" s="9" t="s">
        <v>20</v>
      </c>
      <c r="R9" s="7">
        <f>COUNTIF(RR!F30:F53,"RR")</f>
        <v>3</v>
      </c>
      <c r="S9" s="7">
        <f>COUNTIF(RR!F30:F53,"RC")</f>
        <v>6</v>
      </c>
      <c r="U9" s="9" t="s">
        <v>20</v>
      </c>
      <c r="V9" s="7">
        <f>R9/(R9+S9)</f>
        <v>0.33333333333333331</v>
      </c>
      <c r="W9" s="7">
        <f>1-V9</f>
        <v>0.66666666666666674</v>
      </c>
      <c r="Y9" s="9" t="s">
        <v>30</v>
      </c>
      <c r="Z9" s="7">
        <f>COUNTIF(DC!F161:F183,"DD")</f>
        <v>7</v>
      </c>
      <c r="AA9" s="7">
        <f>COUNTIF(DC!F161:F183,"DR")</f>
        <v>4</v>
      </c>
      <c r="AC9" s="9" t="s">
        <v>30</v>
      </c>
      <c r="AD9" s="7">
        <f>Z9/(Z9+AA9)</f>
        <v>0.63636363636363635</v>
      </c>
      <c r="AE9" s="7">
        <f>1-AD9</f>
        <v>0.36363636363636365</v>
      </c>
      <c r="AG9" s="9" t="s">
        <v>29</v>
      </c>
      <c r="AH9" s="7">
        <f>COUNTIF(RCB!F130:F153,"RoRo")</f>
        <v>6</v>
      </c>
      <c r="AI9" s="7">
        <f>COUNTIF(RCB!F130:F153,"RoRa")</f>
        <v>4</v>
      </c>
      <c r="AK9" s="9" t="s">
        <v>29</v>
      </c>
      <c r="AL9" s="7">
        <f>AH9/(AH9+AI9)</f>
        <v>0.6</v>
      </c>
      <c r="AM9" s="7">
        <f>1-AL9</f>
        <v>0.4</v>
      </c>
      <c r="AO9" s="9" t="s">
        <v>28</v>
      </c>
      <c r="AP9" s="7">
        <f>COUNTIF(SRH!F100:F123,"SS")</f>
        <v>3</v>
      </c>
      <c r="AQ9" s="7">
        <f>COUNTIF(SRH!F100:F123,"SR")</f>
        <v>6</v>
      </c>
      <c r="AS9" s="9" t="s">
        <v>28</v>
      </c>
      <c r="AT9" s="7">
        <f>AP9/(AP9+AQ9)</f>
        <v>0.33333333333333331</v>
      </c>
      <c r="AU9" s="7">
        <f>1-AT9</f>
        <v>0.66666666666666674</v>
      </c>
      <c r="AW9" s="9" t="s">
        <v>22</v>
      </c>
      <c r="AX9" s="7">
        <f>COUNTIF(KKR!F63:F86,"KK")</f>
        <v>6</v>
      </c>
      <c r="AY9" s="7">
        <f>COUNTIF(KKR!F63:F86,"KR")</f>
        <v>6</v>
      </c>
      <c r="BA9" s="9" t="s">
        <v>21</v>
      </c>
      <c r="BB9" s="7">
        <f>AX9/(AX9+AY9)</f>
        <v>0.5</v>
      </c>
      <c r="BC9" s="7">
        <f>1-BB9</f>
        <v>0.5</v>
      </c>
      <c r="BE9" s="9" t="s">
        <v>50</v>
      </c>
      <c r="BF9" s="7">
        <f>COUNTIF(PBSK!F115:F124,"PP")</f>
        <v>2</v>
      </c>
      <c r="BG9" s="7">
        <f>COUNTIF(PBSK!F115:F124,"PR")</f>
        <v>2</v>
      </c>
      <c r="BI9" s="9" t="s">
        <v>50</v>
      </c>
      <c r="BJ9" s="7">
        <f>BF9/(BF9+BG9)</f>
        <v>0.5</v>
      </c>
      <c r="BK9" s="7">
        <f>1-BJ9</f>
        <v>0.5</v>
      </c>
    </row>
    <row r="10" spans="1:63" x14ac:dyDescent="0.35">
      <c r="A10" s="9" t="s">
        <v>21</v>
      </c>
      <c r="B10" s="7">
        <f>COUNTIF(MI!F43:F66,"RM")</f>
        <v>5</v>
      </c>
      <c r="C10" s="7">
        <f>COUNTIF(MI!F3:F34,"CC")</f>
        <v>4</v>
      </c>
      <c r="E10" s="9" t="s">
        <v>21</v>
      </c>
      <c r="F10" s="7">
        <f t="shared" ref="F10:F35" si="0">B10/(B10+C10)</f>
        <v>0.55555555555555558</v>
      </c>
      <c r="G10" s="7">
        <f t="shared" ref="G10:G35" si="1">1-F10</f>
        <v>0.44444444444444442</v>
      </c>
      <c r="I10" s="9" t="s">
        <v>20</v>
      </c>
      <c r="J10" s="7">
        <f>COUNTIF(CSK!F38:F62,"RC")</f>
        <v>6</v>
      </c>
      <c r="K10" s="7">
        <f>COUNTIF(CSK!F38:F62,"RR")</f>
        <v>3</v>
      </c>
      <c r="M10" s="9" t="s">
        <v>20</v>
      </c>
      <c r="N10" s="7">
        <f t="shared" ref="N10" si="2">J10/(J10+K10)</f>
        <v>0.66666666666666663</v>
      </c>
      <c r="O10" s="7">
        <f t="shared" ref="O10:O35" si="3">1-N10</f>
        <v>0.33333333333333337</v>
      </c>
      <c r="Q10" s="9" t="s">
        <v>21</v>
      </c>
      <c r="R10" s="7">
        <f>COUNTIF(RR!F30:F53,"CR")</f>
        <v>5</v>
      </c>
      <c r="S10" s="7">
        <f>COUNTIF(RR!F30:F53,"CC")</f>
        <v>9</v>
      </c>
      <c r="U10" s="9" t="s">
        <v>21</v>
      </c>
      <c r="V10" s="7">
        <f>R10/(R10+S10)</f>
        <v>0.35714285714285715</v>
      </c>
      <c r="W10" s="7">
        <f>1-V10</f>
        <v>0.64285714285714279</v>
      </c>
      <c r="Y10" s="9" t="s">
        <v>20</v>
      </c>
      <c r="Z10" s="7">
        <f>COUNTIF(DC!F161:F183,"RD")</f>
        <v>4</v>
      </c>
      <c r="AA10" s="7">
        <f>COUNTIF(DC!F161:F183,"RR")</f>
        <v>8</v>
      </c>
      <c r="AC10" s="9" t="s">
        <v>20</v>
      </c>
      <c r="AD10" s="7">
        <f>Z10/(Z10+AA10)</f>
        <v>0.33333333333333331</v>
      </c>
      <c r="AE10" s="7">
        <f>1-AD10</f>
        <v>0.66666666666666674</v>
      </c>
      <c r="AG10" s="9" t="s">
        <v>20</v>
      </c>
      <c r="AH10" s="7">
        <f>COUNTIF(RCB!F130:F153,"RaRo")</f>
        <v>4</v>
      </c>
      <c r="AI10" s="7">
        <f>COUNTIF(RCB!F130:F153,"RaRa")</f>
        <v>5</v>
      </c>
      <c r="AK10" s="9" t="s">
        <v>20</v>
      </c>
      <c r="AL10" s="7">
        <f>AH10/(AH10+AI10)</f>
        <v>0.44444444444444442</v>
      </c>
      <c r="AM10" s="7">
        <f>1-AL10</f>
        <v>0.55555555555555558</v>
      </c>
      <c r="AO10" s="9" t="s">
        <v>20</v>
      </c>
      <c r="AP10" s="7">
        <f>COUNTIF(SRH!F100:F123,"RS")</f>
        <v>7</v>
      </c>
      <c r="AQ10" s="7">
        <f>COUNTIF(SRH!F100:F123,"RR")</f>
        <v>7</v>
      </c>
      <c r="AS10" s="9" t="s">
        <v>20</v>
      </c>
      <c r="AT10" s="7">
        <f>AP10/(AP10+AQ10)</f>
        <v>0.5</v>
      </c>
      <c r="AU10" s="7">
        <f>1-AT10</f>
        <v>0.5</v>
      </c>
      <c r="AW10" s="9" t="s">
        <v>20</v>
      </c>
      <c r="AX10" s="7">
        <f>COUNTIF(KKR!F63:F86,"RK")</f>
        <v>7</v>
      </c>
      <c r="AY10" s="7">
        <f>COUNTIF(KKR!F63:F86,"RR")</f>
        <v>4</v>
      </c>
      <c r="BA10" s="9" t="s">
        <v>20</v>
      </c>
      <c r="BB10" s="7">
        <f t="shared" ref="BB10" si="4">AX10/(AX10+AY10)</f>
        <v>0.63636363636363635</v>
      </c>
      <c r="BC10" s="7">
        <f t="shared" ref="BC10:BC35" si="5">1-BB10</f>
        <v>0.36363636363636365</v>
      </c>
      <c r="BE10" s="9" t="s">
        <v>20</v>
      </c>
      <c r="BF10" s="7">
        <f>COUNTIF(PBSK!F115:F124,"RP")</f>
        <v>2</v>
      </c>
      <c r="BG10" s="7">
        <f>COUNTIF(PBSK!F115:F124,"RR")</f>
        <v>3</v>
      </c>
      <c r="BI10" s="9" t="s">
        <v>20</v>
      </c>
      <c r="BJ10" s="7">
        <f t="shared" ref="BJ10" si="6">BF10/(BF10+BG10)</f>
        <v>0.4</v>
      </c>
      <c r="BK10" s="7">
        <f t="shared" ref="BK10:BK35" si="7">1-BJ10</f>
        <v>0.6</v>
      </c>
    </row>
    <row r="11" spans="1:63" x14ac:dyDescent="0.35">
      <c r="F11" s="7"/>
      <c r="G11" s="7"/>
      <c r="N11" s="7"/>
      <c r="O11" s="7"/>
      <c r="V11" s="7"/>
      <c r="W11" s="7"/>
      <c r="AD11" s="7"/>
      <c r="AE11" s="7"/>
      <c r="AL11" s="7"/>
      <c r="AM11" s="7"/>
      <c r="AT11" s="7"/>
      <c r="AU11" s="7"/>
      <c r="BB11" s="7"/>
      <c r="BC11" s="7"/>
      <c r="BJ11" s="7"/>
      <c r="BK11" s="7"/>
    </row>
    <row r="12" spans="1:63" x14ac:dyDescent="0.35">
      <c r="A12" s="40" t="s">
        <v>115</v>
      </c>
      <c r="B12" s="40"/>
      <c r="C12" s="40"/>
      <c r="E12" s="40" t="s">
        <v>115</v>
      </c>
      <c r="F12" s="40"/>
      <c r="G12" s="40"/>
      <c r="I12" s="40" t="s">
        <v>124</v>
      </c>
      <c r="J12" s="40"/>
      <c r="K12" s="40"/>
      <c r="M12" s="40" t="s">
        <v>124</v>
      </c>
      <c r="N12" s="40"/>
      <c r="O12" s="40"/>
      <c r="Q12" s="44" t="s">
        <v>181</v>
      </c>
      <c r="R12" s="45"/>
      <c r="S12" s="46"/>
      <c r="U12" s="44" t="s">
        <v>181</v>
      </c>
      <c r="V12" s="45"/>
      <c r="W12" s="46"/>
      <c r="Y12" s="44" t="s">
        <v>182</v>
      </c>
      <c r="Z12" s="45"/>
      <c r="AA12" s="46"/>
      <c r="AC12" s="44" t="s">
        <v>182</v>
      </c>
      <c r="AD12" s="45"/>
      <c r="AE12" s="46"/>
      <c r="AG12" s="44" t="s">
        <v>183</v>
      </c>
      <c r="AH12" s="45"/>
      <c r="AI12" s="46"/>
      <c r="AK12" s="44" t="s">
        <v>183</v>
      </c>
      <c r="AL12" s="45"/>
      <c r="AM12" s="46"/>
      <c r="AO12" s="44" t="s">
        <v>184</v>
      </c>
      <c r="AP12" s="45"/>
      <c r="AQ12" s="46"/>
      <c r="AS12" s="44" t="s">
        <v>184</v>
      </c>
      <c r="AT12" s="45"/>
      <c r="AU12" s="46"/>
      <c r="AW12" s="40" t="s">
        <v>145</v>
      </c>
      <c r="AX12" s="40"/>
      <c r="AY12" s="40"/>
      <c r="BA12" s="40" t="s">
        <v>145</v>
      </c>
      <c r="BB12" s="40"/>
      <c r="BC12" s="40"/>
      <c r="BE12" s="40" t="s">
        <v>137</v>
      </c>
      <c r="BF12" s="40"/>
      <c r="BG12" s="40"/>
      <c r="BI12" s="40" t="s">
        <v>137</v>
      </c>
      <c r="BJ12" s="40"/>
      <c r="BK12" s="40"/>
    </row>
    <row r="13" spans="1:63" x14ac:dyDescent="0.35">
      <c r="A13" s="8"/>
      <c r="B13" s="9" t="s">
        <v>37</v>
      </c>
      <c r="C13" s="9" t="s">
        <v>22</v>
      </c>
      <c r="E13" s="8"/>
      <c r="F13" s="9" t="s">
        <v>37</v>
      </c>
      <c r="G13" s="9" t="s">
        <v>22</v>
      </c>
      <c r="I13" s="8"/>
      <c r="J13" s="9" t="s">
        <v>21</v>
      </c>
      <c r="K13" s="9" t="s">
        <v>22</v>
      </c>
      <c r="M13" s="8"/>
      <c r="N13" s="9" t="s">
        <v>21</v>
      </c>
      <c r="O13" s="9" t="s">
        <v>22</v>
      </c>
      <c r="Q13" s="8"/>
      <c r="R13" s="9" t="s">
        <v>20</v>
      </c>
      <c r="S13" s="9" t="s">
        <v>22</v>
      </c>
      <c r="U13" s="8"/>
      <c r="V13" s="9" t="s">
        <v>20</v>
      </c>
      <c r="W13" s="9" t="s">
        <v>22</v>
      </c>
      <c r="Y13" s="8"/>
      <c r="Z13" s="9" t="s">
        <v>30</v>
      </c>
      <c r="AA13" s="9" t="s">
        <v>22</v>
      </c>
      <c r="AC13" s="8"/>
      <c r="AD13" s="9" t="s">
        <v>30</v>
      </c>
      <c r="AE13" s="9" t="s">
        <v>22</v>
      </c>
      <c r="AG13" s="8"/>
      <c r="AH13" s="9" t="s">
        <v>29</v>
      </c>
      <c r="AI13" s="9" t="s">
        <v>22</v>
      </c>
      <c r="AK13" s="8"/>
      <c r="AL13" s="9" t="s">
        <v>29</v>
      </c>
      <c r="AM13" s="9" t="s">
        <v>22</v>
      </c>
      <c r="AO13" s="8"/>
      <c r="AP13" s="9" t="s">
        <v>28</v>
      </c>
      <c r="AQ13" s="9" t="s">
        <v>22</v>
      </c>
      <c r="AS13" s="8"/>
      <c r="AT13" s="9" t="s">
        <v>28</v>
      </c>
      <c r="AU13" s="9" t="s">
        <v>22</v>
      </c>
      <c r="AW13" s="8"/>
      <c r="AX13" s="9" t="s">
        <v>22</v>
      </c>
      <c r="AY13" s="9" t="s">
        <v>21</v>
      </c>
      <c r="BA13" s="8"/>
      <c r="BB13" s="9" t="s">
        <v>22</v>
      </c>
      <c r="BC13" s="9" t="s">
        <v>21</v>
      </c>
      <c r="BE13" s="8"/>
      <c r="BF13" s="9" t="s">
        <v>50</v>
      </c>
      <c r="BG13" s="9" t="s">
        <v>22</v>
      </c>
      <c r="BI13" s="8"/>
      <c r="BJ13" s="9" t="s">
        <v>50</v>
      </c>
      <c r="BK13" s="9" t="s">
        <v>22</v>
      </c>
    </row>
    <row r="14" spans="1:63" x14ac:dyDescent="0.35">
      <c r="A14" s="9" t="s">
        <v>37</v>
      </c>
      <c r="B14" s="7">
        <f>COUNTIF(MI!F65:F93,"MM")</f>
        <v>17</v>
      </c>
      <c r="C14" s="7">
        <f>COUNTIF(MI!F65:F93,"MK")</f>
        <v>5</v>
      </c>
      <c r="E14" s="9" t="s">
        <v>37</v>
      </c>
      <c r="F14" s="7">
        <f t="shared" si="0"/>
        <v>0.77272727272727271</v>
      </c>
      <c r="G14" s="7">
        <f t="shared" si="1"/>
        <v>0.22727272727272729</v>
      </c>
      <c r="I14" s="9" t="s">
        <v>21</v>
      </c>
      <c r="J14" s="7">
        <f>COUNTIF(CSK!F66:F90,"CC")</f>
        <v>10</v>
      </c>
      <c r="K14" s="7">
        <f>COUNTIF(CSK!F66:F90,"CK")</f>
        <v>6</v>
      </c>
      <c r="M14" s="9" t="s">
        <v>21</v>
      </c>
      <c r="N14" s="7">
        <f t="shared" ref="N14:N15" si="8">J14/(J14+K14)</f>
        <v>0.625</v>
      </c>
      <c r="O14" s="7">
        <f t="shared" si="3"/>
        <v>0.375</v>
      </c>
      <c r="Q14" s="9" t="s">
        <v>20</v>
      </c>
      <c r="R14" s="7">
        <f>COUNTIF(RR!F58:F81,"RR")</f>
        <v>4</v>
      </c>
      <c r="S14" s="7">
        <f>COUNTIF(RR!F58:F81,"RK")</f>
        <v>7</v>
      </c>
      <c r="U14" s="9" t="s">
        <v>176</v>
      </c>
      <c r="V14" s="7">
        <f>R14/(R14+S14)</f>
        <v>0.36363636363636365</v>
      </c>
      <c r="W14" s="7">
        <f>1-V14</f>
        <v>0.63636363636363635</v>
      </c>
      <c r="Y14" s="9" t="s">
        <v>30</v>
      </c>
      <c r="Z14" s="7">
        <f>COUNTIF(DC!F65:F92,"DD")</f>
        <v>6</v>
      </c>
      <c r="AA14" s="7">
        <f>COUNTIF(DC!F65:F92,"DK")</f>
        <v>6</v>
      </c>
      <c r="AC14" s="9" t="s">
        <v>30</v>
      </c>
      <c r="AD14" s="7">
        <f>Z14/(Z14+AA14)</f>
        <v>0.5</v>
      </c>
      <c r="AE14" s="7">
        <f>1-AD14</f>
        <v>0.5</v>
      </c>
      <c r="AG14" s="9" t="s">
        <v>29</v>
      </c>
      <c r="AH14" s="7">
        <f>COUNTIF(RCB!F65:F93,"RR")</f>
        <v>7</v>
      </c>
      <c r="AI14" s="7">
        <f>COUNTIF(RCB!F65:F93,"RK")</f>
        <v>6</v>
      </c>
      <c r="AK14" s="9" t="s">
        <v>29</v>
      </c>
      <c r="AL14" s="7">
        <f>AH14/(AH14+AI14)</f>
        <v>0.53846153846153844</v>
      </c>
      <c r="AM14" s="7">
        <f>1-AL14</f>
        <v>0.46153846153846156</v>
      </c>
      <c r="AO14" s="9" t="s">
        <v>28</v>
      </c>
      <c r="AP14" s="7">
        <f>COUNTIF(SRH!F67:F96,"SS")</f>
        <v>1</v>
      </c>
      <c r="AQ14" s="7">
        <f>COUNTIF(SRH!F67:F96,"SK")</f>
        <v>8</v>
      </c>
      <c r="AS14" s="9" t="s">
        <v>28</v>
      </c>
      <c r="AT14" s="7">
        <f>AP14/(AP14+AQ14)</f>
        <v>0.1111111111111111</v>
      </c>
      <c r="AU14" s="7">
        <f>1-AT14</f>
        <v>0.88888888888888884</v>
      </c>
      <c r="AW14" s="9" t="s">
        <v>22</v>
      </c>
      <c r="AX14" s="7">
        <f>COUNTIF(KKR!F35:F59,"KK")</f>
        <v>2</v>
      </c>
      <c r="AY14" s="7">
        <f>COUNTIF(KKR!F35:F59,"KC")</f>
        <v>6</v>
      </c>
      <c r="BA14" s="9" t="s">
        <v>22</v>
      </c>
      <c r="BB14" s="7">
        <f t="shared" ref="BB14:BB15" si="9">AX14/(AX14+AY14)</f>
        <v>0.25</v>
      </c>
      <c r="BC14" s="7">
        <f t="shared" si="5"/>
        <v>0.75</v>
      </c>
      <c r="BE14" s="9" t="s">
        <v>50</v>
      </c>
      <c r="BF14" s="7">
        <f>COUNTIF(PBSK!F38:F53,"PP")</f>
        <v>0</v>
      </c>
      <c r="BG14" s="7">
        <f>COUNTIF(PBSK!F38:F53,"PK")</f>
        <v>5</v>
      </c>
      <c r="BI14" s="9" t="s">
        <v>50</v>
      </c>
      <c r="BJ14" s="7">
        <f t="shared" ref="BJ14:BJ15" si="10">BF14/(BF14+BG14)</f>
        <v>0</v>
      </c>
      <c r="BK14" s="7">
        <f t="shared" si="7"/>
        <v>1</v>
      </c>
    </row>
    <row r="15" spans="1:63" x14ac:dyDescent="0.35">
      <c r="A15" s="9" t="s">
        <v>22</v>
      </c>
      <c r="B15" s="7">
        <f>COUNTIF(MI!F65:F93,"KM")</f>
        <v>4</v>
      </c>
      <c r="C15" s="7">
        <f>COUNTIF(MI!F65:F93,"KK")</f>
        <v>2</v>
      </c>
      <c r="E15" s="9" t="s">
        <v>22</v>
      </c>
      <c r="F15" s="7">
        <f t="shared" si="0"/>
        <v>0.66666666666666663</v>
      </c>
      <c r="G15" s="7">
        <f t="shared" si="1"/>
        <v>0.33333333333333337</v>
      </c>
      <c r="I15" s="9" t="s">
        <v>22</v>
      </c>
      <c r="J15" s="7">
        <f>COUNTIF(CSK!F66:F90,"KC")</f>
        <v>6</v>
      </c>
      <c r="K15" s="7">
        <f>COUNTIF(CSK!F66:F90,"KK")</f>
        <v>2</v>
      </c>
      <c r="M15" s="9" t="s">
        <v>22</v>
      </c>
      <c r="N15" s="7">
        <f t="shared" si="8"/>
        <v>0.75</v>
      </c>
      <c r="O15" s="7">
        <f t="shared" si="3"/>
        <v>0.25</v>
      </c>
      <c r="Q15" s="9" t="s">
        <v>22</v>
      </c>
      <c r="R15" s="7">
        <f>COUNTIF(RR!F58:F81,"KR")</f>
        <v>6</v>
      </c>
      <c r="S15" s="7">
        <f>COUNTIF(RR!F58:F81,"KK")</f>
        <v>6</v>
      </c>
      <c r="U15" s="9" t="s">
        <v>22</v>
      </c>
      <c r="V15" s="7">
        <f>R15/(R15+S15)</f>
        <v>0.5</v>
      </c>
      <c r="W15" s="7">
        <f>1-V15</f>
        <v>0.5</v>
      </c>
      <c r="Y15" s="9" t="s">
        <v>22</v>
      </c>
      <c r="Z15" s="7">
        <f>COUNTIF(DC!F65:F92,"KD")</f>
        <v>6</v>
      </c>
      <c r="AA15" s="7">
        <f>COUNTIF(DC!F65:F92,"KK")</f>
        <v>9</v>
      </c>
      <c r="AC15" s="9" t="s">
        <v>22</v>
      </c>
      <c r="AD15" s="7">
        <f>Z15/(Z15+AA15)</f>
        <v>0.4</v>
      </c>
      <c r="AE15" s="7">
        <f>1-AD15</f>
        <v>0.6</v>
      </c>
      <c r="AG15" s="9" t="s">
        <v>22</v>
      </c>
      <c r="AH15" s="7">
        <f>COUNTIF(RCB!F65:F93,"KR")</f>
        <v>6</v>
      </c>
      <c r="AI15" s="7">
        <f>COUNTIF(RCB!F65:F93,"KK")</f>
        <v>9</v>
      </c>
      <c r="AK15" s="9" t="s">
        <v>22</v>
      </c>
      <c r="AL15" s="7">
        <f>AH15/(AH15+AI15)</f>
        <v>0.4</v>
      </c>
      <c r="AM15" s="7">
        <f>1-AL15</f>
        <v>0.6</v>
      </c>
      <c r="AO15" s="9" t="s">
        <v>22</v>
      </c>
      <c r="AP15" s="7">
        <f>COUNTIF(SRH!F67:F96,"KS")</f>
        <v>8</v>
      </c>
      <c r="AQ15" s="7">
        <f>COUNTIF(SRH!F67:F96,"KK")</f>
        <v>12</v>
      </c>
      <c r="AS15" s="9" t="s">
        <v>22</v>
      </c>
      <c r="AT15" s="7">
        <f>AP15/(AP15+AQ15)</f>
        <v>0.4</v>
      </c>
      <c r="AU15" s="7">
        <f>1-AT15</f>
        <v>0.6</v>
      </c>
      <c r="AW15" s="9" t="s">
        <v>21</v>
      </c>
      <c r="AX15" s="7">
        <f>COUNTIF(KKR!F35:F59,"CK")</f>
        <v>6</v>
      </c>
      <c r="AY15" s="7">
        <f>COUNTIF(KKR!F35:F59,"KK")</f>
        <v>2</v>
      </c>
      <c r="BA15" s="9" t="s">
        <v>21</v>
      </c>
      <c r="BB15" s="7">
        <f t="shared" si="9"/>
        <v>0.75</v>
      </c>
      <c r="BC15" s="7">
        <f t="shared" si="5"/>
        <v>0.25</v>
      </c>
      <c r="BE15" s="9" t="s">
        <v>22</v>
      </c>
      <c r="BF15" s="7">
        <f>COUNTIF(PBSK!F38:F53,"KP")</f>
        <v>6</v>
      </c>
      <c r="BG15" s="7">
        <f>COUNTIF(PBSK!F38:F53,"KK")</f>
        <v>4</v>
      </c>
      <c r="BI15" s="9" t="s">
        <v>22</v>
      </c>
      <c r="BJ15" s="7">
        <f t="shared" si="10"/>
        <v>0.6</v>
      </c>
      <c r="BK15" s="7">
        <f t="shared" si="7"/>
        <v>0.4</v>
      </c>
    </row>
    <row r="16" spans="1:63" x14ac:dyDescent="0.35">
      <c r="F16" s="7"/>
      <c r="G16" s="7"/>
      <c r="N16" s="7"/>
      <c r="O16" s="7"/>
      <c r="V16" s="7"/>
      <c r="W16" s="7"/>
      <c r="AD16" s="7"/>
      <c r="AE16" s="7"/>
      <c r="AL16" s="7"/>
      <c r="AM16" s="7"/>
      <c r="AT16" s="7"/>
      <c r="AU16" s="7"/>
      <c r="BB16" s="7"/>
      <c r="BC16" s="7"/>
      <c r="BJ16" s="7"/>
      <c r="BK16" s="7"/>
    </row>
    <row r="17" spans="1:63" x14ac:dyDescent="0.35">
      <c r="A17" s="40" t="s">
        <v>116</v>
      </c>
      <c r="B17" s="40"/>
      <c r="C17" s="40"/>
      <c r="E17" s="40" t="s">
        <v>116</v>
      </c>
      <c r="F17" s="40"/>
      <c r="G17" s="40"/>
      <c r="I17" s="40" t="s">
        <v>125</v>
      </c>
      <c r="J17" s="40"/>
      <c r="K17" s="40"/>
      <c r="M17" s="40" t="s">
        <v>125</v>
      </c>
      <c r="N17" s="40"/>
      <c r="O17" s="40"/>
      <c r="Q17" s="44" t="s">
        <v>185</v>
      </c>
      <c r="R17" s="45"/>
      <c r="S17" s="46"/>
      <c r="U17" s="44" t="s">
        <v>185</v>
      </c>
      <c r="V17" s="45"/>
      <c r="W17" s="46"/>
      <c r="Y17" s="44" t="s">
        <v>186</v>
      </c>
      <c r="Z17" s="45"/>
      <c r="AA17" s="46"/>
      <c r="AC17" s="44" t="s">
        <v>186</v>
      </c>
      <c r="AD17" s="45"/>
      <c r="AE17" s="46"/>
      <c r="AG17" s="44" t="s">
        <v>187</v>
      </c>
      <c r="AH17" s="45"/>
      <c r="AI17" s="46"/>
      <c r="AK17" s="44" t="s">
        <v>187</v>
      </c>
      <c r="AL17" s="45"/>
      <c r="AM17" s="46"/>
      <c r="AO17" s="44" t="s">
        <v>188</v>
      </c>
      <c r="AP17" s="45"/>
      <c r="AQ17" s="46"/>
      <c r="AS17" s="44" t="s">
        <v>188</v>
      </c>
      <c r="AT17" s="45"/>
      <c r="AU17" s="46"/>
      <c r="AW17" s="40" t="s">
        <v>146</v>
      </c>
      <c r="AX17" s="40"/>
      <c r="AY17" s="40"/>
      <c r="BA17" s="40" t="s">
        <v>146</v>
      </c>
      <c r="BB17" s="40"/>
      <c r="BC17" s="40"/>
      <c r="BE17" s="40" t="s">
        <v>138</v>
      </c>
      <c r="BF17" s="40"/>
      <c r="BG17" s="40"/>
      <c r="BI17" s="40" t="s">
        <v>138</v>
      </c>
      <c r="BJ17" s="40"/>
      <c r="BK17" s="40"/>
    </row>
    <row r="18" spans="1:63" x14ac:dyDescent="0.35">
      <c r="A18" s="8"/>
      <c r="B18" s="9" t="s">
        <v>37</v>
      </c>
      <c r="C18" s="9" t="s">
        <v>28</v>
      </c>
      <c r="E18" s="8"/>
      <c r="F18" s="9" t="s">
        <v>37</v>
      </c>
      <c r="G18" s="9" t="s">
        <v>28</v>
      </c>
      <c r="I18" s="8"/>
      <c r="J18" s="9" t="s">
        <v>21</v>
      </c>
      <c r="K18" s="9" t="s">
        <v>28</v>
      </c>
      <c r="M18" s="8"/>
      <c r="N18" s="9" t="s">
        <v>21</v>
      </c>
      <c r="O18" s="9" t="s">
        <v>28</v>
      </c>
      <c r="Q18" s="8"/>
      <c r="R18" s="9" t="s">
        <v>20</v>
      </c>
      <c r="S18" s="9" t="s">
        <v>28</v>
      </c>
      <c r="U18" s="8"/>
      <c r="V18" s="9" t="s">
        <v>20</v>
      </c>
      <c r="W18" s="9" t="s">
        <v>28</v>
      </c>
      <c r="Y18" s="8"/>
      <c r="Z18" s="9" t="s">
        <v>30</v>
      </c>
      <c r="AA18" s="9" t="s">
        <v>28</v>
      </c>
      <c r="AC18" s="8"/>
      <c r="AD18" s="9" t="s">
        <v>30</v>
      </c>
      <c r="AE18" s="9" t="s">
        <v>28</v>
      </c>
      <c r="AG18" s="8"/>
      <c r="AH18" s="9" t="s">
        <v>29</v>
      </c>
      <c r="AI18" s="9" t="s">
        <v>28</v>
      </c>
      <c r="AK18" s="8"/>
      <c r="AL18" s="9" t="s">
        <v>29</v>
      </c>
      <c r="AM18" s="9" t="s">
        <v>28</v>
      </c>
      <c r="AO18" s="8"/>
      <c r="AP18" s="9" t="s">
        <v>28</v>
      </c>
      <c r="AQ18" s="9" t="s">
        <v>21</v>
      </c>
      <c r="AS18" s="8"/>
      <c r="AT18" s="9" t="s">
        <v>28</v>
      </c>
      <c r="AU18" s="9" t="s">
        <v>21</v>
      </c>
      <c r="AW18" s="8"/>
      <c r="AX18" s="9" t="s">
        <v>22</v>
      </c>
      <c r="AY18" s="9" t="s">
        <v>28</v>
      </c>
      <c r="BA18" s="8"/>
      <c r="BB18" s="9" t="s">
        <v>22</v>
      </c>
      <c r="BC18" s="9" t="s">
        <v>28</v>
      </c>
      <c r="BE18" s="8"/>
      <c r="BF18" s="9" t="s">
        <v>139</v>
      </c>
      <c r="BG18" s="9" t="s">
        <v>28</v>
      </c>
      <c r="BI18" s="8"/>
      <c r="BJ18" s="9" t="s">
        <v>139</v>
      </c>
      <c r="BK18" s="9" t="s">
        <v>28</v>
      </c>
    </row>
    <row r="19" spans="1:63" x14ac:dyDescent="0.35">
      <c r="A19" s="9" t="s">
        <v>37</v>
      </c>
      <c r="B19" s="7">
        <f>COUNTIF(MI!F97:F124,"MM")</f>
        <v>8</v>
      </c>
      <c r="C19" s="7">
        <f>COUNTIF(MI!F97:F124,"MS")</f>
        <v>7</v>
      </c>
      <c r="E19" s="9" t="s">
        <v>37</v>
      </c>
      <c r="F19" s="7">
        <f t="shared" si="0"/>
        <v>0.53333333333333333</v>
      </c>
      <c r="G19" s="7">
        <f t="shared" si="1"/>
        <v>0.46666666666666667</v>
      </c>
      <c r="I19" s="9" t="s">
        <v>21</v>
      </c>
      <c r="J19" s="7">
        <f>COUNTIF(CSK!F94:F119,"CC")</f>
        <v>11</v>
      </c>
      <c r="K19" s="7">
        <f>COUNTIF(CSK!F94:F119,"CS")</f>
        <v>6</v>
      </c>
      <c r="M19" s="9" t="s">
        <v>21</v>
      </c>
      <c r="N19" s="7">
        <f t="shared" ref="N19:N20" si="11">J19/(J19+K19)</f>
        <v>0.6470588235294118</v>
      </c>
      <c r="O19" s="7">
        <f t="shared" si="3"/>
        <v>0.3529411764705882</v>
      </c>
      <c r="Q19" s="9" t="s">
        <v>20</v>
      </c>
      <c r="R19" s="7">
        <f>COUNTIF(RR!F85:F107,"RR")</f>
        <v>7</v>
      </c>
      <c r="S19" s="7">
        <f>COUNTIF(RR!F85:F107,"RS")</f>
        <v>7</v>
      </c>
      <c r="U19" s="9" t="s">
        <v>176</v>
      </c>
      <c r="V19" s="7">
        <f>R19/(R19+S19)</f>
        <v>0.5</v>
      </c>
      <c r="W19" s="7">
        <f>1-V19</f>
        <v>0.5</v>
      </c>
      <c r="Y19" s="9" t="s">
        <v>30</v>
      </c>
      <c r="Z19" s="7">
        <f>COUNTIF(DC!F96:F126,"DD")</f>
        <v>9</v>
      </c>
      <c r="AA19" s="7">
        <f>COUNTIF(DC!F96:F126,"DS")</f>
        <v>6</v>
      </c>
      <c r="AC19" s="9" t="s">
        <v>30</v>
      </c>
      <c r="AD19" s="7">
        <f>Z19/(Z19+AA19)</f>
        <v>0.6</v>
      </c>
      <c r="AE19" s="7">
        <f>1-AD19</f>
        <v>0.4</v>
      </c>
      <c r="AG19" s="9" t="s">
        <v>29</v>
      </c>
      <c r="AH19" s="7">
        <f>COUNTIF(RCB!F97:F126,"RR")</f>
        <v>3</v>
      </c>
      <c r="AI19" s="7">
        <f>COUNTIF(RCB!F97:F126,"RS")</f>
        <v>10</v>
      </c>
      <c r="AK19" s="9" t="s">
        <v>29</v>
      </c>
      <c r="AL19" s="7">
        <f>AH19/(AH19+AI19)</f>
        <v>0.23076923076923078</v>
      </c>
      <c r="AM19" s="7">
        <f>1-AL19</f>
        <v>0.76923076923076916</v>
      </c>
      <c r="AO19" s="9" t="s">
        <v>28</v>
      </c>
      <c r="AP19" s="7">
        <f>COUNTIF(SRH!F38:F63,"SS")</f>
        <v>1</v>
      </c>
      <c r="AQ19" s="7">
        <f>COUNTIF(SRH!F38:F63,"SC")</f>
        <v>7</v>
      </c>
      <c r="AS19" s="9" t="s">
        <v>28</v>
      </c>
      <c r="AT19" s="7">
        <f>AP19/(AP19+AQ19)</f>
        <v>0.125</v>
      </c>
      <c r="AU19" s="7">
        <f>1-AT19</f>
        <v>0.875</v>
      </c>
      <c r="AW19" s="9" t="s">
        <v>22</v>
      </c>
      <c r="AX19" s="7">
        <f>COUNTIF(KKR!F90:F119,"KK")</f>
        <v>12</v>
      </c>
      <c r="AY19" s="7">
        <f>COUNTIF(KKR!F90:F119,"KS")</f>
        <v>8</v>
      </c>
      <c r="BA19" s="9" t="s">
        <v>22</v>
      </c>
      <c r="BB19" s="7">
        <f t="shared" ref="BB19:BB20" si="12">AX19/(AX19+AY19)</f>
        <v>0.6</v>
      </c>
      <c r="BC19" s="7">
        <f t="shared" si="5"/>
        <v>0.4</v>
      </c>
      <c r="BE19" s="9" t="s">
        <v>139</v>
      </c>
      <c r="BF19" s="7">
        <f>COUNTIF(PBSK!F57:F72,"PP")</f>
        <v>3</v>
      </c>
      <c r="BG19" s="7">
        <f>COUNTIF(PBSK!F57:F72,"PS")</f>
        <v>3</v>
      </c>
      <c r="BI19" s="9" t="s">
        <v>139</v>
      </c>
      <c r="BJ19" s="7">
        <f t="shared" ref="BJ19:BJ20" si="13">BF19/(BF19+BG19)</f>
        <v>0.5</v>
      </c>
      <c r="BK19" s="7">
        <f t="shared" si="7"/>
        <v>0.5</v>
      </c>
    </row>
    <row r="20" spans="1:63" x14ac:dyDescent="0.35">
      <c r="A20" s="9" t="s">
        <v>28</v>
      </c>
      <c r="B20" s="7">
        <f>COUNTIF(MI!F97:F124,"SM")</f>
        <v>8</v>
      </c>
      <c r="C20" s="7">
        <f>COUNTIF(MI!F97:F124,"SS")</f>
        <v>4</v>
      </c>
      <c r="E20" s="9" t="s">
        <v>28</v>
      </c>
      <c r="F20" s="7">
        <f t="shared" si="0"/>
        <v>0.66666666666666663</v>
      </c>
      <c r="G20" s="7">
        <f t="shared" si="1"/>
        <v>0.33333333333333337</v>
      </c>
      <c r="I20" s="9" t="s">
        <v>28</v>
      </c>
      <c r="J20" s="7">
        <f>COUNTIF(CSK!F94:F119,"SC")</f>
        <v>7</v>
      </c>
      <c r="K20" s="7">
        <f>COUNTIF(CSK!F94:F119,"SS")</f>
        <v>1</v>
      </c>
      <c r="M20" s="9" t="s">
        <v>28</v>
      </c>
      <c r="N20" s="7">
        <f t="shared" si="11"/>
        <v>0.875</v>
      </c>
      <c r="O20" s="7">
        <f t="shared" si="3"/>
        <v>0.125</v>
      </c>
      <c r="Q20" s="9" t="s">
        <v>28</v>
      </c>
      <c r="R20" s="7">
        <f>COUNTIF(RR!F85:F107,"SR")</f>
        <v>6</v>
      </c>
      <c r="S20" s="7">
        <f>COUNTIF(RR!F85:F107,"SS")</f>
        <v>3</v>
      </c>
      <c r="U20" s="9" t="s">
        <v>28</v>
      </c>
      <c r="V20" s="7">
        <f>R20/(R20+S20)</f>
        <v>0.66666666666666663</v>
      </c>
      <c r="W20" s="7">
        <f>1-V20</f>
        <v>0.33333333333333337</v>
      </c>
      <c r="Y20" s="9" t="s">
        <v>28</v>
      </c>
      <c r="Z20" s="7">
        <f>COUNTIF(DC!F96:F126,"SD")</f>
        <v>6</v>
      </c>
      <c r="AA20" s="7">
        <f>COUNTIF(DC!F96:F126,"SS")</f>
        <v>9</v>
      </c>
      <c r="AC20" s="9" t="s">
        <v>28</v>
      </c>
      <c r="AD20" s="7">
        <f>Z20/(Z20+AA20)</f>
        <v>0.4</v>
      </c>
      <c r="AE20" s="7">
        <f>1-AD20</f>
        <v>0.6</v>
      </c>
      <c r="AG20" s="9" t="s">
        <v>28</v>
      </c>
      <c r="AH20" s="7">
        <f>COUNTIF(RCB!F97:F126,"SR")</f>
        <v>9</v>
      </c>
      <c r="AI20" s="7">
        <f>COUNTIF(RCB!F97:F126,"SS")</f>
        <v>7</v>
      </c>
      <c r="AK20" s="9" t="s">
        <v>28</v>
      </c>
      <c r="AL20" s="7">
        <f>AH20/(AH20+AI20)</f>
        <v>0.5625</v>
      </c>
      <c r="AM20" s="7">
        <f>1-AL20</f>
        <v>0.4375</v>
      </c>
      <c r="AO20" s="9" t="s">
        <v>21</v>
      </c>
      <c r="AP20" s="7">
        <f>COUNTIF(SRH!F38:F63,"CS")</f>
        <v>6</v>
      </c>
      <c r="AQ20" s="7">
        <f>COUNTIF(SRH!F38:F63,"CC")</f>
        <v>11</v>
      </c>
      <c r="AS20" s="9" t="s">
        <v>21</v>
      </c>
      <c r="AT20" s="7">
        <f>AP20/(AP20+AQ20)</f>
        <v>0.35294117647058826</v>
      </c>
      <c r="AU20" s="7">
        <f>1-AT20</f>
        <v>0.64705882352941169</v>
      </c>
      <c r="AW20" s="9" t="s">
        <v>28</v>
      </c>
      <c r="AX20" s="7">
        <f>COUNTIF(KKR!F90:F119,"SK")</f>
        <v>8</v>
      </c>
      <c r="AY20" s="7">
        <f>COUNTIF(KKR!F90:F119,"SS")</f>
        <v>1</v>
      </c>
      <c r="BA20" s="9" t="s">
        <v>28</v>
      </c>
      <c r="BB20" s="7">
        <f t="shared" si="12"/>
        <v>0.88888888888888884</v>
      </c>
      <c r="BC20" s="7">
        <f t="shared" si="5"/>
        <v>0.11111111111111116</v>
      </c>
      <c r="BE20" s="9" t="s">
        <v>28</v>
      </c>
      <c r="BF20" s="7">
        <f>COUNTIF(PBSK!F57:F72,"SP")</f>
        <v>3</v>
      </c>
      <c r="BG20" s="7">
        <f>COUNTIF(PBSK!F57:F72,"SS")</f>
        <v>6</v>
      </c>
      <c r="BI20" s="9" t="s">
        <v>28</v>
      </c>
      <c r="BJ20" s="7">
        <f t="shared" si="13"/>
        <v>0.33333333333333331</v>
      </c>
      <c r="BK20" s="7">
        <f t="shared" si="7"/>
        <v>0.66666666666666674</v>
      </c>
    </row>
    <row r="21" spans="1:63" x14ac:dyDescent="0.35">
      <c r="F21" s="7"/>
      <c r="G21" s="7"/>
      <c r="N21" s="7"/>
      <c r="O21" s="7"/>
      <c r="V21" s="7"/>
      <c r="W21" s="7"/>
      <c r="AD21" s="7"/>
      <c r="AE21" s="7"/>
      <c r="AL21" s="7"/>
      <c r="AM21" s="7"/>
      <c r="AT21" s="7"/>
      <c r="AU21" s="7"/>
      <c r="BB21" s="7"/>
      <c r="BC21" s="7"/>
      <c r="BJ21" s="7"/>
      <c r="BK21" s="7"/>
    </row>
    <row r="22" spans="1:63" x14ac:dyDescent="0.35">
      <c r="A22" s="40" t="s">
        <v>117</v>
      </c>
      <c r="B22" s="40"/>
      <c r="C22" s="40"/>
      <c r="E22" s="40" t="s">
        <v>117</v>
      </c>
      <c r="F22" s="40"/>
      <c r="G22" s="40"/>
      <c r="I22" s="40" t="s">
        <v>132</v>
      </c>
      <c r="J22" s="40"/>
      <c r="K22" s="40"/>
      <c r="M22" s="40" t="s">
        <v>132</v>
      </c>
      <c r="N22" s="40"/>
      <c r="O22" s="40"/>
      <c r="Q22" s="44" t="s">
        <v>189</v>
      </c>
      <c r="R22" s="45"/>
      <c r="S22" s="46"/>
      <c r="U22" s="44" t="s">
        <v>189</v>
      </c>
      <c r="V22" s="45"/>
      <c r="W22" s="46"/>
      <c r="Y22" s="44" t="s">
        <v>190</v>
      </c>
      <c r="Z22" s="45"/>
      <c r="AA22" s="46"/>
      <c r="AC22" s="44" t="s">
        <v>190</v>
      </c>
      <c r="AD22" s="45"/>
      <c r="AE22" s="46"/>
      <c r="AG22" s="44" t="s">
        <v>191</v>
      </c>
      <c r="AH22" s="45"/>
      <c r="AI22" s="46"/>
      <c r="AK22" s="44" t="s">
        <v>191</v>
      </c>
      <c r="AL22" s="45"/>
      <c r="AM22" s="46"/>
      <c r="AO22" s="44" t="s">
        <v>192</v>
      </c>
      <c r="AP22" s="45"/>
      <c r="AQ22" s="46"/>
      <c r="AS22" s="44" t="s">
        <v>192</v>
      </c>
      <c r="AT22" s="45"/>
      <c r="AU22" s="46"/>
      <c r="AW22" s="40" t="s">
        <v>147</v>
      </c>
      <c r="AX22" s="40"/>
      <c r="AY22" s="40"/>
      <c r="BA22" s="40" t="s">
        <v>147</v>
      </c>
      <c r="BB22" s="40"/>
      <c r="BC22" s="40"/>
      <c r="BE22" s="40" t="s">
        <v>140</v>
      </c>
      <c r="BF22" s="40"/>
      <c r="BG22" s="40"/>
      <c r="BI22" s="40" t="s">
        <v>140</v>
      </c>
      <c r="BJ22" s="40"/>
      <c r="BK22" s="40"/>
    </row>
    <row r="23" spans="1:63" x14ac:dyDescent="0.35">
      <c r="A23" s="8"/>
      <c r="B23" s="9" t="s">
        <v>37</v>
      </c>
      <c r="C23" s="9" t="s">
        <v>29</v>
      </c>
      <c r="E23" s="8"/>
      <c r="F23" s="9" t="s">
        <v>37</v>
      </c>
      <c r="G23" s="9" t="s">
        <v>29</v>
      </c>
      <c r="I23" s="8"/>
      <c r="J23" s="9" t="s">
        <v>21</v>
      </c>
      <c r="K23" s="9" t="s">
        <v>29</v>
      </c>
      <c r="M23" s="8"/>
      <c r="N23" s="9" t="s">
        <v>21</v>
      </c>
      <c r="O23" s="9" t="s">
        <v>29</v>
      </c>
      <c r="Q23" s="8"/>
      <c r="R23" s="9" t="s">
        <v>20</v>
      </c>
      <c r="S23" s="9" t="s">
        <v>29</v>
      </c>
      <c r="U23" s="8"/>
      <c r="V23" s="9" t="s">
        <v>20</v>
      </c>
      <c r="W23" s="9" t="s">
        <v>29</v>
      </c>
      <c r="Y23" s="8"/>
      <c r="Z23" s="9" t="s">
        <v>30</v>
      </c>
      <c r="AA23" s="9" t="s">
        <v>29</v>
      </c>
      <c r="AC23" s="8"/>
      <c r="AD23" s="9" t="s">
        <v>30</v>
      </c>
      <c r="AE23" s="9" t="s">
        <v>29</v>
      </c>
      <c r="AG23" s="8"/>
      <c r="AH23" s="9" t="s">
        <v>29</v>
      </c>
      <c r="AI23" s="9" t="s">
        <v>30</v>
      </c>
      <c r="AK23" s="8"/>
      <c r="AL23" s="9" t="s">
        <v>29</v>
      </c>
      <c r="AM23" s="9" t="s">
        <v>30</v>
      </c>
      <c r="AO23" s="8"/>
      <c r="AP23" s="9" t="s">
        <v>28</v>
      </c>
      <c r="AQ23" s="9" t="s">
        <v>29</v>
      </c>
      <c r="AS23" s="8"/>
      <c r="AT23" s="9" t="s">
        <v>28</v>
      </c>
      <c r="AU23" s="9" t="s">
        <v>29</v>
      </c>
      <c r="AW23" s="8"/>
      <c r="AX23" s="9" t="s">
        <v>22</v>
      </c>
      <c r="AY23" s="9" t="s">
        <v>29</v>
      </c>
      <c r="BA23" s="8"/>
      <c r="BB23" s="9" t="s">
        <v>22</v>
      </c>
      <c r="BC23" s="9" t="s">
        <v>29</v>
      </c>
      <c r="BE23" s="8"/>
      <c r="BF23" s="9" t="s">
        <v>139</v>
      </c>
      <c r="BG23" s="9" t="s">
        <v>29</v>
      </c>
      <c r="BI23" s="8"/>
      <c r="BJ23" s="9" t="s">
        <v>139</v>
      </c>
      <c r="BK23" s="9" t="s">
        <v>29</v>
      </c>
    </row>
    <row r="24" spans="1:63" x14ac:dyDescent="0.35">
      <c r="A24" s="9" t="s">
        <v>37</v>
      </c>
      <c r="B24" s="7">
        <f>COUNTIF(MI!F128:F156,"MM")</f>
        <v>9</v>
      </c>
      <c r="C24" s="7">
        <f>COUNTIF(MI!F128:F156,"MR")</f>
        <v>8</v>
      </c>
      <c r="E24" s="9" t="s">
        <v>37</v>
      </c>
      <c r="F24" s="7">
        <f t="shared" si="0"/>
        <v>0.52941176470588236</v>
      </c>
      <c r="G24" s="7">
        <f t="shared" si="1"/>
        <v>0.47058823529411764</v>
      </c>
      <c r="I24" s="9" t="s">
        <v>21</v>
      </c>
      <c r="J24" s="7">
        <f>COUNTIF(CSK!F123:F149,"CC")</f>
        <v>12</v>
      </c>
      <c r="K24" s="7">
        <f>COUNTIF(CSK!F123:F149,"CR")</f>
        <v>5</v>
      </c>
      <c r="M24" s="9" t="s">
        <v>21</v>
      </c>
      <c r="N24" s="7">
        <f t="shared" ref="N24:N25" si="14">J24/(J24+K24)</f>
        <v>0.70588235294117652</v>
      </c>
      <c r="O24" s="7">
        <f t="shared" si="3"/>
        <v>0.29411764705882348</v>
      </c>
      <c r="Q24" s="9" t="s">
        <v>20</v>
      </c>
      <c r="R24" s="7">
        <f>COUNTIF(RR!F112:F135,"RaRa")</f>
        <v>5</v>
      </c>
      <c r="S24" s="7">
        <f>COUNTIF(RR!F112:F135,"RaRo")</f>
        <v>4</v>
      </c>
      <c r="U24" s="9" t="s">
        <v>20</v>
      </c>
      <c r="V24" s="7">
        <f>R24/(R24+S24)</f>
        <v>0.55555555555555558</v>
      </c>
      <c r="W24" s="7">
        <f>1-V24</f>
        <v>0.44444444444444442</v>
      </c>
      <c r="Y24" s="9" t="s">
        <v>30</v>
      </c>
      <c r="Z24" s="7">
        <f>COUNTIF(DC!F131:F157,"DD")</f>
        <v>6</v>
      </c>
      <c r="AA24" s="7">
        <f>COUNTIF(DC!F131:F157,"DR")</f>
        <v>4</v>
      </c>
      <c r="AC24" s="9" t="s">
        <v>30</v>
      </c>
      <c r="AD24" s="7">
        <f>Z24/(Z24+AA24)</f>
        <v>0.6</v>
      </c>
      <c r="AE24" s="7">
        <f>1-AD24</f>
        <v>0.4</v>
      </c>
      <c r="AG24" s="9" t="s">
        <v>29</v>
      </c>
      <c r="AH24" s="7">
        <f>COUNTIF(RCB!F157:F183,"RR")</f>
        <v>12</v>
      </c>
      <c r="AI24" s="7">
        <f>COUNTIF(RCB!F157:F183,"RD")</f>
        <v>2</v>
      </c>
      <c r="AK24" s="9" t="s">
        <v>29</v>
      </c>
      <c r="AL24" s="7">
        <f>AH24/(AH24+AI24)</f>
        <v>0.8571428571428571</v>
      </c>
      <c r="AM24" s="7">
        <f>1-AL24</f>
        <v>0.1428571428571429</v>
      </c>
      <c r="AO24" s="9" t="s">
        <v>28</v>
      </c>
      <c r="AP24" s="7">
        <f>COUNTIF(SRH!F127:F156,"SS")</f>
        <v>7</v>
      </c>
      <c r="AQ24" s="7">
        <f>COUNTIF(SRH!F127:F156,"SR")</f>
        <v>9</v>
      </c>
      <c r="AS24" s="9" t="s">
        <v>28</v>
      </c>
      <c r="AT24" s="7">
        <f>AP24/(AP24+AQ24)</f>
        <v>0.4375</v>
      </c>
      <c r="AU24" s="7">
        <f>1-AT24</f>
        <v>0.5625</v>
      </c>
      <c r="AW24" s="9" t="s">
        <v>22</v>
      </c>
      <c r="AX24" s="7">
        <f>COUNTIF(KKR!F123:F151,"KK")</f>
        <v>9</v>
      </c>
      <c r="AY24" s="7">
        <f>COUNTIF(KKR!F123:F151,"KR")</f>
        <v>6</v>
      </c>
      <c r="BA24" s="9" t="s">
        <v>22</v>
      </c>
      <c r="BB24" s="7">
        <f t="shared" ref="BB24:BB25" si="15">AX24/(AX24+AY24)</f>
        <v>0.6</v>
      </c>
      <c r="BC24" s="7">
        <f t="shared" si="5"/>
        <v>0.4</v>
      </c>
      <c r="BE24" s="9" t="s">
        <v>139</v>
      </c>
      <c r="BF24" s="7">
        <f>COUNTIF(PBSK!F76:F91,"PP")</f>
        <v>4</v>
      </c>
      <c r="BG24" s="7">
        <f>COUNTIF(PBSK!F76:F91,"PR")</f>
        <v>4</v>
      </c>
      <c r="BI24" s="9" t="s">
        <v>139</v>
      </c>
      <c r="BJ24" s="7">
        <f t="shared" ref="BJ24:BJ25" si="16">BF24/(BF24+BG24)</f>
        <v>0.5</v>
      </c>
      <c r="BK24" s="7">
        <f t="shared" si="7"/>
        <v>0.5</v>
      </c>
    </row>
    <row r="25" spans="1:63" x14ac:dyDescent="0.35">
      <c r="A25" s="9" t="s">
        <v>29</v>
      </c>
      <c r="B25" s="7">
        <f>COUNTIF(MI!F128:F156,"RM")</f>
        <v>8</v>
      </c>
      <c r="C25" s="7">
        <f>COUNTIF(MI!F129:F157,"RR")</f>
        <v>3</v>
      </c>
      <c r="E25" s="9" t="s">
        <v>29</v>
      </c>
      <c r="F25" s="7">
        <f t="shared" si="0"/>
        <v>0.72727272727272729</v>
      </c>
      <c r="G25" s="7">
        <f t="shared" si="1"/>
        <v>0.27272727272727271</v>
      </c>
      <c r="I25" s="9" t="s">
        <v>29</v>
      </c>
      <c r="J25" s="7">
        <f>COUNTIF(CSK!F123:F149,"RC")</f>
        <v>5</v>
      </c>
      <c r="K25" s="7">
        <f>COUNTIF(CSK!F123:F149,"RR")</f>
        <v>4</v>
      </c>
      <c r="M25" s="9" t="s">
        <v>29</v>
      </c>
      <c r="N25" s="7">
        <f t="shared" si="14"/>
        <v>0.55555555555555558</v>
      </c>
      <c r="O25" s="7">
        <f t="shared" si="3"/>
        <v>0.44444444444444442</v>
      </c>
      <c r="Q25" s="9" t="s">
        <v>29</v>
      </c>
      <c r="R25" s="7">
        <f>COUNTIF(RR!F112:F135,"RoRa")</f>
        <v>4</v>
      </c>
      <c r="S25" s="7">
        <f>COUNTIF(RR!F112:F135,"RoRo")</f>
        <v>6</v>
      </c>
      <c r="U25" s="9" t="s">
        <v>29</v>
      </c>
      <c r="V25" s="7">
        <f>R25/(R25+S25)</f>
        <v>0.4</v>
      </c>
      <c r="W25" s="7">
        <f>1-V25</f>
        <v>0.6</v>
      </c>
      <c r="Y25" s="9" t="s">
        <v>29</v>
      </c>
      <c r="Z25" s="7">
        <f>COUNTIF(DC!F131:F157,"RD")</f>
        <v>2</v>
      </c>
      <c r="AA25" s="7">
        <f>COUNTIF(DC!F131:F157,"RR")</f>
        <v>12</v>
      </c>
      <c r="AC25" s="9" t="s">
        <v>29</v>
      </c>
      <c r="AD25" s="7">
        <f>Z25/(Z25+AA25)</f>
        <v>0.14285714285714285</v>
      </c>
      <c r="AE25" s="7">
        <f>1-AD25</f>
        <v>0.85714285714285721</v>
      </c>
      <c r="AG25" s="9" t="s">
        <v>30</v>
      </c>
      <c r="AH25" s="7">
        <f>COUNTIF(RCB!F157:F183,"DR")</f>
        <v>4</v>
      </c>
      <c r="AI25" s="7">
        <f>COUNTIF(RCB!F157:F183,"DD")</f>
        <v>6</v>
      </c>
      <c r="AK25" s="9" t="s">
        <v>30</v>
      </c>
      <c r="AL25" s="7">
        <f>AH25/(AH25+AI25)</f>
        <v>0.4</v>
      </c>
      <c r="AM25" s="7">
        <f>1-AL25</f>
        <v>0.6</v>
      </c>
      <c r="AO25" s="9" t="s">
        <v>29</v>
      </c>
      <c r="AP25" s="7">
        <f>COUNTIF(SRH!F127:F156,"RS")</f>
        <v>10</v>
      </c>
      <c r="AQ25" s="7">
        <f>COUNTIF(SRH!F127:F156,"RR")</f>
        <v>3</v>
      </c>
      <c r="AS25" s="9" t="s">
        <v>29</v>
      </c>
      <c r="AT25" s="7">
        <f>AP25/(AP25+AQ25)</f>
        <v>0.76923076923076927</v>
      </c>
      <c r="AU25" s="7">
        <f>1-AT25</f>
        <v>0.23076923076923073</v>
      </c>
      <c r="AW25" s="9" t="s">
        <v>29</v>
      </c>
      <c r="AX25" s="7">
        <f>COUNTIF(KKR!F123:F151,"RK")</f>
        <v>6</v>
      </c>
      <c r="AY25" s="7">
        <f>COUNTIF(KKR!F123:F151,"RR")</f>
        <v>7</v>
      </c>
      <c r="BA25" s="9" t="s">
        <v>29</v>
      </c>
      <c r="BB25" s="7">
        <f t="shared" si="15"/>
        <v>0.46153846153846156</v>
      </c>
      <c r="BC25" s="7">
        <f t="shared" si="5"/>
        <v>0.53846153846153844</v>
      </c>
      <c r="BE25" s="9" t="s">
        <v>29</v>
      </c>
      <c r="BF25" s="7">
        <f>COUNTIF(PBSK!F76:F91,"RP")</f>
        <v>3</v>
      </c>
      <c r="BG25" s="7">
        <f>COUNTIF(PBSK!F76:F91,"RR")</f>
        <v>4</v>
      </c>
      <c r="BI25" s="9" t="s">
        <v>29</v>
      </c>
      <c r="BJ25" s="7">
        <f t="shared" si="16"/>
        <v>0.42857142857142855</v>
      </c>
      <c r="BK25" s="7">
        <f t="shared" si="7"/>
        <v>0.5714285714285714</v>
      </c>
    </row>
    <row r="26" spans="1:63" x14ac:dyDescent="0.35">
      <c r="F26" s="7"/>
      <c r="G26" s="7"/>
      <c r="N26" s="7"/>
      <c r="O26" s="7"/>
      <c r="V26" s="7"/>
      <c r="W26" s="7"/>
      <c r="AD26" s="7"/>
      <c r="AE26" s="7"/>
      <c r="AL26" s="7"/>
      <c r="AM26" s="7"/>
      <c r="AQ26" s="7"/>
      <c r="AT26" s="7"/>
      <c r="AU26" s="7"/>
      <c r="BB26" s="7"/>
      <c r="BC26" s="7"/>
      <c r="BJ26" s="7"/>
      <c r="BK26" s="7"/>
    </row>
    <row r="27" spans="1:63" x14ac:dyDescent="0.35">
      <c r="A27" s="40" t="s">
        <v>118</v>
      </c>
      <c r="B27" s="40"/>
      <c r="C27" s="40"/>
      <c r="E27" s="40" t="s">
        <v>118</v>
      </c>
      <c r="F27" s="40"/>
      <c r="G27" s="40"/>
      <c r="I27" s="40" t="s">
        <v>133</v>
      </c>
      <c r="J27" s="40"/>
      <c r="K27" s="40"/>
      <c r="M27" s="40" t="s">
        <v>133</v>
      </c>
      <c r="N27" s="40"/>
      <c r="O27" s="40"/>
      <c r="Q27" s="44" t="s">
        <v>193</v>
      </c>
      <c r="R27" s="45"/>
      <c r="S27" s="46"/>
      <c r="U27" s="44" t="s">
        <v>193</v>
      </c>
      <c r="V27" s="45"/>
      <c r="W27" s="46"/>
      <c r="Y27" s="44" t="s">
        <v>194</v>
      </c>
      <c r="Z27" s="45"/>
      <c r="AA27" s="46"/>
      <c r="AC27" s="44" t="s">
        <v>194</v>
      </c>
      <c r="AD27" s="45"/>
      <c r="AE27" s="46"/>
      <c r="AG27" s="44" t="s">
        <v>195</v>
      </c>
      <c r="AH27" s="45"/>
      <c r="AI27" s="46"/>
      <c r="AK27" s="44" t="s">
        <v>195</v>
      </c>
      <c r="AL27" s="45"/>
      <c r="AM27" s="46"/>
      <c r="AO27" s="44" t="s">
        <v>196</v>
      </c>
      <c r="AP27" s="45"/>
      <c r="AQ27" s="46"/>
      <c r="AS27" s="44" t="s">
        <v>196</v>
      </c>
      <c r="AT27" s="45"/>
      <c r="AU27" s="46"/>
      <c r="AW27" s="40" t="s">
        <v>148</v>
      </c>
      <c r="AX27" s="40"/>
      <c r="AY27" s="40"/>
      <c r="BA27" s="40" t="s">
        <v>148</v>
      </c>
      <c r="BB27" s="40"/>
      <c r="BC27" s="40"/>
      <c r="BE27" s="40" t="s">
        <v>141</v>
      </c>
      <c r="BF27" s="40"/>
      <c r="BG27" s="40"/>
      <c r="BI27" s="40" t="s">
        <v>141</v>
      </c>
      <c r="BJ27" s="40"/>
      <c r="BK27" s="40"/>
    </row>
    <row r="28" spans="1:63" x14ac:dyDescent="0.35">
      <c r="A28" s="8"/>
      <c r="B28" s="9" t="s">
        <v>37</v>
      </c>
      <c r="C28" s="9" t="s">
        <v>30</v>
      </c>
      <c r="E28" s="8"/>
      <c r="F28" s="9" t="s">
        <v>37</v>
      </c>
      <c r="G28" s="9" t="s">
        <v>30</v>
      </c>
      <c r="I28" s="8"/>
      <c r="J28" s="9" t="s">
        <v>21</v>
      </c>
      <c r="K28" s="9" t="s">
        <v>30</v>
      </c>
      <c r="M28" s="8"/>
      <c r="N28" s="9" t="s">
        <v>21</v>
      </c>
      <c r="O28" s="9" t="s">
        <v>30</v>
      </c>
      <c r="Q28" s="8"/>
      <c r="R28" s="9" t="s">
        <v>20</v>
      </c>
      <c r="S28" s="9" t="s">
        <v>30</v>
      </c>
      <c r="U28" s="8"/>
      <c r="V28" s="9" t="s">
        <v>20</v>
      </c>
      <c r="W28" s="9" t="s">
        <v>30</v>
      </c>
      <c r="Y28" s="8"/>
      <c r="Z28" s="9" t="s">
        <v>30</v>
      </c>
      <c r="AA28" s="9" t="s">
        <v>21</v>
      </c>
      <c r="AC28" s="8"/>
      <c r="AD28" s="9" t="s">
        <v>30</v>
      </c>
      <c r="AE28" s="9" t="s">
        <v>21</v>
      </c>
      <c r="AG28" s="8"/>
      <c r="AH28" s="9" t="s">
        <v>29</v>
      </c>
      <c r="AI28" s="9" t="s">
        <v>21</v>
      </c>
      <c r="AK28" s="8"/>
      <c r="AL28" s="9" t="s">
        <v>29</v>
      </c>
      <c r="AM28" s="9" t="s">
        <v>21</v>
      </c>
      <c r="AO28" s="8"/>
      <c r="AP28" s="9" t="s">
        <v>28</v>
      </c>
      <c r="AQ28" s="9" t="s">
        <v>30</v>
      </c>
      <c r="AS28" s="8"/>
      <c r="AT28" s="9" t="s">
        <v>28</v>
      </c>
      <c r="AU28" s="9" t="s">
        <v>30</v>
      </c>
      <c r="AW28" s="8"/>
      <c r="AX28" s="9" t="s">
        <v>22</v>
      </c>
      <c r="AY28" s="9" t="s">
        <v>30</v>
      </c>
      <c r="BA28" s="8"/>
      <c r="BB28" s="9" t="s">
        <v>22</v>
      </c>
      <c r="BC28" s="9" t="s">
        <v>30</v>
      </c>
      <c r="BE28" s="8"/>
      <c r="BF28" s="9" t="s">
        <v>139</v>
      </c>
      <c r="BG28" s="9" t="s">
        <v>30</v>
      </c>
      <c r="BI28" s="8"/>
      <c r="BJ28" s="9" t="s">
        <v>139</v>
      </c>
      <c r="BK28" s="9" t="s">
        <v>30</v>
      </c>
    </row>
    <row r="29" spans="1:63" x14ac:dyDescent="0.35">
      <c r="A29" s="9" t="s">
        <v>37</v>
      </c>
      <c r="B29" s="7">
        <f>COUNTIF(MI!F159:F188,"MM")</f>
        <v>9</v>
      </c>
      <c r="C29" s="7">
        <f>COUNTIF(MI!F160:F189,"MD")</f>
        <v>7</v>
      </c>
      <c r="E29" s="9" t="s">
        <v>37</v>
      </c>
      <c r="F29" s="7">
        <f t="shared" si="0"/>
        <v>0.5625</v>
      </c>
      <c r="G29" s="7">
        <f t="shared" si="1"/>
        <v>0.4375</v>
      </c>
      <c r="I29" s="9" t="s">
        <v>21</v>
      </c>
      <c r="J29" s="7">
        <f>COUNTIF(CSK!F153:F178,"CC")</f>
        <v>9</v>
      </c>
      <c r="K29" s="7">
        <f>COUNTIF(CSK!F153:F178,"CD")</f>
        <v>6</v>
      </c>
      <c r="M29" s="9" t="s">
        <v>21</v>
      </c>
      <c r="N29" s="7">
        <f t="shared" ref="N29:N30" si="17">J29/(J29+K29)</f>
        <v>0.6</v>
      </c>
      <c r="O29" s="7">
        <f t="shared" si="3"/>
        <v>0.4</v>
      </c>
      <c r="Q29" s="9" t="s">
        <v>20</v>
      </c>
      <c r="R29" s="7">
        <f>COUNTIF(RR!F139:F162,"RR")</f>
        <v>8</v>
      </c>
      <c r="S29" s="7">
        <f>COUNTIF(RR!F139:F162,"RD")</f>
        <v>4</v>
      </c>
      <c r="U29" s="9" t="s">
        <v>20</v>
      </c>
      <c r="V29" s="7">
        <f>R29/(R29+S29)</f>
        <v>0.66666666666666663</v>
      </c>
      <c r="W29" s="7">
        <f>1-V29</f>
        <v>0.33333333333333337</v>
      </c>
      <c r="Y29" s="9" t="s">
        <v>30</v>
      </c>
      <c r="Z29" s="7">
        <f>COUNTIF(DC!F36:F61,"DD")</f>
        <v>3</v>
      </c>
      <c r="AA29" s="7">
        <f>COUNTIF(DC!F36:F61,"DC")</f>
        <v>7</v>
      </c>
      <c r="AC29" s="9" t="s">
        <v>30</v>
      </c>
      <c r="AD29" s="7">
        <f>Z29/(Z29+AA29)</f>
        <v>0.3</v>
      </c>
      <c r="AE29" s="7">
        <f>1-AD29</f>
        <v>0.7</v>
      </c>
      <c r="AG29" s="9" t="s">
        <v>29</v>
      </c>
      <c r="AH29" s="7">
        <f>COUNTIF(RCB!F35:F61,"RR")</f>
        <v>4</v>
      </c>
      <c r="AI29" s="7">
        <f>COUNTIF(RCB!F35:F61,"RC")</f>
        <v>5</v>
      </c>
      <c r="AK29" s="9" t="s">
        <v>29</v>
      </c>
      <c r="AL29" s="7">
        <f>AH29/(AH29+AI29)</f>
        <v>0.44444444444444442</v>
      </c>
      <c r="AM29" s="7">
        <f>1-AL29</f>
        <v>0.55555555555555558</v>
      </c>
      <c r="AO29" s="9" t="s">
        <v>28</v>
      </c>
      <c r="AP29" s="7">
        <f>COUNTIF(SRH!F161:F191,"SS")</f>
        <v>9</v>
      </c>
      <c r="AQ29" s="7">
        <f>COUNTIF(SRH!F161:F191,"SD")</f>
        <v>6</v>
      </c>
      <c r="AS29" s="9" t="s">
        <v>28</v>
      </c>
      <c r="AT29" s="7">
        <f>AP29/(AP29+AQ29)</f>
        <v>0.6</v>
      </c>
      <c r="AU29" s="7">
        <f>1-AT29</f>
        <v>0.4</v>
      </c>
      <c r="AW29" s="9" t="s">
        <v>22</v>
      </c>
      <c r="AX29" s="7">
        <f>COUNTIF(KKR!F155:F182,"KK")</f>
        <v>9</v>
      </c>
      <c r="AY29" s="7">
        <f>COUNTIF(KKR!F155:F182,"KD")</f>
        <v>6</v>
      </c>
      <c r="BA29" s="9" t="s">
        <v>22</v>
      </c>
      <c r="BB29" s="7">
        <f t="shared" ref="BB29:BB30" si="18">AX29/(AX29+AY29)</f>
        <v>0.6</v>
      </c>
      <c r="BC29" s="7">
        <f t="shared" si="5"/>
        <v>0.4</v>
      </c>
      <c r="BE29" s="9" t="s">
        <v>139</v>
      </c>
      <c r="BF29" s="7">
        <f>COUNTIF(PBSK!F95:F111,"PP")</f>
        <v>2</v>
      </c>
      <c r="BG29" s="7">
        <f>COUNTIF(PBSK!F95:F111,"PD")</f>
        <v>5</v>
      </c>
      <c r="BI29" s="9" t="s">
        <v>139</v>
      </c>
      <c r="BJ29" s="7">
        <f t="shared" ref="BJ29:BJ30" si="19">BF29/(BF29+BG29)</f>
        <v>0.2857142857142857</v>
      </c>
      <c r="BK29" s="7">
        <f t="shared" si="7"/>
        <v>0.7142857142857143</v>
      </c>
    </row>
    <row r="30" spans="1:63" x14ac:dyDescent="0.35">
      <c r="A30" s="9" t="s">
        <v>30</v>
      </c>
      <c r="B30" s="7">
        <f>COUNTIF(MI!F161:F190,"DM")</f>
        <v>6</v>
      </c>
      <c r="C30" s="7">
        <f>COUNTIF(MI!F134:F162,"DD")</f>
        <v>2</v>
      </c>
      <c r="E30" s="9" t="s">
        <v>30</v>
      </c>
      <c r="F30" s="7">
        <f t="shared" si="0"/>
        <v>0.75</v>
      </c>
      <c r="G30" s="7">
        <f t="shared" si="1"/>
        <v>0.25</v>
      </c>
      <c r="I30" s="9" t="s">
        <v>30</v>
      </c>
      <c r="J30" s="7">
        <f>COUNTIF(CSK!F153:F178,"DC")</f>
        <v>7</v>
      </c>
      <c r="K30" s="7">
        <f>COUNTIF(CSK!F153:F178,"DD")</f>
        <v>3</v>
      </c>
      <c r="M30" s="9" t="s">
        <v>30</v>
      </c>
      <c r="N30" s="7">
        <f t="shared" si="17"/>
        <v>0.7</v>
      </c>
      <c r="O30" s="7">
        <f t="shared" si="3"/>
        <v>0.30000000000000004</v>
      </c>
      <c r="Q30" s="9" t="s">
        <v>30</v>
      </c>
      <c r="R30" s="7">
        <f>COUNTIF(RR!F139:F162,"DR")</f>
        <v>4</v>
      </c>
      <c r="S30" s="7">
        <f>COUNTIF(RR!F139:F162,"DD")</f>
        <v>7</v>
      </c>
      <c r="U30" s="9" t="s">
        <v>30</v>
      </c>
      <c r="V30" s="7">
        <f>R30/(R30+S30)</f>
        <v>0.36363636363636365</v>
      </c>
      <c r="W30" s="7">
        <f>1-V30</f>
        <v>0.63636363636363635</v>
      </c>
      <c r="Y30" s="9" t="s">
        <v>21</v>
      </c>
      <c r="Z30" s="7">
        <f>COUNTIF(DC!F36:F61,"CD")</f>
        <v>6</v>
      </c>
      <c r="AA30" s="7">
        <f>COUNTIF(DC!F36:F61,"CC")</f>
        <v>9</v>
      </c>
      <c r="AC30" s="9" t="s">
        <v>21</v>
      </c>
      <c r="AD30" s="7">
        <f>Z30/(Z30+AA30)</f>
        <v>0.4</v>
      </c>
      <c r="AE30" s="7">
        <f>1-AD30</f>
        <v>0.6</v>
      </c>
      <c r="AG30" s="9" t="s">
        <v>197</v>
      </c>
      <c r="AH30" s="7">
        <f>COUNTIF(RCB!F35:F61,"CR")</f>
        <v>5</v>
      </c>
      <c r="AI30" s="7">
        <f>COUNTIF(RCB!F35:F61,"CC")</f>
        <v>12</v>
      </c>
      <c r="AK30" s="9" t="s">
        <v>21</v>
      </c>
      <c r="AL30" s="7">
        <f>AH30/(AH30+AI30)</f>
        <v>0.29411764705882354</v>
      </c>
      <c r="AM30" s="7">
        <f>1-AL30</f>
        <v>0.70588235294117641</v>
      </c>
      <c r="AO30" s="9" t="s">
        <v>30</v>
      </c>
      <c r="AP30" s="7">
        <f>COUNTIF(SRH!F161:F191,"DS")</f>
        <v>6</v>
      </c>
      <c r="AQ30" s="7">
        <f>COUNTIF(SRH!F161:F191,"DD")</f>
        <v>8</v>
      </c>
      <c r="AS30" s="9" t="s">
        <v>30</v>
      </c>
      <c r="AT30" s="7">
        <f>AP30/(AP30+AQ30)</f>
        <v>0.42857142857142855</v>
      </c>
      <c r="AU30" s="7">
        <f>1-AT30</f>
        <v>0.5714285714285714</v>
      </c>
      <c r="AW30" s="9" t="s">
        <v>30</v>
      </c>
      <c r="AX30" s="7">
        <f>COUNTIF(KKR!F155:F182,"DK")</f>
        <v>6</v>
      </c>
      <c r="AY30" s="7">
        <f>COUNTIF(KKR!F155:F182,"DD")</f>
        <v>6</v>
      </c>
      <c r="BA30" s="9" t="s">
        <v>30</v>
      </c>
      <c r="BB30" s="7">
        <f t="shared" si="18"/>
        <v>0.5</v>
      </c>
      <c r="BC30" s="7">
        <f t="shared" si="5"/>
        <v>0.5</v>
      </c>
      <c r="BE30" s="9" t="s">
        <v>30</v>
      </c>
      <c r="BF30" s="7">
        <f>COUNTIF(PBSK!F95:F111,"DP")</f>
        <v>4</v>
      </c>
      <c r="BG30" s="7">
        <f>COUNTIF(PBSK!F95:F111,"DD")</f>
        <v>5</v>
      </c>
      <c r="BI30" s="9" t="s">
        <v>30</v>
      </c>
      <c r="BJ30" s="7">
        <f t="shared" si="19"/>
        <v>0.44444444444444442</v>
      </c>
      <c r="BK30" s="7">
        <f t="shared" si="7"/>
        <v>0.55555555555555558</v>
      </c>
    </row>
    <row r="31" spans="1:63" x14ac:dyDescent="0.35">
      <c r="F31" s="7"/>
      <c r="G31" s="7"/>
      <c r="N31" s="7"/>
      <c r="O31" s="7"/>
      <c r="V31" s="7"/>
      <c r="W31" s="7"/>
      <c r="AD31" s="7"/>
      <c r="AE31" s="7"/>
      <c r="AL31" s="7"/>
      <c r="AM31" s="7"/>
      <c r="AT31" s="7"/>
      <c r="AU31" s="7"/>
      <c r="BB31" s="7"/>
      <c r="BC31" s="7"/>
      <c r="BJ31" s="7"/>
      <c r="BK31" s="7"/>
    </row>
    <row r="32" spans="1:63" x14ac:dyDescent="0.35">
      <c r="A32" s="40" t="s">
        <v>119</v>
      </c>
      <c r="B32" s="40"/>
      <c r="C32" s="40"/>
      <c r="E32" s="40" t="s">
        <v>119</v>
      </c>
      <c r="F32" s="40"/>
      <c r="G32" s="40"/>
      <c r="I32" s="40" t="s">
        <v>134</v>
      </c>
      <c r="J32" s="40"/>
      <c r="K32" s="40"/>
      <c r="M32" s="40" t="s">
        <v>134</v>
      </c>
      <c r="N32" s="40"/>
      <c r="O32" s="40"/>
      <c r="Q32" s="44" t="s">
        <v>198</v>
      </c>
      <c r="R32" s="45"/>
      <c r="S32" s="46"/>
      <c r="U32" s="44" t="s">
        <v>198</v>
      </c>
      <c r="V32" s="45"/>
      <c r="W32" s="46"/>
      <c r="Y32" s="44" t="s">
        <v>199</v>
      </c>
      <c r="Z32" s="45"/>
      <c r="AA32" s="46"/>
      <c r="AC32" s="44" t="s">
        <v>199</v>
      </c>
      <c r="AD32" s="45"/>
      <c r="AE32" s="46"/>
      <c r="AG32" s="44" t="s">
        <v>200</v>
      </c>
      <c r="AH32" s="45"/>
      <c r="AI32" s="46"/>
      <c r="AK32" s="44" t="s">
        <v>200</v>
      </c>
      <c r="AL32" s="45"/>
      <c r="AM32" s="46"/>
      <c r="AO32" s="44" t="s">
        <v>201</v>
      </c>
      <c r="AP32" s="45"/>
      <c r="AQ32" s="46"/>
      <c r="AS32" s="44" t="s">
        <v>201</v>
      </c>
      <c r="AT32" s="45"/>
      <c r="AU32" s="46"/>
      <c r="AW32" s="40" t="s">
        <v>149</v>
      </c>
      <c r="AX32" s="40"/>
      <c r="AY32" s="40"/>
      <c r="BA32" s="40" t="s">
        <v>149</v>
      </c>
      <c r="BB32" s="40"/>
      <c r="BC32" s="40"/>
      <c r="BE32" s="40" t="s">
        <v>142</v>
      </c>
      <c r="BF32" s="40"/>
      <c r="BG32" s="40"/>
      <c r="BI32" s="40" t="s">
        <v>122</v>
      </c>
      <c r="BJ32" s="40"/>
      <c r="BK32" s="40"/>
    </row>
    <row r="33" spans="1:63" x14ac:dyDescent="0.35">
      <c r="A33" s="8"/>
      <c r="B33" s="9" t="s">
        <v>37</v>
      </c>
      <c r="C33" s="9" t="s">
        <v>50</v>
      </c>
      <c r="E33" s="8"/>
      <c r="F33" s="9" t="s">
        <v>37</v>
      </c>
      <c r="G33" s="9" t="s">
        <v>50</v>
      </c>
      <c r="I33" s="8"/>
      <c r="J33" s="9" t="s">
        <v>21</v>
      </c>
      <c r="K33" s="9" t="s">
        <v>50</v>
      </c>
      <c r="M33" s="8"/>
      <c r="N33" s="9" t="s">
        <v>21</v>
      </c>
      <c r="O33" s="9" t="s">
        <v>50</v>
      </c>
      <c r="Q33" s="8"/>
      <c r="R33" s="9" t="s">
        <v>20</v>
      </c>
      <c r="S33" s="9" t="s">
        <v>50</v>
      </c>
      <c r="U33" s="8"/>
      <c r="V33" s="9" t="s">
        <v>20</v>
      </c>
      <c r="W33" s="9" t="s">
        <v>50</v>
      </c>
      <c r="Y33" s="8"/>
      <c r="Z33" s="9" t="s">
        <v>30</v>
      </c>
      <c r="AA33" s="9" t="s">
        <v>50</v>
      </c>
      <c r="AC33" s="8"/>
      <c r="AD33" s="9" t="s">
        <v>30</v>
      </c>
      <c r="AE33" s="9" t="s">
        <v>50</v>
      </c>
      <c r="AG33" s="8"/>
      <c r="AH33" s="9" t="s">
        <v>29</v>
      </c>
      <c r="AI33" s="9" t="s">
        <v>50</v>
      </c>
      <c r="AK33" s="8"/>
      <c r="AL33" s="9" t="s">
        <v>29</v>
      </c>
      <c r="AM33" s="9" t="s">
        <v>50</v>
      </c>
      <c r="AO33" s="8"/>
      <c r="AP33" s="9" t="s">
        <v>28</v>
      </c>
      <c r="AQ33" s="9" t="s">
        <v>50</v>
      </c>
      <c r="AS33" s="8"/>
      <c r="AT33" s="9" t="s">
        <v>28</v>
      </c>
      <c r="AU33" s="9" t="s">
        <v>50</v>
      </c>
      <c r="AW33" s="8"/>
      <c r="AX33" s="9" t="s">
        <v>22</v>
      </c>
      <c r="AY33" s="9" t="s">
        <v>50</v>
      </c>
      <c r="BA33" s="8"/>
      <c r="BB33" s="9" t="s">
        <v>22</v>
      </c>
      <c r="BC33" s="9" t="s">
        <v>50</v>
      </c>
      <c r="BE33" s="8"/>
      <c r="BF33" s="9" t="s">
        <v>139</v>
      </c>
      <c r="BG33" s="9" t="s">
        <v>21</v>
      </c>
      <c r="BI33" s="8"/>
      <c r="BJ33" s="9" t="s">
        <v>37</v>
      </c>
      <c r="BK33" s="9" t="s">
        <v>50</v>
      </c>
    </row>
    <row r="34" spans="1:63" x14ac:dyDescent="0.35">
      <c r="A34" s="9" t="s">
        <v>37</v>
      </c>
      <c r="B34" s="7">
        <f>COUNTIF(MI!F193:F207,"MM")</f>
        <v>4</v>
      </c>
      <c r="C34" s="7">
        <f>COUNTIF(MI!F193:F207,"MP")</f>
        <v>3</v>
      </c>
      <c r="E34" s="9" t="s">
        <v>37</v>
      </c>
      <c r="F34" s="7">
        <f t="shared" si="0"/>
        <v>0.5714285714285714</v>
      </c>
      <c r="G34" s="7">
        <f t="shared" si="1"/>
        <v>0.4285714285714286</v>
      </c>
      <c r="I34" s="9" t="s">
        <v>21</v>
      </c>
      <c r="J34" s="7">
        <f>COUNTIF(CSK!F182:F195,"CC")</f>
        <v>6</v>
      </c>
      <c r="K34" s="7">
        <f>COUNTIF(CSK!F182:F195,"CP")</f>
        <v>3</v>
      </c>
      <c r="M34" s="9" t="s">
        <v>21</v>
      </c>
      <c r="N34" s="7">
        <f t="shared" ref="N34:N35" si="20">J34/(J34+K34)</f>
        <v>0.66666666666666663</v>
      </c>
      <c r="O34" s="7">
        <f t="shared" si="3"/>
        <v>0.33333333333333337</v>
      </c>
      <c r="Q34" s="9" t="s">
        <v>176</v>
      </c>
      <c r="R34" s="7">
        <f>COUNTIF(RR!F166:F175,"RR")</f>
        <v>3</v>
      </c>
      <c r="S34" s="7">
        <f>COUNTIF(RR!F166:F175,"RP")</f>
        <v>2</v>
      </c>
      <c r="U34" s="9" t="s">
        <v>20</v>
      </c>
      <c r="V34" s="7">
        <f>R34/(R34+S34)</f>
        <v>0.6</v>
      </c>
      <c r="W34" s="7">
        <f>1-V34</f>
        <v>0.4</v>
      </c>
      <c r="Y34" s="9" t="s">
        <v>30</v>
      </c>
      <c r="Z34" s="7">
        <f>COUNTIF(DC!F188:F204,"DD")</f>
        <v>5</v>
      </c>
      <c r="AA34" s="7">
        <f>COUNTIF(DC!F188:F204,"DP")</f>
        <v>4</v>
      </c>
      <c r="AC34" s="9" t="s">
        <v>30</v>
      </c>
      <c r="AD34" s="7">
        <f>Z34/(Z34+AA34)</f>
        <v>0.55555555555555558</v>
      </c>
      <c r="AE34" s="7">
        <f>1-AD34</f>
        <v>0.44444444444444442</v>
      </c>
      <c r="AG34" s="9" t="s">
        <v>29</v>
      </c>
      <c r="AH34" s="7">
        <f>COUNTIF(RCB!F187:F202,"RR")</f>
        <v>4</v>
      </c>
      <c r="AI34" s="7">
        <f>COUNTIF(RCB!F187:F202,"RP")</f>
        <v>3</v>
      </c>
      <c r="AK34" s="9" t="s">
        <v>29</v>
      </c>
      <c r="AL34" s="7">
        <f>AH34/(AH34+AI34)</f>
        <v>0.5714285714285714</v>
      </c>
      <c r="AM34" s="7">
        <f>1-AL34</f>
        <v>0.4285714285714286</v>
      </c>
      <c r="AO34" s="9" t="s">
        <v>28</v>
      </c>
      <c r="AP34" s="7">
        <f>COUNTIF(SRH!F195:F210,"SS")</f>
        <v>6</v>
      </c>
      <c r="AQ34" s="7">
        <f>COUNTIF(SRH!F195:F210,"SP")</f>
        <v>3</v>
      </c>
      <c r="AS34" s="9" t="s">
        <v>28</v>
      </c>
      <c r="AT34" s="7">
        <f>AP34/(AP34+AQ34)</f>
        <v>0.66666666666666663</v>
      </c>
      <c r="AU34" s="7">
        <f>1-AT34</f>
        <v>0.33333333333333337</v>
      </c>
      <c r="AW34" s="9" t="s">
        <v>22</v>
      </c>
      <c r="AX34" s="7">
        <f>COUNTIF(KKR!F186:F201,"KK")</f>
        <v>4</v>
      </c>
      <c r="AY34" s="7">
        <f>COUNTIF(KKR!F186:F201,"KP")</f>
        <v>6</v>
      </c>
      <c r="BA34" s="9" t="s">
        <v>22</v>
      </c>
      <c r="BB34" s="7">
        <f t="shared" ref="BB34:BB35" si="21">AX34/(AX34+AY34)</f>
        <v>0.4</v>
      </c>
      <c r="BC34" s="7">
        <f t="shared" si="5"/>
        <v>0.6</v>
      </c>
      <c r="BE34" s="9" t="s">
        <v>139</v>
      </c>
      <c r="BF34" s="7">
        <f>COUNTIF(PBSK!F21:F34,"PP")</f>
        <v>2</v>
      </c>
      <c r="BG34" s="7">
        <f>COUNTIF(PBSK!F21:F34,"PC")</f>
        <v>2</v>
      </c>
      <c r="BI34" s="9" t="s">
        <v>37</v>
      </c>
      <c r="BJ34" s="7">
        <f t="shared" ref="BJ34:BJ35" si="22">BF34/(BF34+BG34)</f>
        <v>0.5</v>
      </c>
      <c r="BK34" s="7">
        <f t="shared" si="7"/>
        <v>0.5</v>
      </c>
    </row>
    <row r="35" spans="1:63" x14ac:dyDescent="0.35">
      <c r="A35" s="9" t="s">
        <v>50</v>
      </c>
      <c r="B35" s="7">
        <f>COUNTIF(MI!F193:F207,"PM")</f>
        <v>4</v>
      </c>
      <c r="C35" s="7">
        <f>COUNTIF(MI!F193:F207,"PP")</f>
        <v>3</v>
      </c>
      <c r="E35" s="9" t="s">
        <v>50</v>
      </c>
      <c r="F35" s="7">
        <f t="shared" si="0"/>
        <v>0.5714285714285714</v>
      </c>
      <c r="G35" s="7">
        <f t="shared" si="1"/>
        <v>0.4285714285714286</v>
      </c>
      <c r="I35" s="9" t="s">
        <v>50</v>
      </c>
      <c r="J35" s="7">
        <f>COUNTIF(CSK!F182:F195,"PC")</f>
        <v>2</v>
      </c>
      <c r="K35" s="7">
        <f>COUNTIF(CSK!F182:F195,"PP")</f>
        <v>2</v>
      </c>
      <c r="M35" s="9" t="s">
        <v>50</v>
      </c>
      <c r="N35" s="7">
        <f t="shared" si="20"/>
        <v>0.5</v>
      </c>
      <c r="O35" s="7">
        <f t="shared" si="3"/>
        <v>0.5</v>
      </c>
      <c r="Q35" s="9" t="s">
        <v>50</v>
      </c>
      <c r="R35" s="7">
        <f>COUNTIF(RR!F166:F175,"PR")</f>
        <v>2</v>
      </c>
      <c r="S35" s="7">
        <f>COUNTIF(RR!F166:F175,"PP")</f>
        <v>2</v>
      </c>
      <c r="U35" s="9" t="s">
        <v>50</v>
      </c>
      <c r="V35" s="7">
        <f>R35/(R35+S35)</f>
        <v>0.5</v>
      </c>
      <c r="W35" s="7">
        <f>1-V35</f>
        <v>0.5</v>
      </c>
      <c r="Y35" s="9" t="s">
        <v>50</v>
      </c>
      <c r="Z35" s="7">
        <f>COUNTIF(DC!F188:F204,"PD")</f>
        <v>5</v>
      </c>
      <c r="AA35" s="7">
        <f>COUNTIF(DC!F188:F204,"PP")</f>
        <v>2</v>
      </c>
      <c r="AC35" s="9" t="s">
        <v>50</v>
      </c>
      <c r="AD35" s="7">
        <f>Z35/(Z35+AA35)</f>
        <v>0.7142857142857143</v>
      </c>
      <c r="AE35" s="7">
        <f>1-AD35</f>
        <v>0.2857142857142857</v>
      </c>
      <c r="AG35" s="9" t="s">
        <v>50</v>
      </c>
      <c r="AH35" s="7">
        <f>COUNTIF(RCB!F187:F202,"PR")</f>
        <v>4</v>
      </c>
      <c r="AI35" s="7">
        <f>COUNTIF(RCB!F187:F202,"PP")</f>
        <v>4</v>
      </c>
      <c r="AK35" s="9" t="s">
        <v>50</v>
      </c>
      <c r="AL35" s="7">
        <f>AH35/(AH35+AI35)</f>
        <v>0.5</v>
      </c>
      <c r="AM35" s="7">
        <f>1-AL35</f>
        <v>0.5</v>
      </c>
      <c r="AO35" s="9" t="s">
        <v>50</v>
      </c>
      <c r="AP35" s="7">
        <f>COUNTIF(SRH!F195:F210,"PS")</f>
        <v>3</v>
      </c>
      <c r="AQ35" s="7">
        <f>COUNTIF(SRH!F195:F210,"PP")</f>
        <v>3</v>
      </c>
      <c r="AS35" s="9" t="s">
        <v>50</v>
      </c>
      <c r="AT35" s="7">
        <f>AP35/(AP35+AQ35)</f>
        <v>0.5</v>
      </c>
      <c r="AU35" s="7">
        <f>1-AT35</f>
        <v>0.5</v>
      </c>
      <c r="AW35" s="9" t="s">
        <v>50</v>
      </c>
      <c r="AX35" s="7">
        <f>COUNTIF(KKR!F186:F201,"PK")</f>
        <v>5</v>
      </c>
      <c r="AY35" s="7">
        <f>COUNTIF(KKR!F186:F201,"PP")</f>
        <v>0</v>
      </c>
      <c r="BA35" s="9" t="s">
        <v>50</v>
      </c>
      <c r="BB35" s="7">
        <f t="shared" si="21"/>
        <v>1</v>
      </c>
      <c r="BC35" s="7">
        <f t="shared" si="5"/>
        <v>0</v>
      </c>
      <c r="BE35" s="9" t="s">
        <v>21</v>
      </c>
      <c r="BF35" s="7">
        <f>COUNTIF(PBSK!F21:F34,"CP")</f>
        <v>3</v>
      </c>
      <c r="BG35" s="7">
        <f>COUNTIF(PBSK!F21:F34,"CC")</f>
        <v>6</v>
      </c>
      <c r="BI35" s="9" t="s">
        <v>50</v>
      </c>
      <c r="BJ35" s="7">
        <f t="shared" si="22"/>
        <v>0.33333333333333331</v>
      </c>
      <c r="BK35" s="7">
        <f t="shared" si="7"/>
        <v>0.66666666666666674</v>
      </c>
    </row>
    <row r="36" spans="1:63" x14ac:dyDescent="0.35">
      <c r="F36" s="10"/>
      <c r="G36" s="10"/>
    </row>
    <row r="37" spans="1:63" x14ac:dyDescent="0.35">
      <c r="F37" s="10"/>
      <c r="G37" s="10"/>
    </row>
    <row r="38" spans="1:63" x14ac:dyDescent="0.35">
      <c r="F38" s="10"/>
      <c r="G38" s="10"/>
    </row>
    <row r="39" spans="1:63" x14ac:dyDescent="0.35">
      <c r="F39" s="10"/>
      <c r="G39" s="10"/>
    </row>
    <row r="40" spans="1:63" x14ac:dyDescent="0.35">
      <c r="F40" s="10"/>
      <c r="G40" s="10"/>
    </row>
    <row r="41" spans="1:63" x14ac:dyDescent="0.35">
      <c r="F41" s="10"/>
      <c r="G41" s="10"/>
    </row>
    <row r="42" spans="1:63" x14ac:dyDescent="0.35">
      <c r="F42" s="10"/>
      <c r="G42" s="10"/>
    </row>
    <row r="43" spans="1:63" x14ac:dyDescent="0.35">
      <c r="F43" s="10"/>
      <c r="G43" s="10"/>
    </row>
    <row r="44" spans="1:63" x14ac:dyDescent="0.35">
      <c r="F44" s="10"/>
      <c r="G44" s="10"/>
    </row>
    <row r="45" spans="1:63" x14ac:dyDescent="0.35">
      <c r="F45" s="10"/>
      <c r="G45" s="10"/>
    </row>
    <row r="46" spans="1:63" x14ac:dyDescent="0.35">
      <c r="F46" s="10"/>
      <c r="G46" s="10"/>
    </row>
  </sheetData>
  <mergeCells count="120">
    <mergeCell ref="BE22:BG22"/>
    <mergeCell ref="BI22:BK22"/>
    <mergeCell ref="BE27:BG27"/>
    <mergeCell ref="BI27:BK27"/>
    <mergeCell ref="BE32:BG32"/>
    <mergeCell ref="BI32:BK32"/>
    <mergeCell ref="AW32:AY32"/>
    <mergeCell ref="BA32:BC32"/>
    <mergeCell ref="AW22:AY22"/>
    <mergeCell ref="BA22:BC22"/>
    <mergeCell ref="AW27:AY27"/>
    <mergeCell ref="BA27:BC27"/>
    <mergeCell ref="BE1:BK1"/>
    <mergeCell ref="BE2:BG2"/>
    <mergeCell ref="BI2:BK2"/>
    <mergeCell ref="BE7:BG7"/>
    <mergeCell ref="BI7:BK7"/>
    <mergeCell ref="BE12:BG12"/>
    <mergeCell ref="BI12:BK12"/>
    <mergeCell ref="BE17:BG17"/>
    <mergeCell ref="AW17:AY17"/>
    <mergeCell ref="BA17:BC17"/>
    <mergeCell ref="AW1:BC1"/>
    <mergeCell ref="AW2:AY2"/>
    <mergeCell ref="BA2:BC2"/>
    <mergeCell ref="AW7:AY7"/>
    <mergeCell ref="BA7:BC7"/>
    <mergeCell ref="AW12:AY12"/>
    <mergeCell ref="BA12:BC12"/>
    <mergeCell ref="BI17:BK17"/>
    <mergeCell ref="AO22:AQ22"/>
    <mergeCell ref="AS22:AU22"/>
    <mergeCell ref="AO27:AQ27"/>
    <mergeCell ref="AS27:AU27"/>
    <mergeCell ref="AO32:AQ32"/>
    <mergeCell ref="AS32:AU32"/>
    <mergeCell ref="AG32:AI32"/>
    <mergeCell ref="AK32:AM32"/>
    <mergeCell ref="AG22:AI22"/>
    <mergeCell ref="AK22:AM22"/>
    <mergeCell ref="AG27:AI27"/>
    <mergeCell ref="AK27:AM27"/>
    <mergeCell ref="AO1:AU1"/>
    <mergeCell ref="AO2:AQ2"/>
    <mergeCell ref="AS2:AU2"/>
    <mergeCell ref="AO7:AQ7"/>
    <mergeCell ref="AS7:AU7"/>
    <mergeCell ref="AO12:AQ12"/>
    <mergeCell ref="AS12:AU12"/>
    <mergeCell ref="AO17:AQ17"/>
    <mergeCell ref="AG17:AI17"/>
    <mergeCell ref="AK17:AM17"/>
    <mergeCell ref="AG1:AM1"/>
    <mergeCell ref="AG2:AI2"/>
    <mergeCell ref="AK2:AM2"/>
    <mergeCell ref="AG7:AI7"/>
    <mergeCell ref="AK7:AM7"/>
    <mergeCell ref="AG12:AI12"/>
    <mergeCell ref="AK12:AM12"/>
    <mergeCell ref="AS17:AU17"/>
    <mergeCell ref="Y22:AA22"/>
    <mergeCell ref="AC22:AE22"/>
    <mergeCell ref="Y27:AA27"/>
    <mergeCell ref="AC27:AE27"/>
    <mergeCell ref="Y32:AA32"/>
    <mergeCell ref="AC32:AE32"/>
    <mergeCell ref="Q32:S32"/>
    <mergeCell ref="U32:W32"/>
    <mergeCell ref="Q17:S17"/>
    <mergeCell ref="Q22:S22"/>
    <mergeCell ref="U22:W22"/>
    <mergeCell ref="Q27:S27"/>
    <mergeCell ref="U27:W27"/>
    <mergeCell ref="Y1:AE1"/>
    <mergeCell ref="Y2:AA2"/>
    <mergeCell ref="AC2:AE2"/>
    <mergeCell ref="Y7:AA7"/>
    <mergeCell ref="AC7:AE7"/>
    <mergeCell ref="Y12:AA12"/>
    <mergeCell ref="AC12:AE12"/>
    <mergeCell ref="Y17:AA17"/>
    <mergeCell ref="U12:W12"/>
    <mergeCell ref="U17:W17"/>
    <mergeCell ref="AC17:AE17"/>
    <mergeCell ref="I32:K32"/>
    <mergeCell ref="M32:O32"/>
    <mergeCell ref="A1:G1"/>
    <mergeCell ref="I1:O1"/>
    <mergeCell ref="Q1:W1"/>
    <mergeCell ref="Q2:S2"/>
    <mergeCell ref="U2:W2"/>
    <mergeCell ref="Q7:S7"/>
    <mergeCell ref="U7:W7"/>
    <mergeCell ref="Q12:S12"/>
    <mergeCell ref="I17:K17"/>
    <mergeCell ref="M17:O17"/>
    <mergeCell ref="I22:K22"/>
    <mergeCell ref="M22:O22"/>
    <mergeCell ref="I27:K27"/>
    <mergeCell ref="M27:O27"/>
    <mergeCell ref="I2:K2"/>
    <mergeCell ref="M2:O2"/>
    <mergeCell ref="I7:K7"/>
    <mergeCell ref="M7:O7"/>
    <mergeCell ref="I12:K12"/>
    <mergeCell ref="M12:O12"/>
    <mergeCell ref="A17:C17"/>
    <mergeCell ref="E17:G17"/>
    <mergeCell ref="A22:C22"/>
    <mergeCell ref="E22:G22"/>
    <mergeCell ref="A27:C27"/>
    <mergeCell ref="A32:C32"/>
    <mergeCell ref="E27:G27"/>
    <mergeCell ref="E32:G32"/>
    <mergeCell ref="A2:C2"/>
    <mergeCell ref="E2:G2"/>
    <mergeCell ref="A7:C7"/>
    <mergeCell ref="E7:G7"/>
    <mergeCell ref="A12:C12"/>
    <mergeCell ref="E12:G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9386-618C-4FFD-BAC2-16D4A2D677AB}">
  <dimension ref="A1:S39"/>
  <sheetViews>
    <sheetView tabSelected="1" topLeftCell="A25" zoomScaleNormal="100" workbookViewId="0">
      <selection activeCell="O18" sqref="O18"/>
    </sheetView>
  </sheetViews>
  <sheetFormatPr defaultRowHeight="14.5" x14ac:dyDescent="0.35"/>
  <cols>
    <col min="1" max="3" width="8.7265625" style="12"/>
    <col min="4" max="4" width="13.7265625" style="12" bestFit="1" customWidth="1"/>
    <col min="5" max="6" width="8.7265625" style="12"/>
    <col min="7" max="8" width="9.08984375" style="12" bestFit="1" customWidth="1"/>
    <col min="9" max="9" width="11.1796875" style="12" bestFit="1" customWidth="1"/>
    <col min="10" max="13" width="8.7265625" style="12"/>
    <col min="14" max="14" width="11.81640625" style="12" bestFit="1" customWidth="1"/>
    <col min="15" max="16" width="8.7265625" style="12"/>
    <col min="17" max="18" width="9.08984375" style="12" bestFit="1" customWidth="1"/>
    <col min="19" max="19" width="11.1796875" style="12" bestFit="1" customWidth="1"/>
    <col min="20" max="16384" width="8.7265625" style="12"/>
  </cols>
  <sheetData>
    <row r="1" spans="1:19" ht="18.5" x14ac:dyDescent="0.45">
      <c r="A1" s="56" t="s">
        <v>120</v>
      </c>
      <c r="B1" s="56"/>
      <c r="C1" s="56"/>
      <c r="D1" s="56"/>
      <c r="E1" s="56"/>
      <c r="F1" s="56"/>
      <c r="G1" s="56"/>
      <c r="H1" s="56"/>
      <c r="I1" s="56"/>
      <c r="K1" s="58" t="s">
        <v>121</v>
      </c>
      <c r="L1" s="58"/>
      <c r="M1" s="58"/>
      <c r="N1" s="58"/>
      <c r="O1" s="58"/>
      <c r="P1" s="58"/>
      <c r="Q1" s="58"/>
      <c r="R1" s="58"/>
      <c r="S1" s="58"/>
    </row>
    <row r="2" spans="1:19" x14ac:dyDescent="0.35">
      <c r="A2" s="13"/>
      <c r="B2" s="13" t="s">
        <v>150</v>
      </c>
      <c r="C2" s="13" t="s">
        <v>151</v>
      </c>
      <c r="D2" s="13" t="s">
        <v>152</v>
      </c>
      <c r="E2" s="14"/>
      <c r="F2" s="15"/>
      <c r="G2" s="13" t="s">
        <v>150</v>
      </c>
      <c r="H2" s="13" t="s">
        <v>151</v>
      </c>
      <c r="I2" s="13" t="s">
        <v>152</v>
      </c>
      <c r="K2" s="13"/>
      <c r="L2" s="13" t="s">
        <v>150</v>
      </c>
      <c r="M2" s="13" t="s">
        <v>151</v>
      </c>
      <c r="N2" s="13" t="s">
        <v>152</v>
      </c>
      <c r="O2" s="16"/>
      <c r="P2" s="15"/>
      <c r="Q2" s="13" t="s">
        <v>150</v>
      </c>
      <c r="R2" s="13" t="s">
        <v>151</v>
      </c>
      <c r="S2" s="13" t="s">
        <v>152</v>
      </c>
    </row>
    <row r="3" spans="1:19" x14ac:dyDescent="0.35">
      <c r="A3" s="13" t="s">
        <v>20</v>
      </c>
      <c r="B3" s="15" t="s">
        <v>158</v>
      </c>
      <c r="C3" s="15" t="s">
        <v>159</v>
      </c>
      <c r="D3" s="15" t="s">
        <v>160</v>
      </c>
      <c r="E3" s="14"/>
      <c r="F3" s="13" t="s">
        <v>20</v>
      </c>
      <c r="G3" s="15">
        <f>'Probability Matrix'!F4*'Probability Matrix'!F4</f>
        <v>0.41868512110726647</v>
      </c>
      <c r="H3" s="15">
        <f>'Probability Matrix'!G4*'Probability Matrix'!G5</f>
        <v>0.16042780748663102</v>
      </c>
      <c r="I3" s="15">
        <f>('Probability Matrix'!G4*'Probability Matrix'!G5) + ('Probability Matrix'!F4*'Probability Matrix'!G4)</f>
        <v>0.38880150990877638</v>
      </c>
      <c r="K3" s="13" t="s">
        <v>20</v>
      </c>
      <c r="L3" s="15" t="s">
        <v>205</v>
      </c>
      <c r="M3" s="15" t="s">
        <v>155</v>
      </c>
      <c r="N3" s="15" t="s">
        <v>206</v>
      </c>
      <c r="O3" s="16"/>
      <c r="P3" s="13" t="s">
        <v>20</v>
      </c>
      <c r="Q3" s="15">
        <f>'Probability Matrix'!N10*'Probability Matrix'!N9</f>
        <v>0.39999999999999997</v>
      </c>
      <c r="R3" s="15">
        <f>'Probability Matrix'!O10*'Probability Matrix'!O10</f>
        <v>0.11111111111111113</v>
      </c>
      <c r="S3" s="15">
        <f>('Probability Matrix'!O10*'Probability Matrix'!N10)+('Probability Matrix'!N10*'Probability Matrix'!O9)</f>
        <v>0.48888888888888893</v>
      </c>
    </row>
    <row r="4" spans="1:19" x14ac:dyDescent="0.35">
      <c r="A4" s="13" t="s">
        <v>22</v>
      </c>
      <c r="B4" s="15" t="s">
        <v>161</v>
      </c>
      <c r="C4" s="15" t="s">
        <v>162</v>
      </c>
      <c r="D4" s="15" t="s">
        <v>163</v>
      </c>
      <c r="E4" s="14"/>
      <c r="F4" s="13" t="s">
        <v>22</v>
      </c>
      <c r="G4" s="15">
        <f>'Probability Matrix'!F15*'Probability Matrix'!F14</f>
        <v>0.51515151515151514</v>
      </c>
      <c r="H4" s="15">
        <f>'Probability Matrix'!G15*'Probability Matrix'!G15</f>
        <v>0.11111111111111113</v>
      </c>
      <c r="I4" s="15">
        <f>('Probability Matrix'!G15*'Probability Matrix'!F15) + ('Probability Matrix'!F15*'Probability Matrix'!G14)</f>
        <v>0.37373737373737376</v>
      </c>
      <c r="K4" s="13" t="s">
        <v>22</v>
      </c>
      <c r="L4" s="15" t="s">
        <v>154</v>
      </c>
      <c r="M4" s="15" t="s">
        <v>207</v>
      </c>
      <c r="N4" s="15" t="s">
        <v>208</v>
      </c>
      <c r="O4" s="16"/>
      <c r="P4" s="13" t="s">
        <v>22</v>
      </c>
      <c r="Q4" s="15">
        <f>'Probability Matrix'!N14*'Probability Matrix'!N14</f>
        <v>0.390625</v>
      </c>
      <c r="R4" s="15">
        <f>'Probability Matrix'!O14*'Probability Matrix'!O15</f>
        <v>9.375E-2</v>
      </c>
      <c r="S4" s="15">
        <f>('Probability Matrix'!N14*'Probability Matrix'!O14)+('Probability Matrix'!O14*'Probability Matrix'!O15)</f>
        <v>0.328125</v>
      </c>
    </row>
    <row r="5" spans="1:19" x14ac:dyDescent="0.35">
      <c r="A5" s="13" t="s">
        <v>21</v>
      </c>
      <c r="B5" s="15" t="s">
        <v>153</v>
      </c>
      <c r="C5" s="15" t="s">
        <v>154</v>
      </c>
      <c r="D5" s="15" t="s">
        <v>157</v>
      </c>
      <c r="E5" s="14"/>
      <c r="F5" s="13" t="s">
        <v>21</v>
      </c>
      <c r="G5" s="15">
        <f>'Probability Matrix'!F10*'Probability Matrix'!F9</f>
        <v>0.32163742690058483</v>
      </c>
      <c r="H5" s="15">
        <f>'Probability Matrix'!G10*'Probability Matrix'!G10</f>
        <v>0.19753086419753085</v>
      </c>
      <c r="I5" s="15">
        <f>('Probability Matrix'!G10*'Probability Matrix'!F10) + ('Probability Matrix'!F10*'Probability Matrix'!G9)</f>
        <v>0.48083170890188431</v>
      </c>
      <c r="K5" s="13" t="s">
        <v>37</v>
      </c>
      <c r="L5" s="15" t="s">
        <v>154</v>
      </c>
      <c r="M5" s="15" t="s">
        <v>153</v>
      </c>
      <c r="N5" s="15" t="s">
        <v>157</v>
      </c>
      <c r="O5" s="16"/>
      <c r="P5" s="13" t="s">
        <v>37</v>
      </c>
      <c r="Q5" s="15">
        <f>H5</f>
        <v>0.19753086419753085</v>
      </c>
      <c r="R5" s="15">
        <f>G5</f>
        <v>0.32163742690058483</v>
      </c>
      <c r="S5" s="15">
        <f>I5</f>
        <v>0.48083170890188431</v>
      </c>
    </row>
    <row r="6" spans="1:19" x14ac:dyDescent="0.35">
      <c r="A6" s="13" t="s">
        <v>139</v>
      </c>
      <c r="B6" s="15" t="s">
        <v>158</v>
      </c>
      <c r="C6" s="15" t="s">
        <v>168</v>
      </c>
      <c r="D6" s="15" t="s">
        <v>169</v>
      </c>
      <c r="E6" s="14"/>
      <c r="F6" s="13" t="s">
        <v>139</v>
      </c>
      <c r="G6" s="15">
        <f>('Probability Matrix'!F34*'Probability Matrix'!F34)</f>
        <v>0.32653061224489793</v>
      </c>
      <c r="H6" s="15">
        <f>'Probability Matrix'!G34*'Probability Matrix'!G35</f>
        <v>0.18367346938775514</v>
      </c>
      <c r="I6" s="15">
        <f>('Probability Matrix'!F34*'Probability Matrix'!G34)+('Probability Matrix'!G34*'Probability Matrix'!F35)</f>
        <v>0.48979591836734693</v>
      </c>
      <c r="K6" s="13" t="s">
        <v>139</v>
      </c>
      <c r="L6" s="15" t="s">
        <v>209</v>
      </c>
      <c r="M6" s="15" t="s">
        <v>210</v>
      </c>
      <c r="N6" s="15" t="s">
        <v>211</v>
      </c>
      <c r="O6" s="16"/>
      <c r="P6" s="13" t="s">
        <v>139</v>
      </c>
      <c r="Q6" s="15">
        <f>'Probability Matrix'!N35*'Probability Matrix'!N34</f>
        <v>0.33333333333333331</v>
      </c>
      <c r="R6" s="15">
        <f>'Probability Matrix'!O35*'Probability Matrix'!O35</f>
        <v>0.25</v>
      </c>
      <c r="S6" s="15">
        <f>('Probability Matrix'!N35*'Probability Matrix'!O34)+('Probability Matrix'!O35*'Probability Matrix'!N35)</f>
        <v>0.41666666666666669</v>
      </c>
    </row>
    <row r="7" spans="1:19" x14ac:dyDescent="0.35">
      <c r="A7" s="13" t="s">
        <v>29</v>
      </c>
      <c r="B7" s="15" t="s">
        <v>164</v>
      </c>
      <c r="C7" s="15" t="s">
        <v>155</v>
      </c>
      <c r="D7" s="15" t="s">
        <v>165</v>
      </c>
      <c r="E7" s="14"/>
      <c r="F7" s="13" t="s">
        <v>29</v>
      </c>
      <c r="G7" s="15">
        <f>'Probability Matrix'!F25*'Probability Matrix'!F24</f>
        <v>0.38502673796791448</v>
      </c>
      <c r="H7" s="15">
        <f>'Probability Matrix'!G25*'Probability Matrix'!G25</f>
        <v>7.4380165289256187E-2</v>
      </c>
      <c r="I7" s="15">
        <f>('Probability Matrix'!G25*'Probability Matrix'!F25)+('Probability Matrix'!F25*'Probability Matrix'!G24)</f>
        <v>0.54059309674282929</v>
      </c>
      <c r="K7" s="13" t="s">
        <v>29</v>
      </c>
      <c r="L7" s="15" t="s">
        <v>154</v>
      </c>
      <c r="M7" s="15" t="s">
        <v>204</v>
      </c>
      <c r="N7" s="15" t="s">
        <v>212</v>
      </c>
      <c r="O7" s="16"/>
      <c r="P7" s="13" t="s">
        <v>29</v>
      </c>
      <c r="Q7" s="15">
        <f>'Probability Matrix'!N24*'Probability Matrix'!N24</f>
        <v>0.49826989619377171</v>
      </c>
      <c r="R7" s="15">
        <f>'Probability Matrix'!O24*'Probability Matrix'!O25</f>
        <v>0.13071895424836599</v>
      </c>
      <c r="S7" s="15">
        <f>('Probability Matrix'!N24*'Probability Matrix'!O24)+('Probability Matrix'!O24*'Probability Matrix'!N25)</f>
        <v>0.3710111495578623</v>
      </c>
    </row>
    <row r="8" spans="1:19" x14ac:dyDescent="0.35">
      <c r="A8" s="13" t="s">
        <v>28</v>
      </c>
      <c r="B8" s="15" t="s">
        <v>158</v>
      </c>
      <c r="C8" s="15" t="s">
        <v>170</v>
      </c>
      <c r="D8" s="15" t="s">
        <v>171</v>
      </c>
      <c r="E8" s="14"/>
      <c r="F8" s="13" t="s">
        <v>28</v>
      </c>
      <c r="G8" s="15">
        <f>'Probability Matrix'!F19*'Probability Matrix'!F19</f>
        <v>0.28444444444444444</v>
      </c>
      <c r="H8" s="15">
        <f>'Probability Matrix'!G19*'Probability Matrix'!G20</f>
        <v>0.15555555555555559</v>
      </c>
      <c r="I8" s="15">
        <f>('Probability Matrix'!F19*'Probability Matrix'!G19)+('Probability Matrix'!G19*'Probability Matrix'!F20)</f>
        <v>0.56000000000000005</v>
      </c>
      <c r="K8" s="13" t="s">
        <v>28</v>
      </c>
      <c r="L8" s="15" t="s">
        <v>154</v>
      </c>
      <c r="M8" s="15" t="s">
        <v>213</v>
      </c>
      <c r="N8" s="15" t="s">
        <v>215</v>
      </c>
      <c r="O8" s="16"/>
      <c r="P8" s="13" t="s">
        <v>28</v>
      </c>
      <c r="Q8" s="15">
        <f>'Probability Matrix'!N19*'Probability Matrix'!N19</f>
        <v>0.41868512110726647</v>
      </c>
      <c r="R8" s="15">
        <f>'Probability Matrix'!O19*'Probability Matrix'!O20</f>
        <v>4.4117647058823525E-2</v>
      </c>
      <c r="S8" s="15">
        <f>('Probability Matrix'!N19*'Probability Matrix'!O19)+('Probability Matrix'!O19*'Probability Matrix'!N20)</f>
        <v>0.53719723183390999</v>
      </c>
    </row>
    <row r="9" spans="1:19" x14ac:dyDescent="0.35">
      <c r="A9" s="13" t="s">
        <v>30</v>
      </c>
      <c r="B9" s="15" t="s">
        <v>166</v>
      </c>
      <c r="C9" s="15" t="s">
        <v>156</v>
      </c>
      <c r="D9" s="15" t="s">
        <v>167</v>
      </c>
      <c r="E9" s="14"/>
      <c r="F9" s="13" t="s">
        <v>30</v>
      </c>
      <c r="G9" s="15">
        <f>'Probability Matrix'!F30*'Probability Matrix'!F29</f>
        <v>0.421875</v>
      </c>
      <c r="H9" s="15">
        <f>'Probability Matrix'!G30*'Probability Matrix'!G30</f>
        <v>6.25E-2</v>
      </c>
      <c r="I9" s="15">
        <f>('Probability Matrix'!G30*'Probability Matrix'!F30)+('Probability Matrix'!F30*'Probability Matrix'!G29)</f>
        <v>0.515625</v>
      </c>
      <c r="K9" s="13" t="s">
        <v>30</v>
      </c>
      <c r="L9" s="15" t="s">
        <v>154</v>
      </c>
      <c r="M9" s="15" t="s">
        <v>214</v>
      </c>
      <c r="N9" s="15" t="s">
        <v>216</v>
      </c>
      <c r="O9" s="16"/>
      <c r="P9" s="13" t="s">
        <v>30</v>
      </c>
      <c r="Q9" s="15">
        <f>'Probability Matrix'!N29*'Probability Matrix'!N29</f>
        <v>0.36</v>
      </c>
      <c r="R9" s="15">
        <f>'Probability Matrix'!O29*'Probability Matrix'!O30</f>
        <v>0.12000000000000002</v>
      </c>
      <c r="S9" s="15">
        <f>('Probability Matrix'!N29*'Probability Matrix'!O29)+('Probability Matrix'!O29*'Probability Matrix'!N30)</f>
        <v>0.52</v>
      </c>
    </row>
    <row r="11" spans="1:19" ht="18.5" x14ac:dyDescent="0.45">
      <c r="A11" s="57" t="s">
        <v>126</v>
      </c>
      <c r="B11" s="57"/>
      <c r="C11" s="57"/>
      <c r="D11" s="57"/>
      <c r="E11" s="57"/>
      <c r="F11" s="57"/>
      <c r="G11" s="57"/>
      <c r="H11" s="57"/>
      <c r="I11" s="57"/>
      <c r="K11" s="59" t="s">
        <v>127</v>
      </c>
      <c r="L11" s="59"/>
      <c r="M11" s="59"/>
      <c r="N11" s="59"/>
      <c r="O11" s="59"/>
      <c r="P11" s="59"/>
      <c r="Q11" s="59"/>
      <c r="R11" s="59"/>
      <c r="S11" s="59"/>
    </row>
    <row r="12" spans="1:19" x14ac:dyDescent="0.35">
      <c r="A12" s="13"/>
      <c r="B12" s="13" t="s">
        <v>150</v>
      </c>
      <c r="C12" s="13" t="s">
        <v>151</v>
      </c>
      <c r="D12" s="13" t="s">
        <v>152</v>
      </c>
      <c r="E12" s="17"/>
      <c r="F12" s="15"/>
      <c r="G12" s="13" t="s">
        <v>150</v>
      </c>
      <c r="H12" s="13" t="s">
        <v>151</v>
      </c>
      <c r="I12" s="13" t="s">
        <v>152</v>
      </c>
      <c r="K12" s="13"/>
      <c r="L12" s="13" t="s">
        <v>150</v>
      </c>
      <c r="M12" s="13" t="s">
        <v>151</v>
      </c>
      <c r="N12" s="13" t="s">
        <v>152</v>
      </c>
      <c r="O12" s="18"/>
      <c r="P12" s="15"/>
      <c r="Q12" s="13" t="s">
        <v>150</v>
      </c>
      <c r="R12" s="13" t="s">
        <v>151</v>
      </c>
      <c r="S12" s="13" t="s">
        <v>152</v>
      </c>
    </row>
    <row r="13" spans="1:19" x14ac:dyDescent="0.35">
      <c r="A13" s="13" t="s">
        <v>37</v>
      </c>
      <c r="B13" s="15" t="s">
        <v>159</v>
      </c>
      <c r="C13" s="15" t="s">
        <v>158</v>
      </c>
      <c r="D13" s="15" t="s">
        <v>160</v>
      </c>
      <c r="E13" s="17"/>
      <c r="F13" s="13" t="s">
        <v>20</v>
      </c>
      <c r="G13" s="15">
        <f>H3</f>
        <v>0.16042780748663102</v>
      </c>
      <c r="H13" s="15">
        <f>G3</f>
        <v>0.41868512110726647</v>
      </c>
      <c r="I13" s="15">
        <f>I3</f>
        <v>0.38880150990877638</v>
      </c>
      <c r="K13" s="13" t="s">
        <v>20</v>
      </c>
      <c r="L13" s="15" t="s">
        <v>156</v>
      </c>
      <c r="M13" s="15" t="s">
        <v>224</v>
      </c>
      <c r="N13" s="15" t="s">
        <v>225</v>
      </c>
      <c r="O13" s="18"/>
      <c r="P13" s="13" t="s">
        <v>20</v>
      </c>
      <c r="Q13" s="15">
        <f>H19</f>
        <v>0.4049586776859504</v>
      </c>
      <c r="R13" s="15">
        <f>G19</f>
        <v>0.24242424242424243</v>
      </c>
      <c r="S13" s="15">
        <f>I19</f>
        <v>0.35261707988980717</v>
      </c>
    </row>
    <row r="14" spans="1:19" x14ac:dyDescent="0.35">
      <c r="A14" s="13" t="s">
        <v>22</v>
      </c>
      <c r="B14" s="15" t="s">
        <v>217</v>
      </c>
      <c r="C14" s="15" t="s">
        <v>162</v>
      </c>
      <c r="D14" s="15" t="s">
        <v>218</v>
      </c>
      <c r="E14" s="17"/>
      <c r="F14" s="13" t="s">
        <v>22</v>
      </c>
      <c r="G14" s="15">
        <f>'Probability Matrix'!V15*'Probability Matrix'!V14</f>
        <v>0.18181818181818182</v>
      </c>
      <c r="H14" s="15">
        <f>'Probability Matrix'!W15*'Probability Matrix'!W15</f>
        <v>0.25</v>
      </c>
      <c r="I14" s="15">
        <f>('Probability Matrix'!W15*'Probability Matrix'!V15)+('Probability Matrix'!V15*'Probability Matrix'!W14)</f>
        <v>0.56818181818181812</v>
      </c>
      <c r="K14" s="13" t="s">
        <v>22</v>
      </c>
      <c r="L14" s="15" t="s">
        <v>228</v>
      </c>
      <c r="M14" s="15" t="s">
        <v>162</v>
      </c>
      <c r="N14" s="15" t="s">
        <v>229</v>
      </c>
      <c r="O14" s="18"/>
      <c r="P14" s="13" t="s">
        <v>22</v>
      </c>
      <c r="Q14" s="15">
        <f>'Probability Matrix'!AD15*'Probability Matrix'!AD14</f>
        <v>0.2</v>
      </c>
      <c r="R14" s="15">
        <f>'Probability Matrix'!AE15*'Probability Matrix'!AE15</f>
        <v>0.36</v>
      </c>
      <c r="S14" s="15">
        <f>('Probability Matrix'!AD15*'Probability Matrix'!AE14)+('Probability Matrix'!AE15*'Probability Matrix'!AD15)</f>
        <v>0.44</v>
      </c>
    </row>
    <row r="15" spans="1:19" x14ac:dyDescent="0.35">
      <c r="A15" s="13" t="s">
        <v>21</v>
      </c>
      <c r="B15" s="15" t="s">
        <v>155</v>
      </c>
      <c r="C15" s="15" t="s">
        <v>205</v>
      </c>
      <c r="D15" s="15" t="s">
        <v>206</v>
      </c>
      <c r="E15" s="17"/>
      <c r="F15" s="13" t="s">
        <v>21</v>
      </c>
      <c r="G15" s="15">
        <f>R3</f>
        <v>0.11111111111111113</v>
      </c>
      <c r="H15" s="15">
        <f>Q3</f>
        <v>0.39999999999999997</v>
      </c>
      <c r="I15" s="15">
        <f>S3</f>
        <v>0.48888888888888893</v>
      </c>
      <c r="K15" s="13" t="s">
        <v>21</v>
      </c>
      <c r="L15" s="15" t="s">
        <v>214</v>
      </c>
      <c r="M15" s="15" t="s">
        <v>154</v>
      </c>
      <c r="N15" s="15" t="s">
        <v>216</v>
      </c>
      <c r="O15" s="18"/>
      <c r="P15" s="13" t="s">
        <v>21</v>
      </c>
      <c r="Q15" s="15">
        <f>R9</f>
        <v>0.12000000000000002</v>
      </c>
      <c r="R15" s="15">
        <f>Q9</f>
        <v>0.36</v>
      </c>
      <c r="S15" s="15">
        <f>S9</f>
        <v>0.52</v>
      </c>
    </row>
    <row r="16" spans="1:19" x14ac:dyDescent="0.35">
      <c r="A16" s="13" t="s">
        <v>139</v>
      </c>
      <c r="B16" s="15" t="s">
        <v>155</v>
      </c>
      <c r="C16" s="15" t="s">
        <v>219</v>
      </c>
      <c r="D16" s="15" t="s">
        <v>220</v>
      </c>
      <c r="E16" s="17"/>
      <c r="F16" s="13" t="s">
        <v>139</v>
      </c>
      <c r="G16" s="15">
        <f>'Probability Matrix'!V34*'Probability Matrix'!V34</f>
        <v>0.36</v>
      </c>
      <c r="H16" s="15">
        <f>'Probability Matrix'!W34*'Probability Matrix'!W35</f>
        <v>0.2</v>
      </c>
      <c r="I16" s="15">
        <f>('Probability Matrix'!W34*'Probability Matrix'!V35)+('Probability Matrix'!V34*'Probability Matrix'!W34)</f>
        <v>0.44</v>
      </c>
      <c r="K16" s="13" t="s">
        <v>139</v>
      </c>
      <c r="L16" s="15" t="s">
        <v>156</v>
      </c>
      <c r="M16" s="15" t="s">
        <v>230</v>
      </c>
      <c r="N16" s="15" t="s">
        <v>231</v>
      </c>
      <c r="O16" s="18"/>
      <c r="P16" s="13" t="s">
        <v>139</v>
      </c>
      <c r="Q16" s="15">
        <f>'Probability Matrix'!AD34*'Probability Matrix'!AD34</f>
        <v>0.30864197530864201</v>
      </c>
      <c r="R16" s="15">
        <f>'Probability Matrix'!AE34*'Probability Matrix'!AD34</f>
        <v>0.24691358024691357</v>
      </c>
      <c r="S16" s="15">
        <f>('Probability Matrix'!AE34*'Probability Matrix'!AD35)+('Probability Matrix'!AD34*'Probability Matrix'!AE34)</f>
        <v>0.56437389770723101</v>
      </c>
    </row>
    <row r="17" spans="1:19" x14ac:dyDescent="0.35">
      <c r="A17" s="13" t="s">
        <v>29</v>
      </c>
      <c r="B17" s="15" t="s">
        <v>221</v>
      </c>
      <c r="C17" s="15" t="s">
        <v>222</v>
      </c>
      <c r="D17" s="15" t="s">
        <v>223</v>
      </c>
      <c r="E17" s="17"/>
      <c r="F17" s="13" t="s">
        <v>29</v>
      </c>
      <c r="G17" s="15">
        <f>'Probability Matrix'!V25*'Probability Matrix'!V24</f>
        <v>0.22222222222222224</v>
      </c>
      <c r="H17" s="15">
        <f>'Probability Matrix'!W25*'Probability Matrix'!W25</f>
        <v>0.36</v>
      </c>
      <c r="I17" s="15">
        <f>('Probability Matrix'!W25*'Probability Matrix'!V25)+('Probability Matrix'!V25*'Probability Matrix'!W24)</f>
        <v>0.4177777777777778</v>
      </c>
      <c r="K17" s="13" t="s">
        <v>29</v>
      </c>
      <c r="L17" s="15" t="s">
        <v>232</v>
      </c>
      <c r="M17" s="15" t="s">
        <v>155</v>
      </c>
      <c r="N17" s="15" t="s">
        <v>233</v>
      </c>
      <c r="O17" s="18"/>
      <c r="P17" s="13" t="s">
        <v>29</v>
      </c>
      <c r="Q17" s="15">
        <f>'Probability Matrix'!AD25*'Probability Matrix'!AD24</f>
        <v>8.5714285714285701E-2</v>
      </c>
      <c r="R17" s="15">
        <f>'Probability Matrix'!AE25*'Probability Matrix'!AE25</f>
        <v>0.73469387755102056</v>
      </c>
      <c r="S17" s="15">
        <f>('Probability Matrix'!AE25*'Probability Matrix'!AD25)+('Probability Matrix'!AD25*'Probability Matrix'!AE24)</f>
        <v>0.17959183673469387</v>
      </c>
    </row>
    <row r="18" spans="1:19" s="64" customFormat="1" x14ac:dyDescent="0.35">
      <c r="A18" s="62" t="s">
        <v>28</v>
      </c>
      <c r="B18" s="63" t="s">
        <v>237</v>
      </c>
      <c r="C18" s="63" t="s">
        <v>236</v>
      </c>
      <c r="D18" s="63" t="s">
        <v>251</v>
      </c>
      <c r="E18" s="17"/>
      <c r="F18" s="62" t="s">
        <v>28</v>
      </c>
      <c r="G18" s="63">
        <f>'Probability Matrix'!V20*'Probability Matrix'!V19</f>
        <v>0.33333333333333331</v>
      </c>
      <c r="H18" s="63">
        <f>'Probability Matrix'!W20*'Probability Matrix'!W20</f>
        <v>0.11111111111111113</v>
      </c>
      <c r="I18" s="63">
        <f>('Probability Matrix'!V20*'Probability Matrix'!W19)+('Probability Matrix'!W20*'Probability Matrix'!V20)</f>
        <v>0.55555555555555558</v>
      </c>
      <c r="K18" s="62" t="s">
        <v>28</v>
      </c>
      <c r="L18" s="63" t="s">
        <v>156</v>
      </c>
      <c r="M18" s="63" t="s">
        <v>224</v>
      </c>
      <c r="N18" s="63" t="s">
        <v>234</v>
      </c>
      <c r="O18" s="18"/>
      <c r="P18" s="62" t="s">
        <v>28</v>
      </c>
      <c r="Q18" s="63">
        <f>'Probability Matrix'!AD19*'Probability Matrix'!AD19</f>
        <v>0.36</v>
      </c>
      <c r="R18" s="63">
        <f>'Probability Matrix'!AE19*'Probability Matrix'!AD19</f>
        <v>0.24</v>
      </c>
      <c r="S18" s="63">
        <f>('Probability Matrix'!AD19*'Probability Matrix'!AE19)+('Probability Matrix'!AE19*'Probability Matrix'!AD20)</f>
        <v>0.4</v>
      </c>
    </row>
    <row r="19" spans="1:19" x14ac:dyDescent="0.35">
      <c r="A19" s="13" t="s">
        <v>30</v>
      </c>
      <c r="B19" s="15" t="s">
        <v>226</v>
      </c>
      <c r="C19" s="15" t="s">
        <v>156</v>
      </c>
      <c r="D19" s="15" t="s">
        <v>227</v>
      </c>
      <c r="E19" s="17"/>
      <c r="F19" s="13" t="s">
        <v>30</v>
      </c>
      <c r="G19" s="15">
        <f>'Probability Matrix'!V30*'Probability Matrix'!V29</f>
        <v>0.24242424242424243</v>
      </c>
      <c r="H19" s="15">
        <f>'Probability Matrix'!W30*'Probability Matrix'!W30</f>
        <v>0.4049586776859504</v>
      </c>
      <c r="I19" s="15">
        <f>('Probability Matrix'!V30*'Probability Matrix'!W29)+('Probability Matrix'!W30*'Probability Matrix'!V30)</f>
        <v>0.35261707988980717</v>
      </c>
      <c r="K19" s="13" t="s">
        <v>37</v>
      </c>
      <c r="L19" s="15" t="s">
        <v>156</v>
      </c>
      <c r="M19" s="15" t="s">
        <v>166</v>
      </c>
      <c r="N19" s="15" t="s">
        <v>167</v>
      </c>
      <c r="O19" s="18"/>
      <c r="P19" s="13" t="s">
        <v>37</v>
      </c>
      <c r="Q19" s="15">
        <f>H9</f>
        <v>6.25E-2</v>
      </c>
      <c r="R19" s="15">
        <f>G9</f>
        <v>0.421875</v>
      </c>
      <c r="S19" s="15">
        <f>I9</f>
        <v>0.515625</v>
      </c>
    </row>
    <row r="21" spans="1:19" ht="18.5" x14ac:dyDescent="0.45">
      <c r="A21" s="60" t="s">
        <v>202</v>
      </c>
      <c r="B21" s="60"/>
      <c r="C21" s="60"/>
      <c r="D21" s="60"/>
      <c r="E21" s="60"/>
      <c r="F21" s="60"/>
      <c r="G21" s="60"/>
      <c r="H21" s="60"/>
      <c r="I21" s="60"/>
      <c r="K21" s="61" t="s">
        <v>203</v>
      </c>
      <c r="L21" s="61"/>
      <c r="M21" s="61"/>
      <c r="N21" s="61"/>
      <c r="O21" s="61"/>
      <c r="P21" s="61"/>
      <c r="Q21" s="61"/>
      <c r="R21" s="61"/>
      <c r="S21" s="61"/>
    </row>
    <row r="22" spans="1:19" x14ac:dyDescent="0.35">
      <c r="A22" s="13"/>
      <c r="B22" s="13" t="s">
        <v>150</v>
      </c>
      <c r="C22" s="13" t="s">
        <v>151</v>
      </c>
      <c r="D22" s="13" t="s">
        <v>152</v>
      </c>
      <c r="E22" s="19"/>
      <c r="F22" s="15"/>
      <c r="G22" s="13" t="s">
        <v>150</v>
      </c>
      <c r="H22" s="13" t="s">
        <v>151</v>
      </c>
      <c r="I22" s="13" t="s">
        <v>152</v>
      </c>
      <c r="K22" s="13"/>
      <c r="L22" s="13" t="s">
        <v>150</v>
      </c>
      <c r="M22" s="13" t="s">
        <v>151</v>
      </c>
      <c r="N22" s="13" t="s">
        <v>152</v>
      </c>
      <c r="O22" s="20"/>
      <c r="P22" s="15"/>
      <c r="Q22" s="13" t="s">
        <v>150</v>
      </c>
      <c r="R22" s="13" t="s">
        <v>151</v>
      </c>
      <c r="S22" s="13" t="s">
        <v>152</v>
      </c>
    </row>
    <row r="23" spans="1:19" s="64" customFormat="1" x14ac:dyDescent="0.35">
      <c r="A23" s="62" t="s">
        <v>20</v>
      </c>
      <c r="B23" s="63" t="s">
        <v>222</v>
      </c>
      <c r="C23" s="63" t="s">
        <v>221</v>
      </c>
      <c r="D23" s="63" t="s">
        <v>223</v>
      </c>
      <c r="E23" s="19"/>
      <c r="F23" s="62" t="s">
        <v>20</v>
      </c>
      <c r="G23" s="63">
        <f>H17</f>
        <v>0.36</v>
      </c>
      <c r="H23" s="63">
        <f>G17</f>
        <v>0.22222222222222224</v>
      </c>
      <c r="I23" s="63">
        <f>I17</f>
        <v>0.4177777777777778</v>
      </c>
      <c r="K23" s="62" t="s">
        <v>20</v>
      </c>
      <c r="L23" s="63" t="s">
        <v>236</v>
      </c>
      <c r="M23" s="63" t="s">
        <v>237</v>
      </c>
      <c r="N23" s="63" t="s">
        <v>251</v>
      </c>
      <c r="O23" s="20"/>
      <c r="P23" s="62" t="s">
        <v>20</v>
      </c>
      <c r="Q23" s="63">
        <f>H18</f>
        <v>0.11111111111111113</v>
      </c>
      <c r="R23" s="63">
        <f>G18</f>
        <v>0.33333333333333331</v>
      </c>
      <c r="S23" s="63">
        <f>I18</f>
        <v>0.55555555555555558</v>
      </c>
    </row>
    <row r="24" spans="1:19" x14ac:dyDescent="0.35">
      <c r="A24" s="13" t="s">
        <v>22</v>
      </c>
      <c r="B24" s="15" t="s">
        <v>217</v>
      </c>
      <c r="C24" s="15" t="s">
        <v>162</v>
      </c>
      <c r="D24" s="15" t="s">
        <v>235</v>
      </c>
      <c r="E24" s="19"/>
      <c r="F24" s="13" t="s">
        <v>22</v>
      </c>
      <c r="G24" s="15">
        <f>'Probability Matrix'!AL15*'Probability Matrix'!AL14</f>
        <v>0.2153846153846154</v>
      </c>
      <c r="H24" s="15">
        <f>'Probability Matrix'!AM15*'Probability Matrix'!AM15</f>
        <v>0.36</v>
      </c>
      <c r="I24" s="15">
        <f>('Probability Matrix'!AL15*'Probability Matrix'!AM14)+('Probability Matrix'!AM15*'Probability Matrix'!AL15)</f>
        <v>0.42461538461538462</v>
      </c>
      <c r="K24" s="13" t="s">
        <v>22</v>
      </c>
      <c r="L24" s="15" t="s">
        <v>245</v>
      </c>
      <c r="M24" s="15" t="s">
        <v>162</v>
      </c>
      <c r="N24" s="15" t="s">
        <v>247</v>
      </c>
      <c r="O24" s="20"/>
      <c r="P24" s="13" t="s">
        <v>22</v>
      </c>
      <c r="Q24" s="15">
        <f>H38</f>
        <v>4.4444444444444467E-2</v>
      </c>
      <c r="R24" s="15">
        <f>G38</f>
        <v>0.36</v>
      </c>
      <c r="S24" s="15">
        <f>I38</f>
        <v>0.59555555555555562</v>
      </c>
    </row>
    <row r="25" spans="1:19" x14ac:dyDescent="0.35">
      <c r="A25" s="13" t="s">
        <v>21</v>
      </c>
      <c r="B25" s="15" t="s">
        <v>204</v>
      </c>
      <c r="C25" s="15" t="s">
        <v>154</v>
      </c>
      <c r="D25" s="15" t="s">
        <v>212</v>
      </c>
      <c r="E25" s="19"/>
      <c r="F25" s="13" t="s">
        <v>21</v>
      </c>
      <c r="G25" s="15">
        <f>R7</f>
        <v>0.13071895424836599</v>
      </c>
      <c r="H25" s="15">
        <f>Q7</f>
        <v>0.49826989619377171</v>
      </c>
      <c r="I25" s="15">
        <f>S7</f>
        <v>0.3710111495578623</v>
      </c>
      <c r="K25" s="13" t="s">
        <v>21</v>
      </c>
      <c r="L25" s="15" t="s">
        <v>213</v>
      </c>
      <c r="M25" s="15" t="s">
        <v>154</v>
      </c>
      <c r="N25" s="15" t="s">
        <v>215</v>
      </c>
      <c r="O25" s="20"/>
      <c r="P25" s="13" t="s">
        <v>21</v>
      </c>
      <c r="Q25" s="15">
        <f>R8</f>
        <v>4.4117647058823525E-2</v>
      </c>
      <c r="R25" s="15">
        <f>Q8</f>
        <v>0.41868512110726647</v>
      </c>
      <c r="S25" s="15">
        <f>S8</f>
        <v>0.53719723183390999</v>
      </c>
    </row>
    <row r="26" spans="1:19" x14ac:dyDescent="0.35">
      <c r="A26" s="13" t="s">
        <v>139</v>
      </c>
      <c r="B26" s="15" t="s">
        <v>155</v>
      </c>
      <c r="C26" s="15" t="s">
        <v>219</v>
      </c>
      <c r="D26" s="15" t="s">
        <v>241</v>
      </c>
      <c r="E26" s="19"/>
      <c r="F26" s="13" t="s">
        <v>139</v>
      </c>
      <c r="G26" s="15">
        <f>'Probability Matrix'!AL34*'Probability Matrix'!AL34</f>
        <v>0.32653061224489793</v>
      </c>
      <c r="H26" s="15">
        <f>'Probability Matrix'!AM34*'Probability Matrix'!AM35</f>
        <v>0.2142857142857143</v>
      </c>
      <c r="I26" s="15">
        <f>('Probability Matrix'!AL34*'Probability Matrix'!AM34)+('Probability Matrix'!AM34*'Probability Matrix'!AL35)</f>
        <v>0.45918367346938777</v>
      </c>
      <c r="K26" s="13" t="s">
        <v>139</v>
      </c>
      <c r="L26" s="15" t="s">
        <v>248</v>
      </c>
      <c r="M26" s="15" t="s">
        <v>210</v>
      </c>
      <c r="N26" s="15" t="s">
        <v>250</v>
      </c>
      <c r="O26" s="20"/>
      <c r="P26" s="13" t="s">
        <v>139</v>
      </c>
      <c r="Q26" s="15">
        <f>R38</f>
        <v>0.33333333333333337</v>
      </c>
      <c r="R26" s="15">
        <f>Q38</f>
        <v>0.25</v>
      </c>
      <c r="S26" s="15">
        <f>S38</f>
        <v>0.41666666666666663</v>
      </c>
    </row>
    <row r="27" spans="1:19" x14ac:dyDescent="0.35">
      <c r="A27" s="13" t="s">
        <v>37</v>
      </c>
      <c r="B27" s="15" t="s">
        <v>155</v>
      </c>
      <c r="C27" s="15" t="s">
        <v>164</v>
      </c>
      <c r="D27" s="15" t="s">
        <v>239</v>
      </c>
      <c r="E27" s="19"/>
      <c r="F27" s="13" t="s">
        <v>37</v>
      </c>
      <c r="G27" s="15">
        <f>H7</f>
        <v>7.4380165289256187E-2</v>
      </c>
      <c r="H27" s="15">
        <f>G7</f>
        <v>0.38502673796791448</v>
      </c>
      <c r="I27" s="15">
        <f>I7</f>
        <v>0.54059309674282929</v>
      </c>
      <c r="K27" s="13" t="s">
        <v>29</v>
      </c>
      <c r="L27" s="15" t="s">
        <v>236</v>
      </c>
      <c r="M27" s="15" t="s">
        <v>237</v>
      </c>
      <c r="N27" s="15" t="s">
        <v>238</v>
      </c>
      <c r="O27" s="20"/>
      <c r="P27" s="13" t="s">
        <v>29</v>
      </c>
      <c r="Q27" s="15">
        <f>H28</f>
        <v>0.19140625</v>
      </c>
      <c r="R27" s="15">
        <f>G28</f>
        <v>0.12980769230769232</v>
      </c>
      <c r="S27" s="15">
        <f>I28</f>
        <v>0.67878605769230771</v>
      </c>
    </row>
    <row r="28" spans="1:19" x14ac:dyDescent="0.35">
      <c r="A28" s="13" t="s">
        <v>28</v>
      </c>
      <c r="B28" s="15" t="s">
        <v>237</v>
      </c>
      <c r="C28" s="15" t="s">
        <v>236</v>
      </c>
      <c r="D28" s="15" t="s">
        <v>238</v>
      </c>
      <c r="E28" s="19"/>
      <c r="F28" s="13" t="s">
        <v>28</v>
      </c>
      <c r="G28" s="15">
        <f>'Probability Matrix'!AL20*'Probability Matrix'!AL19</f>
        <v>0.12980769230769232</v>
      </c>
      <c r="H28" s="15">
        <f>'Probability Matrix'!AM20*'Probability Matrix'!AM20</f>
        <v>0.19140625</v>
      </c>
      <c r="I28" s="15">
        <f>('Probability Matrix'!AM20*'Probability Matrix'!AL20)+('Probability Matrix'!AL20*'Probability Matrix'!AM19)</f>
        <v>0.67878605769230771</v>
      </c>
      <c r="K28" s="13" t="s">
        <v>37</v>
      </c>
      <c r="L28" s="15" t="s">
        <v>170</v>
      </c>
      <c r="M28" s="15" t="s">
        <v>158</v>
      </c>
      <c r="N28" s="15" t="s">
        <v>171</v>
      </c>
      <c r="O28" s="20"/>
      <c r="P28" s="13" t="s">
        <v>37</v>
      </c>
      <c r="Q28" s="15">
        <f>H8</f>
        <v>0.15555555555555559</v>
      </c>
      <c r="R28" s="15">
        <f>G8</f>
        <v>0.28444444444444444</v>
      </c>
      <c r="S28" s="15">
        <f>I8</f>
        <v>0.56000000000000005</v>
      </c>
    </row>
    <row r="29" spans="1:19" x14ac:dyDescent="0.35">
      <c r="A29" s="13" t="s">
        <v>30</v>
      </c>
      <c r="B29" s="15" t="s">
        <v>155</v>
      </c>
      <c r="C29" s="15" t="s">
        <v>232</v>
      </c>
      <c r="D29" s="15" t="s">
        <v>240</v>
      </c>
      <c r="E29" s="19"/>
      <c r="F29" s="13" t="s">
        <v>30</v>
      </c>
      <c r="G29" s="15">
        <f>'Probability Matrix'!AL24*'Probability Matrix'!AL24</f>
        <v>0.73469387755102034</v>
      </c>
      <c r="H29" s="15">
        <f>'Probability Matrix'!AM24*'Probability Matrix'!AM25</f>
        <v>8.5714285714285743E-2</v>
      </c>
      <c r="I29" s="15">
        <f>('Probability Matrix'!AL24*'Probability Matrix'!AM24)+('Probability Matrix'!AM24*'Probability Matrix'!AL25)</f>
        <v>0.17959183673469392</v>
      </c>
      <c r="K29" s="13" t="s">
        <v>30</v>
      </c>
      <c r="L29" s="15" t="s">
        <v>224</v>
      </c>
      <c r="M29" s="15" t="s">
        <v>156</v>
      </c>
      <c r="N29" s="15" t="s">
        <v>234</v>
      </c>
      <c r="O29" s="20"/>
      <c r="P29" s="13" t="s">
        <v>30</v>
      </c>
      <c r="Q29" s="15">
        <f>R18</f>
        <v>0.24</v>
      </c>
      <c r="R29" s="15">
        <f>Q18</f>
        <v>0.36</v>
      </c>
      <c r="S29" s="15">
        <f>S18</f>
        <v>0.4</v>
      </c>
    </row>
    <row r="31" spans="1:19" ht="18.5" x14ac:dyDescent="0.45">
      <c r="A31" s="52" t="s">
        <v>130</v>
      </c>
      <c r="B31" s="52"/>
      <c r="C31" s="52"/>
      <c r="D31" s="52"/>
      <c r="E31" s="52"/>
      <c r="F31" s="52"/>
      <c r="G31" s="52"/>
      <c r="H31" s="52"/>
      <c r="I31" s="52"/>
      <c r="K31" s="53" t="s">
        <v>131</v>
      </c>
      <c r="L31" s="54"/>
      <c r="M31" s="54"/>
      <c r="N31" s="54"/>
      <c r="O31" s="54"/>
      <c r="P31" s="54"/>
      <c r="Q31" s="54"/>
      <c r="R31" s="54"/>
      <c r="S31" s="55"/>
    </row>
    <row r="32" spans="1:19" x14ac:dyDescent="0.35">
      <c r="A32" s="13"/>
      <c r="B32" s="13" t="s">
        <v>150</v>
      </c>
      <c r="C32" s="13" t="s">
        <v>151</v>
      </c>
      <c r="D32" s="13" t="s">
        <v>152</v>
      </c>
      <c r="E32" s="21"/>
      <c r="F32" s="15"/>
      <c r="G32" s="13" t="s">
        <v>150</v>
      </c>
      <c r="H32" s="13" t="s">
        <v>151</v>
      </c>
      <c r="I32" s="13" t="s">
        <v>152</v>
      </c>
      <c r="K32" s="13"/>
      <c r="L32" s="13" t="s">
        <v>150</v>
      </c>
      <c r="M32" s="13" t="s">
        <v>151</v>
      </c>
      <c r="N32" s="13" t="s">
        <v>152</v>
      </c>
      <c r="O32" s="22"/>
      <c r="P32" s="15"/>
      <c r="Q32" s="13" t="s">
        <v>150</v>
      </c>
      <c r="R32" s="13" t="s">
        <v>151</v>
      </c>
      <c r="S32" s="13" t="s">
        <v>152</v>
      </c>
    </row>
    <row r="33" spans="1:19" x14ac:dyDescent="0.35">
      <c r="A33" s="13" t="s">
        <v>20</v>
      </c>
      <c r="B33" s="15" t="s">
        <v>162</v>
      </c>
      <c r="C33" s="15" t="s">
        <v>217</v>
      </c>
      <c r="D33" s="15" t="s">
        <v>218</v>
      </c>
      <c r="E33" s="21"/>
      <c r="F33" s="13" t="s">
        <v>20</v>
      </c>
      <c r="G33" s="15">
        <f>H14</f>
        <v>0.25</v>
      </c>
      <c r="H33" s="15">
        <f>G14</f>
        <v>0.18181818181818182</v>
      </c>
      <c r="I33" s="15">
        <f>I14</f>
        <v>0.56818181818181812</v>
      </c>
      <c r="K33" s="13" t="s">
        <v>20</v>
      </c>
      <c r="L33" s="15" t="s">
        <v>219</v>
      </c>
      <c r="M33" s="15" t="s">
        <v>155</v>
      </c>
      <c r="N33" s="15" t="s">
        <v>220</v>
      </c>
      <c r="O33" s="22"/>
      <c r="P33" s="13" t="s">
        <v>20</v>
      </c>
      <c r="Q33" s="15">
        <f>H16</f>
        <v>0.2</v>
      </c>
      <c r="R33" s="15">
        <f>G16</f>
        <v>0.36</v>
      </c>
      <c r="S33" s="15">
        <f>I16</f>
        <v>0.44</v>
      </c>
    </row>
    <row r="34" spans="1:19" x14ac:dyDescent="0.35">
      <c r="A34" s="13" t="s">
        <v>37</v>
      </c>
      <c r="B34" s="15" t="s">
        <v>162</v>
      </c>
      <c r="C34" s="15" t="s">
        <v>161</v>
      </c>
      <c r="D34" s="15" t="s">
        <v>163</v>
      </c>
      <c r="E34" s="21"/>
      <c r="F34" s="13" t="s">
        <v>37</v>
      </c>
      <c r="G34" s="15">
        <f>H4</f>
        <v>0.11111111111111113</v>
      </c>
      <c r="H34" s="15">
        <f>G4</f>
        <v>0.51515151515151514</v>
      </c>
      <c r="I34" s="15">
        <f>I4</f>
        <v>0.37373737373737376</v>
      </c>
      <c r="K34" s="13" t="s">
        <v>22</v>
      </c>
      <c r="L34" s="15" t="s">
        <v>210</v>
      </c>
      <c r="M34" s="15" t="s">
        <v>242</v>
      </c>
      <c r="N34" s="15" t="s">
        <v>244</v>
      </c>
      <c r="O34" s="22"/>
      <c r="P34" s="13" t="s">
        <v>22</v>
      </c>
      <c r="Q34" s="15">
        <f>H36</f>
        <v>0</v>
      </c>
      <c r="R34" s="15">
        <f>G36</f>
        <v>0.4</v>
      </c>
      <c r="S34" s="15">
        <f>I36</f>
        <v>0.6</v>
      </c>
    </row>
    <row r="35" spans="1:19" x14ac:dyDescent="0.35">
      <c r="A35" s="13" t="s">
        <v>21</v>
      </c>
      <c r="B35" s="15" t="s">
        <v>207</v>
      </c>
      <c r="C35" s="15" t="s">
        <v>154</v>
      </c>
      <c r="D35" s="15" t="s">
        <v>208</v>
      </c>
      <c r="E35" s="21"/>
      <c r="F35" s="13" t="s">
        <v>21</v>
      </c>
      <c r="G35" s="15">
        <f>R4</f>
        <v>9.375E-2</v>
      </c>
      <c r="H35" s="15">
        <f>Q4</f>
        <v>0.390625</v>
      </c>
      <c r="I35" s="15">
        <f>S4</f>
        <v>0.328125</v>
      </c>
      <c r="K35" s="13" t="s">
        <v>21</v>
      </c>
      <c r="L35" s="15" t="s">
        <v>210</v>
      </c>
      <c r="M35" s="15" t="s">
        <v>209</v>
      </c>
      <c r="N35" s="15" t="s">
        <v>211</v>
      </c>
      <c r="O35" s="22"/>
      <c r="P35" s="13" t="s">
        <v>21</v>
      </c>
      <c r="Q35" s="15">
        <f>R6</f>
        <v>0.25</v>
      </c>
      <c r="R35" s="15">
        <f>Q6</f>
        <v>0.33333333333333331</v>
      </c>
      <c r="S35" s="15">
        <f>S6</f>
        <v>0.41666666666666669</v>
      </c>
    </row>
    <row r="36" spans="1:19" x14ac:dyDescent="0.35">
      <c r="A36" s="13" t="s">
        <v>139</v>
      </c>
      <c r="B36" s="15" t="s">
        <v>242</v>
      </c>
      <c r="C36" s="15" t="s">
        <v>210</v>
      </c>
      <c r="D36" s="15" t="s">
        <v>243</v>
      </c>
      <c r="E36" s="21"/>
      <c r="F36" s="13" t="s">
        <v>139</v>
      </c>
      <c r="G36" s="15">
        <f>'Probability Matrix'!BB35*'Probability Matrix'!BB34</f>
        <v>0.4</v>
      </c>
      <c r="H36" s="15">
        <f>'Probability Matrix'!BC35*'Probability Matrix'!BC35</f>
        <v>0</v>
      </c>
      <c r="I36" s="15">
        <f>('Probability Matrix'!BB35*'Probability Matrix'!BC34)+('Probability Matrix'!BC35*'Probability Matrix'!BB35)</f>
        <v>0.6</v>
      </c>
      <c r="K36" s="13" t="s">
        <v>37</v>
      </c>
      <c r="L36" s="15" t="s">
        <v>168</v>
      </c>
      <c r="M36" s="15" t="s">
        <v>158</v>
      </c>
      <c r="N36" s="15" t="s">
        <v>169</v>
      </c>
      <c r="O36" s="22"/>
      <c r="P36" s="13" t="s">
        <v>37</v>
      </c>
      <c r="Q36" s="15">
        <f>H6</f>
        <v>0.18367346938775514</v>
      </c>
      <c r="R36" s="15">
        <f>G6</f>
        <v>0.32653061224489793</v>
      </c>
      <c r="S36" s="15">
        <f>I6</f>
        <v>0.48979591836734693</v>
      </c>
    </row>
    <row r="37" spans="1:19" x14ac:dyDescent="0.35">
      <c r="A37" s="13" t="s">
        <v>29</v>
      </c>
      <c r="B37" s="15" t="s">
        <v>162</v>
      </c>
      <c r="C37" s="15" t="s">
        <v>217</v>
      </c>
      <c r="D37" s="15" t="s">
        <v>218</v>
      </c>
      <c r="E37" s="21"/>
      <c r="F37" s="13" t="s">
        <v>29</v>
      </c>
      <c r="G37" s="15">
        <f>H24</f>
        <v>0.36</v>
      </c>
      <c r="H37" s="15">
        <f>G24</f>
        <v>0.2153846153846154</v>
      </c>
      <c r="I37" s="15">
        <f>I24</f>
        <v>0.42461538461538462</v>
      </c>
      <c r="K37" s="13" t="s">
        <v>29</v>
      </c>
      <c r="L37" s="15" t="s">
        <v>219</v>
      </c>
      <c r="M37" s="15" t="s">
        <v>155</v>
      </c>
      <c r="N37" s="15" t="s">
        <v>220</v>
      </c>
      <c r="O37" s="22"/>
      <c r="P37" s="13" t="s">
        <v>29</v>
      </c>
      <c r="Q37" s="15">
        <f>H26</f>
        <v>0.2142857142857143</v>
      </c>
      <c r="R37" s="15">
        <f>G26</f>
        <v>0.32653061224489793</v>
      </c>
      <c r="S37" s="15">
        <f>I26</f>
        <v>0.45918367346938777</v>
      </c>
    </row>
    <row r="38" spans="1:19" x14ac:dyDescent="0.35">
      <c r="A38" s="13" t="s">
        <v>28</v>
      </c>
      <c r="B38" s="15" t="s">
        <v>162</v>
      </c>
      <c r="C38" s="15" t="s">
        <v>245</v>
      </c>
      <c r="D38" s="15" t="s">
        <v>246</v>
      </c>
      <c r="E38" s="21"/>
      <c r="F38" s="13" t="s">
        <v>28</v>
      </c>
      <c r="G38" s="15">
        <f>'Probability Matrix'!BB19*'Probability Matrix'!BB19</f>
        <v>0.36</v>
      </c>
      <c r="H38" s="15">
        <f>'Probability Matrix'!BC19*'Probability Matrix'!BC20</f>
        <v>4.4444444444444467E-2</v>
      </c>
      <c r="I38" s="15">
        <f>('Probability Matrix'!BB19*'Probability Matrix'!BC19)+('Probability Matrix'!BC19*'Probability Matrix'!BB20)</f>
        <v>0.59555555555555562</v>
      </c>
      <c r="K38" s="13" t="s">
        <v>28</v>
      </c>
      <c r="L38" s="15" t="s">
        <v>210</v>
      </c>
      <c r="M38" s="15" t="s">
        <v>248</v>
      </c>
      <c r="N38" s="15" t="s">
        <v>249</v>
      </c>
      <c r="O38" s="22"/>
      <c r="P38" s="13" t="s">
        <v>28</v>
      </c>
      <c r="Q38" s="15">
        <f>'Probability Matrix'!BJ19*'Probability Matrix'!BJ19</f>
        <v>0.25</v>
      </c>
      <c r="R38" s="15">
        <f>'Probability Matrix'!BK19*'Probability Matrix'!BK20</f>
        <v>0.33333333333333337</v>
      </c>
      <c r="S38" s="15">
        <f>('Probability Matrix'!BJ19*'Probability Matrix'!BK19)+('Probability Matrix'!BK19*'Probability Matrix'!BJ20)</f>
        <v>0.41666666666666663</v>
      </c>
    </row>
    <row r="39" spans="1:19" x14ac:dyDescent="0.35">
      <c r="A39" s="13" t="s">
        <v>30</v>
      </c>
      <c r="B39" s="15" t="s">
        <v>162</v>
      </c>
      <c r="C39" s="15" t="s">
        <v>228</v>
      </c>
      <c r="D39" s="15" t="s">
        <v>229</v>
      </c>
      <c r="E39" s="21"/>
      <c r="F39" s="13" t="s">
        <v>30</v>
      </c>
      <c r="G39" s="15">
        <f>R14</f>
        <v>0.36</v>
      </c>
      <c r="H39" s="15">
        <f>Q14</f>
        <v>0.2</v>
      </c>
      <c r="I39" s="15">
        <f>S14</f>
        <v>0.44</v>
      </c>
      <c r="K39" s="13" t="s">
        <v>30</v>
      </c>
      <c r="L39" s="15" t="s">
        <v>230</v>
      </c>
      <c r="M39" s="15" t="s">
        <v>156</v>
      </c>
      <c r="N39" s="15" t="s">
        <v>231</v>
      </c>
      <c r="O39" s="22"/>
      <c r="P39" s="13" t="s">
        <v>30</v>
      </c>
      <c r="Q39" s="15">
        <f>R16</f>
        <v>0.24691358024691357</v>
      </c>
      <c r="R39" s="15">
        <f>Q16</f>
        <v>0.30864197530864201</v>
      </c>
      <c r="S39" s="15">
        <f>S16</f>
        <v>0.56437389770723101</v>
      </c>
    </row>
  </sheetData>
  <mergeCells count="8">
    <mergeCell ref="A31:I31"/>
    <mergeCell ref="K31:S31"/>
    <mergeCell ref="A1:I1"/>
    <mergeCell ref="A11:I11"/>
    <mergeCell ref="K1:S1"/>
    <mergeCell ref="K11:S11"/>
    <mergeCell ref="A21:I21"/>
    <mergeCell ref="K21:S2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BB17E-512C-43C9-B368-30FB3F63FBD7}">
  <dimension ref="A1:J207"/>
  <sheetViews>
    <sheetView workbookViewId="0">
      <selection activeCell="H3" sqref="H3"/>
    </sheetView>
  </sheetViews>
  <sheetFormatPr defaultRowHeight="14.5" x14ac:dyDescent="0.35"/>
  <cols>
    <col min="1" max="1" width="10.08984375" bestFit="1" customWidth="1"/>
    <col min="2" max="3" width="17.81640625" bestFit="1" customWidth="1"/>
    <col min="4" max="4" width="25" bestFit="1" customWidth="1"/>
    <col min="9" max="10" width="8.7265625" style="4"/>
  </cols>
  <sheetData>
    <row r="1" spans="1:10" ht="15.5" x14ac:dyDescent="0.35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35">
      <c r="A2" s="3" t="s">
        <v>24</v>
      </c>
      <c r="B2" s="3" t="s">
        <v>25</v>
      </c>
      <c r="C2" s="3" t="s">
        <v>26</v>
      </c>
      <c r="D2" s="3" t="s">
        <v>27</v>
      </c>
      <c r="G2" s="3" t="s">
        <v>13</v>
      </c>
      <c r="H2" s="3" t="s">
        <v>14</v>
      </c>
      <c r="I2" s="5" t="s">
        <v>15</v>
      </c>
      <c r="J2" s="5" t="s">
        <v>16</v>
      </c>
    </row>
    <row r="3" spans="1:10" x14ac:dyDescent="0.35">
      <c r="A3" s="1">
        <v>39561</v>
      </c>
      <c r="B3" t="s">
        <v>11</v>
      </c>
      <c r="C3" t="s">
        <v>8</v>
      </c>
      <c r="D3" t="s">
        <v>11</v>
      </c>
      <c r="E3" t="str">
        <f>LEFT(D3,1)</f>
        <v>C</v>
      </c>
      <c r="F3" t="str">
        <f>CONCATENATE(E3,E4)</f>
        <v>CM</v>
      </c>
      <c r="G3">
        <f>COUNTIF(F3:F34,"MM")</f>
        <v>11</v>
      </c>
      <c r="H3">
        <f>COUNTIF(F3:F34,"MC")</f>
        <v>8</v>
      </c>
      <c r="I3" s="4">
        <f>G3/(G3+H3)</f>
        <v>0.57894736842105265</v>
      </c>
      <c r="J3" s="4">
        <f>1-I3</f>
        <v>0.42105263157894735</v>
      </c>
    </row>
    <row r="4" spans="1:10" x14ac:dyDescent="0.35">
      <c r="A4" s="1">
        <v>39582</v>
      </c>
      <c r="B4" t="s">
        <v>8</v>
      </c>
      <c r="C4" t="s">
        <v>11</v>
      </c>
      <c r="D4" t="s">
        <v>8</v>
      </c>
      <c r="E4" t="str">
        <f t="shared" ref="E4:E34" si="0">LEFT(D4,1)</f>
        <v>M</v>
      </c>
      <c r="F4" t="str">
        <f t="shared" ref="F4:F34" si="1">CONCATENATE(E4,E5)</f>
        <v>MM</v>
      </c>
    </row>
    <row r="5" spans="1:10" x14ac:dyDescent="0.35">
      <c r="A5" s="1">
        <v>39921</v>
      </c>
      <c r="B5" t="s">
        <v>11</v>
      </c>
      <c r="C5" t="s">
        <v>8</v>
      </c>
      <c r="D5" t="s">
        <v>8</v>
      </c>
      <c r="E5" t="str">
        <f t="shared" si="0"/>
        <v>M</v>
      </c>
      <c r="F5" t="str">
        <f t="shared" si="1"/>
        <v>MC</v>
      </c>
    </row>
    <row r="6" spans="1:10" x14ac:dyDescent="0.35">
      <c r="A6" s="1">
        <v>39949</v>
      </c>
      <c r="B6" t="s">
        <v>11</v>
      </c>
      <c r="C6" t="s">
        <v>8</v>
      </c>
      <c r="D6" t="s">
        <v>11</v>
      </c>
      <c r="E6" t="str">
        <f t="shared" si="0"/>
        <v>C</v>
      </c>
      <c r="F6" t="str">
        <f t="shared" si="1"/>
        <v>CM</v>
      </c>
    </row>
    <row r="7" spans="1:10" x14ac:dyDescent="0.35">
      <c r="A7" s="1">
        <v>40262</v>
      </c>
      <c r="B7" t="s">
        <v>8</v>
      </c>
      <c r="C7" t="s">
        <v>11</v>
      </c>
      <c r="D7" t="s">
        <v>8</v>
      </c>
      <c r="E7" t="str">
        <f t="shared" si="0"/>
        <v>M</v>
      </c>
      <c r="F7" t="str">
        <f t="shared" si="1"/>
        <v>MC</v>
      </c>
    </row>
    <row r="8" spans="1:10" x14ac:dyDescent="0.35">
      <c r="A8" s="1">
        <v>40274</v>
      </c>
      <c r="B8" t="s">
        <v>11</v>
      </c>
      <c r="C8" t="s">
        <v>8</v>
      </c>
      <c r="D8" t="s">
        <v>11</v>
      </c>
      <c r="E8" t="str">
        <f t="shared" si="0"/>
        <v>C</v>
      </c>
      <c r="F8" t="str">
        <f t="shared" si="1"/>
        <v>CC</v>
      </c>
    </row>
    <row r="9" spans="1:10" x14ac:dyDescent="0.35">
      <c r="A9" s="1">
        <v>40293</v>
      </c>
      <c r="B9" t="s">
        <v>11</v>
      </c>
      <c r="C9" t="s">
        <v>8</v>
      </c>
      <c r="D9" t="s">
        <v>11</v>
      </c>
      <c r="E9" t="str">
        <f t="shared" si="0"/>
        <v>C</v>
      </c>
      <c r="F9" t="str">
        <f t="shared" si="1"/>
        <v>CM</v>
      </c>
    </row>
    <row r="10" spans="1:10" x14ac:dyDescent="0.35">
      <c r="A10" s="1">
        <v>40655</v>
      </c>
      <c r="B10" t="s">
        <v>8</v>
      </c>
      <c r="C10" t="s">
        <v>11</v>
      </c>
      <c r="D10" t="s">
        <v>8</v>
      </c>
      <c r="E10" t="str">
        <f t="shared" si="0"/>
        <v>M</v>
      </c>
      <c r="F10" t="str">
        <f t="shared" si="1"/>
        <v>MM</v>
      </c>
    </row>
    <row r="11" spans="1:10" x14ac:dyDescent="0.35">
      <c r="A11" s="1">
        <v>41003</v>
      </c>
      <c r="B11" t="s">
        <v>11</v>
      </c>
      <c r="C11" t="s">
        <v>8</v>
      </c>
      <c r="D11" t="s">
        <v>8</v>
      </c>
      <c r="E11" t="str">
        <f t="shared" si="0"/>
        <v>M</v>
      </c>
      <c r="F11" t="str">
        <f t="shared" si="1"/>
        <v>MM</v>
      </c>
    </row>
    <row r="12" spans="1:10" x14ac:dyDescent="0.35">
      <c r="A12" s="1">
        <v>41035</v>
      </c>
      <c r="B12" t="s">
        <v>8</v>
      </c>
      <c r="C12" t="s">
        <v>11</v>
      </c>
      <c r="D12" t="s">
        <v>8</v>
      </c>
      <c r="E12" t="str">
        <f t="shared" si="0"/>
        <v>M</v>
      </c>
      <c r="F12" t="str">
        <f t="shared" si="1"/>
        <v>MC</v>
      </c>
    </row>
    <row r="13" spans="1:10" x14ac:dyDescent="0.35">
      <c r="A13" s="1">
        <v>41052</v>
      </c>
      <c r="B13" t="s">
        <v>11</v>
      </c>
      <c r="C13" t="s">
        <v>8</v>
      </c>
      <c r="D13" t="s">
        <v>11</v>
      </c>
      <c r="E13" t="str">
        <f t="shared" si="0"/>
        <v>C</v>
      </c>
      <c r="F13" t="str">
        <f t="shared" si="1"/>
        <v>CM</v>
      </c>
    </row>
    <row r="14" spans="1:10" x14ac:dyDescent="0.35">
      <c r="A14" s="1">
        <v>41370</v>
      </c>
      <c r="B14" t="s">
        <v>11</v>
      </c>
      <c r="C14" t="s">
        <v>8</v>
      </c>
      <c r="D14" t="s">
        <v>8</v>
      </c>
      <c r="E14" t="str">
        <f t="shared" si="0"/>
        <v>M</v>
      </c>
      <c r="F14" t="str">
        <f t="shared" si="1"/>
        <v>MM</v>
      </c>
    </row>
    <row r="15" spans="1:10" x14ac:dyDescent="0.35">
      <c r="A15" s="1">
        <v>41399</v>
      </c>
      <c r="B15" t="s">
        <v>8</v>
      </c>
      <c r="C15" t="s">
        <v>11</v>
      </c>
      <c r="D15" t="s">
        <v>8</v>
      </c>
      <c r="E15" t="str">
        <f t="shared" si="0"/>
        <v>M</v>
      </c>
      <c r="F15" t="str">
        <f t="shared" si="1"/>
        <v>MC</v>
      </c>
    </row>
    <row r="16" spans="1:10" x14ac:dyDescent="0.35">
      <c r="A16" s="1">
        <v>41415</v>
      </c>
      <c r="B16" t="s">
        <v>11</v>
      </c>
      <c r="C16" t="s">
        <v>8</v>
      </c>
      <c r="D16" t="s">
        <v>11</v>
      </c>
      <c r="E16" t="str">
        <f t="shared" si="0"/>
        <v>C</v>
      </c>
      <c r="F16" t="str">
        <f t="shared" si="1"/>
        <v>CM</v>
      </c>
    </row>
    <row r="17" spans="1:6" x14ac:dyDescent="0.35">
      <c r="A17" s="1">
        <v>41420</v>
      </c>
      <c r="B17" t="s">
        <v>11</v>
      </c>
      <c r="C17" t="s">
        <v>8</v>
      </c>
      <c r="D17" t="s">
        <v>8</v>
      </c>
      <c r="E17" t="str">
        <f t="shared" si="0"/>
        <v>M</v>
      </c>
      <c r="F17" t="str">
        <f t="shared" si="1"/>
        <v>MC</v>
      </c>
    </row>
    <row r="18" spans="1:6" x14ac:dyDescent="0.35">
      <c r="A18" s="1">
        <v>41754</v>
      </c>
      <c r="B18" t="s">
        <v>11</v>
      </c>
      <c r="C18" t="s">
        <v>8</v>
      </c>
      <c r="D18" t="s">
        <v>11</v>
      </c>
      <c r="E18" t="str">
        <f t="shared" si="0"/>
        <v>C</v>
      </c>
      <c r="F18" t="str">
        <f t="shared" si="1"/>
        <v>CC</v>
      </c>
    </row>
    <row r="19" spans="1:6" x14ac:dyDescent="0.35">
      <c r="A19" s="1">
        <v>41769</v>
      </c>
      <c r="B19" t="s">
        <v>8</v>
      </c>
      <c r="C19" t="s">
        <v>11</v>
      </c>
      <c r="D19" t="s">
        <v>11</v>
      </c>
      <c r="E19" t="str">
        <f t="shared" si="0"/>
        <v>C</v>
      </c>
      <c r="F19" t="str">
        <f t="shared" si="1"/>
        <v>CC</v>
      </c>
    </row>
    <row r="20" spans="1:6" x14ac:dyDescent="0.35">
      <c r="A20" s="1">
        <v>41787</v>
      </c>
      <c r="B20" t="s">
        <v>11</v>
      </c>
      <c r="C20" t="s">
        <v>8</v>
      </c>
      <c r="D20" t="s">
        <v>11</v>
      </c>
      <c r="E20" t="str">
        <f t="shared" si="0"/>
        <v>C</v>
      </c>
      <c r="F20" t="str">
        <f t="shared" si="1"/>
        <v>CC</v>
      </c>
    </row>
    <row r="21" spans="1:6" x14ac:dyDescent="0.35">
      <c r="A21" s="1">
        <v>42111</v>
      </c>
      <c r="B21" t="s">
        <v>8</v>
      </c>
      <c r="C21" t="s">
        <v>11</v>
      </c>
      <c r="D21" t="s">
        <v>11</v>
      </c>
      <c r="E21" t="str">
        <f t="shared" si="0"/>
        <v>C</v>
      </c>
      <c r="F21" t="str">
        <f t="shared" si="1"/>
        <v>CM</v>
      </c>
    </row>
    <row r="22" spans="1:6" x14ac:dyDescent="0.35">
      <c r="A22" s="1">
        <v>42132</v>
      </c>
      <c r="B22" t="s">
        <v>11</v>
      </c>
      <c r="C22" t="s">
        <v>8</v>
      </c>
      <c r="D22" t="s">
        <v>8</v>
      </c>
      <c r="E22" t="str">
        <f t="shared" si="0"/>
        <v>M</v>
      </c>
      <c r="F22" t="str">
        <f t="shared" si="1"/>
        <v>MM</v>
      </c>
    </row>
    <row r="23" spans="1:6" x14ac:dyDescent="0.35">
      <c r="A23" s="1">
        <v>42143</v>
      </c>
      <c r="B23" t="s">
        <v>11</v>
      </c>
      <c r="C23" t="s">
        <v>8</v>
      </c>
      <c r="D23" t="s">
        <v>8</v>
      </c>
      <c r="E23" t="str">
        <f t="shared" si="0"/>
        <v>M</v>
      </c>
      <c r="F23" t="str">
        <f t="shared" si="1"/>
        <v>MM</v>
      </c>
    </row>
    <row r="24" spans="1:6" x14ac:dyDescent="0.35">
      <c r="A24" s="1">
        <v>42148</v>
      </c>
      <c r="B24" t="s">
        <v>8</v>
      </c>
      <c r="C24" t="s">
        <v>11</v>
      </c>
      <c r="D24" t="s">
        <v>8</v>
      </c>
      <c r="E24" t="str">
        <f t="shared" si="0"/>
        <v>M</v>
      </c>
      <c r="F24" t="str">
        <f t="shared" si="1"/>
        <v>MC</v>
      </c>
    </row>
    <row r="25" spans="1:6" x14ac:dyDescent="0.35">
      <c r="A25" s="1">
        <v>43197</v>
      </c>
      <c r="B25" t="s">
        <v>8</v>
      </c>
      <c r="C25" t="s">
        <v>11</v>
      </c>
      <c r="D25" t="s">
        <v>11</v>
      </c>
      <c r="E25" t="str">
        <f t="shared" si="0"/>
        <v>C</v>
      </c>
      <c r="F25" t="str">
        <f t="shared" si="1"/>
        <v>CM</v>
      </c>
    </row>
    <row r="26" spans="1:6" x14ac:dyDescent="0.35">
      <c r="A26" s="1">
        <v>43218</v>
      </c>
      <c r="B26" t="s">
        <v>11</v>
      </c>
      <c r="C26" t="s">
        <v>8</v>
      </c>
      <c r="D26" t="s">
        <v>8</v>
      </c>
      <c r="E26" t="str">
        <f t="shared" si="0"/>
        <v>M</v>
      </c>
      <c r="F26" t="str">
        <f t="shared" si="1"/>
        <v>MM</v>
      </c>
    </row>
    <row r="27" spans="1:6" x14ac:dyDescent="0.35">
      <c r="A27" s="1">
        <v>43558</v>
      </c>
      <c r="B27" t="s">
        <v>8</v>
      </c>
      <c r="C27" t="s">
        <v>11</v>
      </c>
      <c r="D27" t="s">
        <v>8</v>
      </c>
      <c r="E27" t="str">
        <f t="shared" si="0"/>
        <v>M</v>
      </c>
      <c r="F27" t="str">
        <f t="shared" si="1"/>
        <v>MM</v>
      </c>
    </row>
    <row r="28" spans="1:6" x14ac:dyDescent="0.35">
      <c r="A28" s="1">
        <v>43581</v>
      </c>
      <c r="B28" t="s">
        <v>11</v>
      </c>
      <c r="C28" t="s">
        <v>8</v>
      </c>
      <c r="D28" t="s">
        <v>8</v>
      </c>
      <c r="E28" t="str">
        <f t="shared" si="0"/>
        <v>M</v>
      </c>
      <c r="F28" t="str">
        <f t="shared" si="1"/>
        <v>MM</v>
      </c>
    </row>
    <row r="29" spans="1:6" x14ac:dyDescent="0.35">
      <c r="A29" s="1">
        <v>43592</v>
      </c>
      <c r="B29" t="s">
        <v>8</v>
      </c>
      <c r="C29" t="s">
        <v>11</v>
      </c>
      <c r="D29" t="s">
        <v>8</v>
      </c>
      <c r="E29" t="str">
        <f t="shared" si="0"/>
        <v>M</v>
      </c>
      <c r="F29" t="str">
        <f t="shared" si="1"/>
        <v>MM</v>
      </c>
    </row>
    <row r="30" spans="1:6" x14ac:dyDescent="0.35">
      <c r="A30" s="1">
        <v>43597</v>
      </c>
      <c r="B30" t="s">
        <v>8</v>
      </c>
      <c r="C30" t="s">
        <v>11</v>
      </c>
      <c r="D30" t="s">
        <v>8</v>
      </c>
      <c r="E30" t="str">
        <f t="shared" si="0"/>
        <v>M</v>
      </c>
      <c r="F30" t="str">
        <f t="shared" si="1"/>
        <v>MC</v>
      </c>
    </row>
    <row r="31" spans="1:6" x14ac:dyDescent="0.35">
      <c r="A31" s="1">
        <v>44093</v>
      </c>
      <c r="B31" t="s">
        <v>8</v>
      </c>
      <c r="C31" t="s">
        <v>11</v>
      </c>
      <c r="D31" t="s">
        <v>11</v>
      </c>
      <c r="E31" t="str">
        <f t="shared" si="0"/>
        <v>C</v>
      </c>
      <c r="F31" t="str">
        <f t="shared" si="1"/>
        <v>CM</v>
      </c>
    </row>
    <row r="32" spans="1:6" x14ac:dyDescent="0.35">
      <c r="A32" s="1">
        <v>44127</v>
      </c>
      <c r="B32" t="s">
        <v>11</v>
      </c>
      <c r="C32" t="s">
        <v>8</v>
      </c>
      <c r="D32" t="s">
        <v>8</v>
      </c>
      <c r="E32" t="str">
        <f t="shared" si="0"/>
        <v>M</v>
      </c>
      <c r="F32" t="str">
        <f t="shared" si="1"/>
        <v>MM</v>
      </c>
    </row>
    <row r="33" spans="1:10" x14ac:dyDescent="0.35">
      <c r="A33" s="1">
        <v>44317</v>
      </c>
      <c r="B33" t="s">
        <v>8</v>
      </c>
      <c r="C33" t="s">
        <v>11</v>
      </c>
      <c r="D33" t="s">
        <v>8</v>
      </c>
      <c r="E33" t="str">
        <f t="shared" si="0"/>
        <v>M</v>
      </c>
      <c r="F33" t="str">
        <f t="shared" si="1"/>
        <v>MC</v>
      </c>
    </row>
    <row r="34" spans="1:10" x14ac:dyDescent="0.35">
      <c r="A34" s="1">
        <v>44458</v>
      </c>
      <c r="B34" t="s">
        <v>11</v>
      </c>
      <c r="C34" t="s">
        <v>8</v>
      </c>
      <c r="D34" t="s">
        <v>11</v>
      </c>
      <c r="E34" t="str">
        <f t="shared" si="0"/>
        <v>C</v>
      </c>
      <c r="F34" t="str">
        <f t="shared" si="1"/>
        <v>C</v>
      </c>
    </row>
    <row r="36" spans="1:10" ht="15.5" x14ac:dyDescent="0.35">
      <c r="A36" s="25" t="s">
        <v>31</v>
      </c>
      <c r="B36" s="25"/>
      <c r="C36" s="25"/>
      <c r="D36" s="25"/>
      <c r="E36" s="25"/>
      <c r="F36" s="25"/>
      <c r="G36" s="25"/>
      <c r="H36" s="25"/>
      <c r="I36" s="25"/>
      <c r="J36" s="25"/>
    </row>
    <row r="37" spans="1:10" x14ac:dyDescent="0.35">
      <c r="A37" s="3" t="s">
        <v>24</v>
      </c>
      <c r="B37" s="3" t="s">
        <v>25</v>
      </c>
      <c r="C37" s="3" t="s">
        <v>26</v>
      </c>
      <c r="D37" s="3" t="s">
        <v>27</v>
      </c>
      <c r="G37" s="3" t="s">
        <v>13</v>
      </c>
      <c r="H37" s="3" t="s">
        <v>32</v>
      </c>
      <c r="I37" s="5" t="s">
        <v>15</v>
      </c>
      <c r="J37" s="5" t="s">
        <v>33</v>
      </c>
    </row>
    <row r="38" spans="1:10" x14ac:dyDescent="0.35">
      <c r="A38" s="1">
        <v>39575</v>
      </c>
      <c r="B38" t="s">
        <v>8</v>
      </c>
      <c r="C38" t="s">
        <v>7</v>
      </c>
      <c r="D38" t="s">
        <v>8</v>
      </c>
      <c r="E38" t="str">
        <f>LEFT(D38,1)</f>
        <v>M</v>
      </c>
      <c r="F38" t="str">
        <f>CONCATENATE(E38,E39)</f>
        <v>MR</v>
      </c>
      <c r="G38">
        <f>COUNTIF(F38:F61,"MM")</f>
        <v>6</v>
      </c>
      <c r="H38">
        <f>COUNTIF(F38:F61,"MR")</f>
        <v>6</v>
      </c>
      <c r="I38" s="4">
        <f>G38/(G38+H38)</f>
        <v>0.5</v>
      </c>
      <c r="J38" s="4">
        <f>1-I38</f>
        <v>0.5</v>
      </c>
    </row>
    <row r="39" spans="1:10" x14ac:dyDescent="0.35">
      <c r="A39" s="1">
        <v>39594</v>
      </c>
      <c r="B39" t="s">
        <v>7</v>
      </c>
      <c r="C39" t="s">
        <v>8</v>
      </c>
      <c r="D39" t="s">
        <v>7</v>
      </c>
      <c r="E39" t="str">
        <f t="shared" ref="E39:E61" si="2">LEFT(D39,1)</f>
        <v>R</v>
      </c>
      <c r="F39" t="str">
        <f t="shared" ref="F39:F61" si="3">CONCATENATE(E39,E40)</f>
        <v>RR</v>
      </c>
    </row>
    <row r="40" spans="1:10" x14ac:dyDescent="0.35">
      <c r="A40" s="1">
        <v>39947</v>
      </c>
      <c r="B40" t="s">
        <v>8</v>
      </c>
      <c r="C40" t="s">
        <v>7</v>
      </c>
      <c r="D40" t="s">
        <v>7</v>
      </c>
      <c r="E40" t="str">
        <f t="shared" si="2"/>
        <v>R</v>
      </c>
      <c r="F40" t="str">
        <f t="shared" si="3"/>
        <v>RM</v>
      </c>
    </row>
    <row r="41" spans="1:10" x14ac:dyDescent="0.35">
      <c r="A41" s="1">
        <v>40250</v>
      </c>
      <c r="B41" t="s">
        <v>8</v>
      </c>
      <c r="C41" t="s">
        <v>7</v>
      </c>
      <c r="D41" t="s">
        <v>8</v>
      </c>
      <c r="E41" t="str">
        <f t="shared" si="2"/>
        <v>M</v>
      </c>
      <c r="F41" t="str">
        <f t="shared" si="3"/>
        <v>MM</v>
      </c>
    </row>
    <row r="42" spans="1:10" x14ac:dyDescent="0.35">
      <c r="A42" s="1">
        <v>40279</v>
      </c>
      <c r="B42" t="s">
        <v>7</v>
      </c>
      <c r="C42" t="s">
        <v>8</v>
      </c>
      <c r="D42" t="s">
        <v>8</v>
      </c>
      <c r="E42" t="str">
        <f t="shared" si="2"/>
        <v>M</v>
      </c>
      <c r="F42" t="str">
        <f t="shared" si="3"/>
        <v>MR</v>
      </c>
    </row>
    <row r="43" spans="1:10" x14ac:dyDescent="0.35">
      <c r="A43" s="1">
        <v>40662</v>
      </c>
      <c r="B43" t="s">
        <v>7</v>
      </c>
      <c r="C43" t="s">
        <v>8</v>
      </c>
      <c r="D43" t="s">
        <v>7</v>
      </c>
      <c r="E43" t="str">
        <f t="shared" si="2"/>
        <v>R</v>
      </c>
      <c r="F43" t="str">
        <f t="shared" si="3"/>
        <v>RR</v>
      </c>
    </row>
    <row r="44" spans="1:10" x14ac:dyDescent="0.35">
      <c r="A44" s="1">
        <v>40683</v>
      </c>
      <c r="B44" t="s">
        <v>8</v>
      </c>
      <c r="C44" t="s">
        <v>7</v>
      </c>
      <c r="D44" t="s">
        <v>7</v>
      </c>
      <c r="E44" t="str">
        <f t="shared" si="2"/>
        <v>R</v>
      </c>
      <c r="F44" t="str">
        <f t="shared" si="3"/>
        <v>RM</v>
      </c>
    </row>
    <row r="45" spans="1:10" x14ac:dyDescent="0.35">
      <c r="A45" s="1">
        <v>41010</v>
      </c>
      <c r="B45" t="s">
        <v>8</v>
      </c>
      <c r="C45" t="s">
        <v>7</v>
      </c>
      <c r="D45" t="s">
        <v>8</v>
      </c>
      <c r="E45" t="str">
        <f t="shared" si="2"/>
        <v>M</v>
      </c>
      <c r="F45" t="str">
        <f t="shared" si="3"/>
        <v>MM</v>
      </c>
    </row>
    <row r="46" spans="1:10" x14ac:dyDescent="0.35">
      <c r="A46" s="1">
        <v>41049</v>
      </c>
      <c r="B46" t="s">
        <v>7</v>
      </c>
      <c r="C46" t="s">
        <v>8</v>
      </c>
      <c r="D46" t="s">
        <v>8</v>
      </c>
      <c r="E46" t="str">
        <f t="shared" si="2"/>
        <v>M</v>
      </c>
      <c r="F46" t="str">
        <f t="shared" si="3"/>
        <v>MR</v>
      </c>
    </row>
    <row r="47" spans="1:10" x14ac:dyDescent="0.35">
      <c r="A47" s="1">
        <v>41381</v>
      </c>
      <c r="B47" t="s">
        <v>7</v>
      </c>
      <c r="C47" t="s">
        <v>8</v>
      </c>
      <c r="D47" t="s">
        <v>7</v>
      </c>
      <c r="E47" t="str">
        <f t="shared" si="2"/>
        <v>R</v>
      </c>
      <c r="F47" t="str">
        <f t="shared" si="3"/>
        <v>RM</v>
      </c>
    </row>
    <row r="48" spans="1:10" x14ac:dyDescent="0.35">
      <c r="A48" s="1">
        <v>41409</v>
      </c>
      <c r="B48" t="s">
        <v>8</v>
      </c>
      <c r="C48" t="s">
        <v>7</v>
      </c>
      <c r="D48" t="s">
        <v>8</v>
      </c>
      <c r="E48" t="str">
        <f t="shared" si="2"/>
        <v>M</v>
      </c>
      <c r="F48" t="str">
        <f t="shared" si="3"/>
        <v>MM</v>
      </c>
    </row>
    <row r="49" spans="1:10" x14ac:dyDescent="0.35">
      <c r="A49" s="1">
        <v>41418</v>
      </c>
      <c r="B49" t="s">
        <v>8</v>
      </c>
      <c r="C49" t="s">
        <v>7</v>
      </c>
      <c r="D49" t="s">
        <v>8</v>
      </c>
      <c r="E49" t="str">
        <f t="shared" si="2"/>
        <v>M</v>
      </c>
      <c r="F49" t="str">
        <f t="shared" si="3"/>
        <v>MM</v>
      </c>
    </row>
    <row r="50" spans="1:10" x14ac:dyDescent="0.35">
      <c r="A50" s="1">
        <v>41778</v>
      </c>
      <c r="B50" t="s">
        <v>7</v>
      </c>
      <c r="C50" t="s">
        <v>8</v>
      </c>
      <c r="D50" t="s">
        <v>8</v>
      </c>
      <c r="E50" t="str">
        <f t="shared" si="2"/>
        <v>M</v>
      </c>
      <c r="F50" t="str">
        <f t="shared" si="3"/>
        <v>MM</v>
      </c>
    </row>
    <row r="51" spans="1:10" x14ac:dyDescent="0.35">
      <c r="A51" s="1">
        <v>41784</v>
      </c>
      <c r="B51" t="s">
        <v>8</v>
      </c>
      <c r="C51" t="s">
        <v>7</v>
      </c>
      <c r="D51" t="s">
        <v>8</v>
      </c>
      <c r="E51" t="str">
        <f t="shared" si="2"/>
        <v>M</v>
      </c>
      <c r="F51" t="str">
        <f t="shared" si="3"/>
        <v>MR</v>
      </c>
    </row>
    <row r="52" spans="1:10" x14ac:dyDescent="0.35">
      <c r="A52" s="1">
        <v>42108</v>
      </c>
      <c r="B52" t="s">
        <v>7</v>
      </c>
      <c r="C52" t="s">
        <v>8</v>
      </c>
      <c r="D52" t="s">
        <v>7</v>
      </c>
      <c r="E52" t="str">
        <f t="shared" si="2"/>
        <v>R</v>
      </c>
      <c r="F52" t="str">
        <f t="shared" si="3"/>
        <v>RM</v>
      </c>
    </row>
    <row r="53" spans="1:10" x14ac:dyDescent="0.35">
      <c r="A53" s="1">
        <v>42125</v>
      </c>
      <c r="B53" t="s">
        <v>8</v>
      </c>
      <c r="C53" t="s">
        <v>7</v>
      </c>
      <c r="D53" t="s">
        <v>8</v>
      </c>
      <c r="E53" t="str">
        <f t="shared" si="2"/>
        <v>M</v>
      </c>
      <c r="F53" t="str">
        <f t="shared" si="3"/>
        <v>MR</v>
      </c>
    </row>
    <row r="54" spans="1:10" x14ac:dyDescent="0.35">
      <c r="A54" s="1">
        <v>43212</v>
      </c>
      <c r="B54" t="s">
        <v>7</v>
      </c>
      <c r="C54" t="s">
        <v>8</v>
      </c>
      <c r="D54" t="s">
        <v>7</v>
      </c>
      <c r="E54" t="str">
        <f t="shared" si="2"/>
        <v>R</v>
      </c>
      <c r="F54" t="str">
        <f t="shared" si="3"/>
        <v>RR</v>
      </c>
    </row>
    <row r="55" spans="1:10" x14ac:dyDescent="0.35">
      <c r="A55" s="1">
        <v>43233</v>
      </c>
      <c r="B55" t="s">
        <v>8</v>
      </c>
      <c r="C55" t="s">
        <v>7</v>
      </c>
      <c r="D55" t="s">
        <v>7</v>
      </c>
      <c r="E55" t="str">
        <f t="shared" si="2"/>
        <v>R</v>
      </c>
      <c r="F55" t="str">
        <f t="shared" si="3"/>
        <v>RR</v>
      </c>
    </row>
    <row r="56" spans="1:10" x14ac:dyDescent="0.35">
      <c r="A56" s="1">
        <v>43568</v>
      </c>
      <c r="B56" t="s">
        <v>8</v>
      </c>
      <c r="C56" t="s">
        <v>7</v>
      </c>
      <c r="D56" t="s">
        <v>7</v>
      </c>
      <c r="E56" t="str">
        <f t="shared" si="2"/>
        <v>R</v>
      </c>
      <c r="F56" t="str">
        <f t="shared" si="3"/>
        <v>RR</v>
      </c>
    </row>
    <row r="57" spans="1:10" x14ac:dyDescent="0.35">
      <c r="A57" s="1">
        <v>43575</v>
      </c>
      <c r="B57" t="s">
        <v>7</v>
      </c>
      <c r="C57" t="s">
        <v>8</v>
      </c>
      <c r="D57" t="s">
        <v>7</v>
      </c>
      <c r="E57" t="str">
        <f t="shared" si="2"/>
        <v>R</v>
      </c>
      <c r="F57" t="str">
        <f t="shared" si="3"/>
        <v>RM</v>
      </c>
    </row>
    <row r="58" spans="1:10" x14ac:dyDescent="0.35">
      <c r="A58" s="1">
        <v>44110</v>
      </c>
      <c r="B58" t="s">
        <v>8</v>
      </c>
      <c r="C58" t="s">
        <v>7</v>
      </c>
      <c r="D58" t="s">
        <v>8</v>
      </c>
      <c r="E58" t="str">
        <f t="shared" si="2"/>
        <v>M</v>
      </c>
      <c r="F58" t="str">
        <f t="shared" si="3"/>
        <v>MR</v>
      </c>
    </row>
    <row r="59" spans="1:10" x14ac:dyDescent="0.35">
      <c r="A59" s="1">
        <v>44129</v>
      </c>
      <c r="B59" t="s">
        <v>8</v>
      </c>
      <c r="C59" t="s">
        <v>7</v>
      </c>
      <c r="D59" t="s">
        <v>7</v>
      </c>
      <c r="E59" t="str">
        <f t="shared" si="2"/>
        <v>R</v>
      </c>
      <c r="F59" t="str">
        <f t="shared" si="3"/>
        <v>RM</v>
      </c>
    </row>
    <row r="60" spans="1:10" x14ac:dyDescent="0.35">
      <c r="A60" s="1">
        <v>44315</v>
      </c>
      <c r="B60" t="s">
        <v>8</v>
      </c>
      <c r="C60" t="s">
        <v>7</v>
      </c>
      <c r="D60" t="s">
        <v>8</v>
      </c>
      <c r="E60" t="str">
        <f t="shared" si="2"/>
        <v>M</v>
      </c>
      <c r="F60" t="str">
        <f t="shared" si="3"/>
        <v>MM</v>
      </c>
    </row>
    <row r="61" spans="1:10" x14ac:dyDescent="0.35">
      <c r="A61" s="2">
        <v>44474</v>
      </c>
      <c r="B61" t="s">
        <v>7</v>
      </c>
      <c r="C61" t="s">
        <v>8</v>
      </c>
      <c r="D61" t="s">
        <v>8</v>
      </c>
      <c r="E61" t="str">
        <f t="shared" si="2"/>
        <v>M</v>
      </c>
      <c r="F61" t="str">
        <f t="shared" si="3"/>
        <v>M</v>
      </c>
    </row>
    <row r="63" spans="1:10" ht="15.5" x14ac:dyDescent="0.35">
      <c r="A63" s="26" t="s">
        <v>5</v>
      </c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35">
      <c r="A64" s="3" t="s">
        <v>24</v>
      </c>
      <c r="B64" s="3" t="s">
        <v>25</v>
      </c>
      <c r="C64" s="3" t="s">
        <v>26</v>
      </c>
      <c r="D64" s="3" t="s">
        <v>27</v>
      </c>
      <c r="G64" s="3" t="s">
        <v>13</v>
      </c>
      <c r="H64" s="3" t="s">
        <v>34</v>
      </c>
      <c r="I64" s="5" t="s">
        <v>15</v>
      </c>
      <c r="J64" s="5" t="s">
        <v>33</v>
      </c>
    </row>
    <row r="65" spans="1:10" x14ac:dyDescent="0.35">
      <c r="A65" s="1">
        <v>39567</v>
      </c>
      <c r="B65" t="s">
        <v>5</v>
      </c>
      <c r="C65" t="s">
        <v>8</v>
      </c>
      <c r="D65" t="s">
        <v>8</v>
      </c>
      <c r="E65" t="str">
        <f>LEFT(D65,1)</f>
        <v>M</v>
      </c>
      <c r="F65" t="str">
        <f>CONCATENATE(E65,E66)</f>
        <v>MM</v>
      </c>
      <c r="G65">
        <f>COUNTIF(F65:F93,"MM")</f>
        <v>17</v>
      </c>
      <c r="H65">
        <f>COUNTIF(F65:F93,"MK")</f>
        <v>5</v>
      </c>
      <c r="I65" s="4">
        <f>G65/(G65+H65)</f>
        <v>0.77272727272727271</v>
      </c>
      <c r="J65" s="4">
        <f>1-I65</f>
        <v>0.22727272727272729</v>
      </c>
    </row>
    <row r="66" spans="1:10" x14ac:dyDescent="0.35">
      <c r="A66" s="1">
        <v>39584</v>
      </c>
      <c r="B66" t="s">
        <v>8</v>
      </c>
      <c r="C66" t="s">
        <v>5</v>
      </c>
      <c r="D66" t="s">
        <v>8</v>
      </c>
      <c r="E66" t="str">
        <f t="shared" ref="E66:E93" si="4">LEFT(D66,1)</f>
        <v>M</v>
      </c>
      <c r="F66" t="str">
        <f t="shared" ref="F66:F93" si="5">CONCATENATE(E66,E67)</f>
        <v>MM</v>
      </c>
    </row>
    <row r="67" spans="1:10" x14ac:dyDescent="0.35">
      <c r="A67" s="1">
        <v>39930</v>
      </c>
      <c r="B67" t="s">
        <v>5</v>
      </c>
      <c r="C67" t="s">
        <v>8</v>
      </c>
      <c r="D67" t="s">
        <v>8</v>
      </c>
      <c r="E67" t="str">
        <f t="shared" si="4"/>
        <v>M</v>
      </c>
      <c r="F67" t="str">
        <f t="shared" si="5"/>
        <v>MM</v>
      </c>
    </row>
    <row r="68" spans="1:10" x14ac:dyDescent="0.35">
      <c r="A68" s="1">
        <v>39934</v>
      </c>
      <c r="B68" t="s">
        <v>5</v>
      </c>
      <c r="C68" t="s">
        <v>8</v>
      </c>
      <c r="D68" t="s">
        <v>8</v>
      </c>
      <c r="E68" t="str">
        <f t="shared" si="4"/>
        <v>M</v>
      </c>
      <c r="F68" t="str">
        <f t="shared" si="5"/>
        <v>MM</v>
      </c>
    </row>
    <row r="69" spans="1:10" x14ac:dyDescent="0.35">
      <c r="A69" s="1">
        <v>40259</v>
      </c>
      <c r="B69" t="s">
        <v>8</v>
      </c>
      <c r="C69" t="s">
        <v>5</v>
      </c>
      <c r="D69" t="s">
        <v>8</v>
      </c>
      <c r="E69" t="str">
        <f t="shared" si="4"/>
        <v>M</v>
      </c>
      <c r="F69" t="str">
        <f t="shared" si="5"/>
        <v>MK</v>
      </c>
    </row>
    <row r="70" spans="1:10" x14ac:dyDescent="0.35">
      <c r="A70" s="1">
        <v>40287</v>
      </c>
      <c r="B70" t="s">
        <v>5</v>
      </c>
      <c r="C70" t="s">
        <v>8</v>
      </c>
      <c r="D70" t="s">
        <v>5</v>
      </c>
      <c r="E70" t="str">
        <f t="shared" si="4"/>
        <v>K</v>
      </c>
      <c r="F70" t="str">
        <f t="shared" si="5"/>
        <v>KM</v>
      </c>
    </row>
    <row r="71" spans="1:10" x14ac:dyDescent="0.35">
      <c r="A71" s="1">
        <v>40685</v>
      </c>
      <c r="B71" t="s">
        <v>5</v>
      </c>
      <c r="C71" t="s">
        <v>8</v>
      </c>
      <c r="D71" t="s">
        <v>8</v>
      </c>
      <c r="E71" t="str">
        <f t="shared" si="4"/>
        <v>M</v>
      </c>
      <c r="F71" t="str">
        <f t="shared" si="5"/>
        <v>MM</v>
      </c>
    </row>
    <row r="72" spans="1:10" x14ac:dyDescent="0.35">
      <c r="A72" s="1">
        <v>40688</v>
      </c>
      <c r="B72" t="s">
        <v>8</v>
      </c>
      <c r="C72" t="s">
        <v>5</v>
      </c>
      <c r="D72" t="s">
        <v>8</v>
      </c>
      <c r="E72" t="str">
        <f t="shared" si="4"/>
        <v>M</v>
      </c>
      <c r="F72" t="str">
        <f t="shared" si="5"/>
        <v>MM</v>
      </c>
    </row>
    <row r="73" spans="1:10" x14ac:dyDescent="0.35">
      <c r="A73" s="1">
        <v>41041</v>
      </c>
      <c r="B73" t="s">
        <v>5</v>
      </c>
      <c r="C73" t="s">
        <v>8</v>
      </c>
      <c r="D73" t="s">
        <v>8</v>
      </c>
      <c r="E73" t="str">
        <f t="shared" si="4"/>
        <v>M</v>
      </c>
      <c r="F73" t="str">
        <f t="shared" si="5"/>
        <v>MK</v>
      </c>
    </row>
    <row r="74" spans="1:10" x14ac:dyDescent="0.35">
      <c r="A74" s="1">
        <v>41045</v>
      </c>
      <c r="B74" t="s">
        <v>8</v>
      </c>
      <c r="C74" t="s">
        <v>5</v>
      </c>
      <c r="D74" t="s">
        <v>5</v>
      </c>
      <c r="E74" t="str">
        <f t="shared" si="4"/>
        <v>K</v>
      </c>
      <c r="F74" t="str">
        <f t="shared" si="5"/>
        <v>KM</v>
      </c>
    </row>
    <row r="75" spans="1:10" x14ac:dyDescent="0.35">
      <c r="A75" s="1">
        <v>41388</v>
      </c>
      <c r="B75" t="s">
        <v>5</v>
      </c>
      <c r="C75" t="s">
        <v>8</v>
      </c>
      <c r="D75" t="s">
        <v>8</v>
      </c>
      <c r="E75" t="str">
        <f t="shared" si="4"/>
        <v>M</v>
      </c>
      <c r="F75" t="str">
        <f t="shared" si="5"/>
        <v>MM</v>
      </c>
    </row>
    <row r="76" spans="1:10" x14ac:dyDescent="0.35">
      <c r="A76" s="1">
        <v>41401</v>
      </c>
      <c r="B76" t="s">
        <v>8</v>
      </c>
      <c r="C76" t="s">
        <v>5</v>
      </c>
      <c r="D76" t="s">
        <v>8</v>
      </c>
      <c r="E76" t="str">
        <f t="shared" si="4"/>
        <v>M</v>
      </c>
      <c r="F76" t="str">
        <f t="shared" si="5"/>
        <v>MK</v>
      </c>
    </row>
    <row r="77" spans="1:10" x14ac:dyDescent="0.35">
      <c r="A77" s="1">
        <v>41745</v>
      </c>
      <c r="B77" t="s">
        <v>8</v>
      </c>
      <c r="C77" t="s">
        <v>5</v>
      </c>
      <c r="D77" t="s">
        <v>5</v>
      </c>
      <c r="E77" t="str">
        <f t="shared" si="4"/>
        <v>K</v>
      </c>
      <c r="F77" t="str">
        <f t="shared" si="5"/>
        <v>KK</v>
      </c>
    </row>
    <row r="78" spans="1:10" x14ac:dyDescent="0.35">
      <c r="A78" s="1">
        <v>41773</v>
      </c>
      <c r="B78" t="s">
        <v>5</v>
      </c>
      <c r="C78" t="s">
        <v>8</v>
      </c>
      <c r="D78" t="s">
        <v>5</v>
      </c>
      <c r="E78" t="str">
        <f t="shared" si="4"/>
        <v>K</v>
      </c>
      <c r="F78" t="str">
        <f t="shared" si="5"/>
        <v>KK</v>
      </c>
    </row>
    <row r="79" spans="1:10" x14ac:dyDescent="0.35">
      <c r="A79" s="1">
        <v>42102</v>
      </c>
      <c r="B79" t="s">
        <v>5</v>
      </c>
      <c r="C79" t="s">
        <v>8</v>
      </c>
      <c r="D79" t="s">
        <v>5</v>
      </c>
      <c r="E79" t="str">
        <f t="shared" si="4"/>
        <v>K</v>
      </c>
      <c r="F79" t="str">
        <f t="shared" si="5"/>
        <v>KM</v>
      </c>
    </row>
    <row r="80" spans="1:10" x14ac:dyDescent="0.35">
      <c r="A80" s="1">
        <v>42138</v>
      </c>
      <c r="B80" t="s">
        <v>8</v>
      </c>
      <c r="C80" t="s">
        <v>5</v>
      </c>
      <c r="D80" t="s">
        <v>8</v>
      </c>
      <c r="E80" t="str">
        <f t="shared" si="4"/>
        <v>M</v>
      </c>
      <c r="F80" t="str">
        <f t="shared" si="5"/>
        <v>MM</v>
      </c>
    </row>
    <row r="81" spans="1:10" x14ac:dyDescent="0.35">
      <c r="A81" s="1">
        <v>42473</v>
      </c>
      <c r="B81" t="s">
        <v>5</v>
      </c>
      <c r="C81" t="s">
        <v>8</v>
      </c>
      <c r="D81" t="s">
        <v>8</v>
      </c>
      <c r="E81" t="str">
        <f t="shared" si="4"/>
        <v>M</v>
      </c>
      <c r="F81" t="str">
        <f t="shared" si="5"/>
        <v>MM</v>
      </c>
    </row>
    <row r="82" spans="1:10" x14ac:dyDescent="0.35">
      <c r="A82" s="1">
        <v>42488</v>
      </c>
      <c r="B82" t="s">
        <v>8</v>
      </c>
      <c r="C82" t="s">
        <v>5</v>
      </c>
      <c r="D82" t="s">
        <v>8</v>
      </c>
      <c r="E82" t="str">
        <f t="shared" si="4"/>
        <v>M</v>
      </c>
      <c r="F82" t="str">
        <f t="shared" si="5"/>
        <v>MM</v>
      </c>
    </row>
    <row r="83" spans="1:10" x14ac:dyDescent="0.35">
      <c r="A83" s="1">
        <v>42834</v>
      </c>
      <c r="B83" t="s">
        <v>8</v>
      </c>
      <c r="C83" t="s">
        <v>5</v>
      </c>
      <c r="D83" t="s">
        <v>8</v>
      </c>
      <c r="E83" t="str">
        <f t="shared" si="4"/>
        <v>M</v>
      </c>
      <c r="F83" t="str">
        <f t="shared" si="5"/>
        <v>MM</v>
      </c>
    </row>
    <row r="84" spans="1:10" x14ac:dyDescent="0.35">
      <c r="A84" s="1">
        <v>42868</v>
      </c>
      <c r="B84" t="s">
        <v>5</v>
      </c>
      <c r="C84" t="s">
        <v>8</v>
      </c>
      <c r="D84" t="s">
        <v>8</v>
      </c>
      <c r="E84" t="str">
        <f t="shared" si="4"/>
        <v>M</v>
      </c>
      <c r="F84" t="str">
        <f t="shared" si="5"/>
        <v>MM</v>
      </c>
    </row>
    <row r="85" spans="1:10" x14ac:dyDescent="0.35">
      <c r="A85" s="1">
        <v>42874</v>
      </c>
      <c r="B85" t="s">
        <v>8</v>
      </c>
      <c r="C85" t="s">
        <v>5</v>
      </c>
      <c r="D85" t="s">
        <v>8</v>
      </c>
      <c r="E85" t="str">
        <f t="shared" si="4"/>
        <v>M</v>
      </c>
      <c r="F85" t="str">
        <f t="shared" si="5"/>
        <v>MM</v>
      </c>
    </row>
    <row r="86" spans="1:10" x14ac:dyDescent="0.35">
      <c r="A86" s="1">
        <v>43226</v>
      </c>
      <c r="B86" t="s">
        <v>8</v>
      </c>
      <c r="C86" t="s">
        <v>5</v>
      </c>
      <c r="D86" t="s">
        <v>8</v>
      </c>
      <c r="E86" t="str">
        <f t="shared" si="4"/>
        <v>M</v>
      </c>
      <c r="F86" t="str">
        <f t="shared" si="5"/>
        <v>MM</v>
      </c>
    </row>
    <row r="87" spans="1:10" x14ac:dyDescent="0.35">
      <c r="A87" s="1">
        <v>43229</v>
      </c>
      <c r="B87" t="s">
        <v>5</v>
      </c>
      <c r="C87" t="s">
        <v>8</v>
      </c>
      <c r="D87" t="s">
        <v>8</v>
      </c>
      <c r="E87" t="str">
        <f t="shared" si="4"/>
        <v>M</v>
      </c>
      <c r="F87" t="str">
        <f t="shared" si="5"/>
        <v>MK</v>
      </c>
    </row>
    <row r="88" spans="1:10" x14ac:dyDescent="0.35">
      <c r="A88" s="1">
        <v>43583</v>
      </c>
      <c r="B88" t="s">
        <v>5</v>
      </c>
      <c r="C88" t="s">
        <v>8</v>
      </c>
      <c r="D88" t="s">
        <v>5</v>
      </c>
      <c r="E88" t="str">
        <f t="shared" si="4"/>
        <v>K</v>
      </c>
      <c r="F88" t="str">
        <f t="shared" si="5"/>
        <v>KM</v>
      </c>
    </row>
    <row r="89" spans="1:10" x14ac:dyDescent="0.35">
      <c r="A89" s="1">
        <v>43590</v>
      </c>
      <c r="B89" t="s">
        <v>8</v>
      </c>
      <c r="C89" t="s">
        <v>5</v>
      </c>
      <c r="D89" t="s">
        <v>8</v>
      </c>
      <c r="E89" t="str">
        <f t="shared" si="4"/>
        <v>M</v>
      </c>
      <c r="F89" t="str">
        <f t="shared" si="5"/>
        <v>MM</v>
      </c>
    </row>
    <row r="90" spans="1:10" x14ac:dyDescent="0.35">
      <c r="A90" s="1">
        <v>44097</v>
      </c>
      <c r="B90" t="s">
        <v>8</v>
      </c>
      <c r="C90" t="s">
        <v>5</v>
      </c>
      <c r="D90" t="s">
        <v>8</v>
      </c>
      <c r="E90" t="str">
        <f t="shared" si="4"/>
        <v>M</v>
      </c>
      <c r="F90" t="str">
        <f t="shared" si="5"/>
        <v>MM</v>
      </c>
    </row>
    <row r="91" spans="1:10" x14ac:dyDescent="0.35">
      <c r="A91" s="1">
        <v>44120</v>
      </c>
      <c r="B91" t="s">
        <v>5</v>
      </c>
      <c r="C91" t="s">
        <v>8</v>
      </c>
      <c r="D91" t="s">
        <v>8</v>
      </c>
      <c r="E91" t="str">
        <f t="shared" si="4"/>
        <v>M</v>
      </c>
      <c r="F91" t="str">
        <f t="shared" si="5"/>
        <v>MM</v>
      </c>
    </row>
    <row r="92" spans="1:10" x14ac:dyDescent="0.35">
      <c r="A92" s="1">
        <v>44299</v>
      </c>
      <c r="B92" t="s">
        <v>5</v>
      </c>
      <c r="C92" t="s">
        <v>8</v>
      </c>
      <c r="D92" t="s">
        <v>8</v>
      </c>
      <c r="E92" t="str">
        <f t="shared" si="4"/>
        <v>M</v>
      </c>
      <c r="F92" t="str">
        <f t="shared" si="5"/>
        <v>MK</v>
      </c>
    </row>
    <row r="93" spans="1:10" x14ac:dyDescent="0.35">
      <c r="A93" s="2">
        <v>44462</v>
      </c>
      <c r="B93" t="s">
        <v>8</v>
      </c>
      <c r="C93" t="s">
        <v>5</v>
      </c>
      <c r="D93" t="s">
        <v>5</v>
      </c>
      <c r="E93" t="str">
        <f t="shared" si="4"/>
        <v>K</v>
      </c>
      <c r="F93" t="str">
        <f t="shared" si="5"/>
        <v>K</v>
      </c>
    </row>
    <row r="95" spans="1:10" ht="15.5" x14ac:dyDescent="0.35">
      <c r="A95" s="27" t="s">
        <v>9</v>
      </c>
      <c r="B95" s="27"/>
      <c r="C95" s="27"/>
      <c r="D95" s="27"/>
      <c r="E95" s="27"/>
      <c r="F95" s="27"/>
      <c r="G95" s="27"/>
      <c r="H95" s="27"/>
      <c r="I95" s="27"/>
      <c r="J95" s="27"/>
    </row>
    <row r="96" spans="1:10" x14ac:dyDescent="0.35">
      <c r="A96" s="3" t="s">
        <v>24</v>
      </c>
      <c r="B96" s="3" t="s">
        <v>25</v>
      </c>
      <c r="C96" s="3" t="s">
        <v>26</v>
      </c>
      <c r="D96" s="3" t="s">
        <v>27</v>
      </c>
      <c r="G96" s="3" t="s">
        <v>13</v>
      </c>
      <c r="H96" s="3" t="s">
        <v>35</v>
      </c>
      <c r="I96" s="5" t="s">
        <v>15</v>
      </c>
      <c r="J96" s="5" t="s">
        <v>33</v>
      </c>
    </row>
    <row r="97" spans="1:10" x14ac:dyDescent="0.35">
      <c r="A97" s="1">
        <v>39565</v>
      </c>
      <c r="B97" t="s">
        <v>8</v>
      </c>
      <c r="C97" t="s">
        <v>9</v>
      </c>
      <c r="D97" t="s">
        <v>9</v>
      </c>
      <c r="E97" t="str">
        <f>LEFT(D97,1)</f>
        <v>S</v>
      </c>
      <c r="F97" t="str">
        <f>CONCATENATE(E97,E98)</f>
        <v>SM</v>
      </c>
      <c r="G97">
        <f>COUNTIF(F97:F124,"MM")</f>
        <v>8</v>
      </c>
      <c r="H97">
        <f>COUNTIF(F97:F124,"MS")</f>
        <v>7</v>
      </c>
      <c r="I97" s="4">
        <f>G97/(G97+H97)</f>
        <v>0.53333333333333333</v>
      </c>
      <c r="J97" s="4">
        <f>1-I97</f>
        <v>0.46666666666666667</v>
      </c>
    </row>
    <row r="98" spans="1:10" x14ac:dyDescent="0.35">
      <c r="A98" s="1">
        <v>39586</v>
      </c>
      <c r="B98" t="s">
        <v>9</v>
      </c>
      <c r="C98" t="s">
        <v>8</v>
      </c>
      <c r="D98" t="s">
        <v>8</v>
      </c>
      <c r="E98" t="str">
        <f t="shared" ref="E98:E124" si="6">LEFT(D98,1)</f>
        <v>M</v>
      </c>
      <c r="F98" t="str">
        <f t="shared" ref="F98:F124" si="7">CONCATENATE(E98,E99)</f>
        <v>MS</v>
      </c>
    </row>
    <row r="99" spans="1:10" x14ac:dyDescent="0.35">
      <c r="A99" s="1">
        <v>39928</v>
      </c>
      <c r="B99" t="s">
        <v>9</v>
      </c>
      <c r="C99" t="s">
        <v>8</v>
      </c>
      <c r="D99" t="s">
        <v>9</v>
      </c>
      <c r="E99" t="str">
        <f t="shared" si="6"/>
        <v>S</v>
      </c>
      <c r="F99" t="str">
        <f t="shared" si="7"/>
        <v>SS</v>
      </c>
    </row>
    <row r="100" spans="1:10" x14ac:dyDescent="0.35">
      <c r="A100" s="1">
        <v>39939</v>
      </c>
      <c r="B100" t="s">
        <v>9</v>
      </c>
      <c r="C100" t="s">
        <v>8</v>
      </c>
      <c r="D100" t="s">
        <v>9</v>
      </c>
      <c r="E100" t="str">
        <f t="shared" si="6"/>
        <v>S</v>
      </c>
      <c r="F100" t="str">
        <f t="shared" si="7"/>
        <v>SM</v>
      </c>
    </row>
    <row r="101" spans="1:10" x14ac:dyDescent="0.35">
      <c r="A101" s="1">
        <v>40265</v>
      </c>
      <c r="B101" t="s">
        <v>9</v>
      </c>
      <c r="C101" t="s">
        <v>8</v>
      </c>
      <c r="D101" t="s">
        <v>8</v>
      </c>
      <c r="E101" t="str">
        <f t="shared" si="6"/>
        <v>M</v>
      </c>
      <c r="F101" t="str">
        <f t="shared" si="7"/>
        <v>MM</v>
      </c>
    </row>
    <row r="102" spans="1:10" x14ac:dyDescent="0.35">
      <c r="A102" s="1">
        <v>40271</v>
      </c>
      <c r="B102" t="s">
        <v>8</v>
      </c>
      <c r="C102" t="s">
        <v>9</v>
      </c>
      <c r="D102" t="s">
        <v>8</v>
      </c>
      <c r="E102" t="str">
        <f t="shared" si="6"/>
        <v>M</v>
      </c>
      <c r="F102" t="str">
        <f t="shared" si="7"/>
        <v>MM</v>
      </c>
    </row>
    <row r="103" spans="1:10" x14ac:dyDescent="0.35">
      <c r="A103" s="1">
        <v>40657</v>
      </c>
      <c r="B103" t="s">
        <v>9</v>
      </c>
      <c r="C103" t="s">
        <v>8</v>
      </c>
      <c r="D103" t="s">
        <v>8</v>
      </c>
      <c r="E103" t="str">
        <f t="shared" si="6"/>
        <v>M</v>
      </c>
      <c r="F103" t="str">
        <f t="shared" si="7"/>
        <v>MS</v>
      </c>
    </row>
    <row r="104" spans="1:10" x14ac:dyDescent="0.35">
      <c r="A104" s="1">
        <v>40677</v>
      </c>
      <c r="B104" t="s">
        <v>8</v>
      </c>
      <c r="C104" t="s">
        <v>9</v>
      </c>
      <c r="D104" t="s">
        <v>9</v>
      </c>
      <c r="E104" t="str">
        <f t="shared" si="6"/>
        <v>S</v>
      </c>
      <c r="F104" t="str">
        <f t="shared" si="7"/>
        <v>SM</v>
      </c>
    </row>
    <row r="105" spans="1:10" x14ac:dyDescent="0.35">
      <c r="A105" s="1">
        <v>41008</v>
      </c>
      <c r="B105" t="s">
        <v>9</v>
      </c>
      <c r="C105" t="s">
        <v>8</v>
      </c>
      <c r="D105" t="s">
        <v>8</v>
      </c>
      <c r="E105" t="str">
        <f t="shared" si="6"/>
        <v>M</v>
      </c>
      <c r="F105" t="str">
        <f t="shared" si="7"/>
        <v>MM</v>
      </c>
    </row>
    <row r="106" spans="1:10" x14ac:dyDescent="0.35">
      <c r="A106" s="1">
        <v>41028</v>
      </c>
      <c r="B106" t="s">
        <v>8</v>
      </c>
      <c r="C106" t="s">
        <v>9</v>
      </c>
      <c r="D106" t="s">
        <v>8</v>
      </c>
      <c r="E106" t="str">
        <f t="shared" si="6"/>
        <v>M</v>
      </c>
      <c r="F106" t="str">
        <f t="shared" si="7"/>
        <v>MS</v>
      </c>
    </row>
    <row r="107" spans="1:10" x14ac:dyDescent="0.35">
      <c r="A107" s="1">
        <v>41395</v>
      </c>
      <c r="B107" t="s">
        <v>9</v>
      </c>
      <c r="C107" t="s">
        <v>8</v>
      </c>
      <c r="D107" t="s">
        <v>9</v>
      </c>
      <c r="E107" t="str">
        <f t="shared" si="6"/>
        <v>S</v>
      </c>
      <c r="F107" t="str">
        <f t="shared" si="7"/>
        <v>SM</v>
      </c>
    </row>
    <row r="108" spans="1:10" x14ac:dyDescent="0.35">
      <c r="A108" s="1">
        <v>41407</v>
      </c>
      <c r="B108" t="s">
        <v>8</v>
      </c>
      <c r="C108" t="s">
        <v>9</v>
      </c>
      <c r="D108" t="s">
        <v>8</v>
      </c>
      <c r="E108" t="str">
        <f t="shared" si="6"/>
        <v>M</v>
      </c>
      <c r="F108" t="str">
        <f t="shared" si="7"/>
        <v>MS</v>
      </c>
    </row>
    <row r="109" spans="1:10" x14ac:dyDescent="0.35">
      <c r="A109" s="1">
        <v>41759</v>
      </c>
      <c r="B109" t="s">
        <v>8</v>
      </c>
      <c r="C109" t="s">
        <v>9</v>
      </c>
      <c r="D109" t="s">
        <v>9</v>
      </c>
      <c r="E109" t="str">
        <f t="shared" si="6"/>
        <v>S</v>
      </c>
      <c r="F109" t="str">
        <f t="shared" si="7"/>
        <v>SM</v>
      </c>
    </row>
    <row r="110" spans="1:10" x14ac:dyDescent="0.35">
      <c r="A110" s="1">
        <v>41771</v>
      </c>
      <c r="B110" t="s">
        <v>9</v>
      </c>
      <c r="C110" t="s">
        <v>8</v>
      </c>
      <c r="D110" t="s">
        <v>8</v>
      </c>
      <c r="E110" t="str">
        <f t="shared" si="6"/>
        <v>M</v>
      </c>
      <c r="F110" t="str">
        <f t="shared" si="7"/>
        <v>MM</v>
      </c>
    </row>
    <row r="111" spans="1:10" x14ac:dyDescent="0.35">
      <c r="A111" s="1">
        <v>42119</v>
      </c>
      <c r="B111" t="s">
        <v>8</v>
      </c>
      <c r="C111" t="s">
        <v>9</v>
      </c>
      <c r="D111" t="s">
        <v>8</v>
      </c>
      <c r="E111" t="str">
        <f t="shared" si="6"/>
        <v>M</v>
      </c>
      <c r="F111" t="str">
        <f t="shared" si="7"/>
        <v>MM</v>
      </c>
    </row>
    <row r="112" spans="1:10" x14ac:dyDescent="0.35">
      <c r="A112" s="1">
        <v>42141</v>
      </c>
      <c r="B112" t="s">
        <v>9</v>
      </c>
      <c r="C112" t="s">
        <v>8</v>
      </c>
      <c r="D112" t="s">
        <v>8</v>
      </c>
      <c r="E112" t="str">
        <f t="shared" si="6"/>
        <v>M</v>
      </c>
      <c r="F112" t="str">
        <f t="shared" si="7"/>
        <v>MS</v>
      </c>
    </row>
    <row r="113" spans="1:10" x14ac:dyDescent="0.35">
      <c r="A113" s="1">
        <v>42478</v>
      </c>
      <c r="B113" t="s">
        <v>9</v>
      </c>
      <c r="C113" t="s">
        <v>8</v>
      </c>
      <c r="D113" t="s">
        <v>9</v>
      </c>
      <c r="E113" t="str">
        <f t="shared" si="6"/>
        <v>S</v>
      </c>
      <c r="F113" t="str">
        <f t="shared" si="7"/>
        <v>SS</v>
      </c>
    </row>
    <row r="114" spans="1:10" x14ac:dyDescent="0.35">
      <c r="A114" s="1">
        <v>42498</v>
      </c>
      <c r="B114" t="s">
        <v>8</v>
      </c>
      <c r="C114" t="s">
        <v>9</v>
      </c>
      <c r="D114" t="s">
        <v>9</v>
      </c>
      <c r="E114" t="str">
        <f t="shared" si="6"/>
        <v>S</v>
      </c>
      <c r="F114" t="str">
        <f t="shared" si="7"/>
        <v>SM</v>
      </c>
    </row>
    <row r="115" spans="1:10" x14ac:dyDescent="0.35">
      <c r="A115" s="1">
        <v>42837</v>
      </c>
      <c r="B115" t="s">
        <v>8</v>
      </c>
      <c r="C115" t="s">
        <v>9</v>
      </c>
      <c r="D115" t="s">
        <v>8</v>
      </c>
      <c r="E115" t="str">
        <f t="shared" si="6"/>
        <v>M</v>
      </c>
      <c r="F115" t="str">
        <f t="shared" si="7"/>
        <v>MS</v>
      </c>
    </row>
    <row r="116" spans="1:10" x14ac:dyDescent="0.35">
      <c r="A116" s="1">
        <v>42863</v>
      </c>
      <c r="B116" t="s">
        <v>9</v>
      </c>
      <c r="C116" t="s">
        <v>8</v>
      </c>
      <c r="D116" t="s">
        <v>9</v>
      </c>
      <c r="E116" t="str">
        <f t="shared" si="6"/>
        <v>S</v>
      </c>
      <c r="F116" t="str">
        <f t="shared" si="7"/>
        <v>SS</v>
      </c>
    </row>
    <row r="117" spans="1:10" x14ac:dyDescent="0.35">
      <c r="A117" s="1">
        <v>43202</v>
      </c>
      <c r="B117" t="s">
        <v>9</v>
      </c>
      <c r="C117" t="s">
        <v>8</v>
      </c>
      <c r="D117" t="s">
        <v>9</v>
      </c>
      <c r="E117" t="str">
        <f t="shared" si="6"/>
        <v>S</v>
      </c>
      <c r="F117" t="str">
        <f t="shared" si="7"/>
        <v>SS</v>
      </c>
    </row>
    <row r="118" spans="1:10" x14ac:dyDescent="0.35">
      <c r="A118" s="1">
        <v>43214</v>
      </c>
      <c r="B118" t="s">
        <v>8</v>
      </c>
      <c r="C118" t="s">
        <v>9</v>
      </c>
      <c r="D118" t="s">
        <v>9</v>
      </c>
      <c r="E118" t="str">
        <f t="shared" si="6"/>
        <v>S</v>
      </c>
      <c r="F118" t="str">
        <f t="shared" si="7"/>
        <v>SM</v>
      </c>
    </row>
    <row r="119" spans="1:10" x14ac:dyDescent="0.35">
      <c r="A119" s="1">
        <v>43561</v>
      </c>
      <c r="B119" t="s">
        <v>9</v>
      </c>
      <c r="C119" t="s">
        <v>8</v>
      </c>
      <c r="D119" t="s">
        <v>8</v>
      </c>
      <c r="E119" t="str">
        <f t="shared" si="6"/>
        <v>M</v>
      </c>
      <c r="F119" t="str">
        <f t="shared" si="7"/>
        <v>MM</v>
      </c>
    </row>
    <row r="120" spans="1:10" x14ac:dyDescent="0.35">
      <c r="A120" s="1">
        <v>43587</v>
      </c>
      <c r="B120" t="s">
        <v>8</v>
      </c>
      <c r="C120" t="s">
        <v>9</v>
      </c>
      <c r="D120" t="s">
        <v>8</v>
      </c>
      <c r="E120" t="str">
        <f t="shared" si="6"/>
        <v>M</v>
      </c>
      <c r="F120" t="str">
        <f t="shared" si="7"/>
        <v>MS</v>
      </c>
    </row>
    <row r="121" spans="1:10" x14ac:dyDescent="0.35">
      <c r="A121" s="1">
        <v>44138</v>
      </c>
      <c r="B121" t="s">
        <v>8</v>
      </c>
      <c r="C121" t="s">
        <v>9</v>
      </c>
      <c r="D121" t="s">
        <v>9</v>
      </c>
      <c r="E121" t="str">
        <f t="shared" si="6"/>
        <v>S</v>
      </c>
      <c r="F121" t="str">
        <f t="shared" si="7"/>
        <v>SM</v>
      </c>
    </row>
    <row r="122" spans="1:10" x14ac:dyDescent="0.35">
      <c r="A122" s="1">
        <v>44108</v>
      </c>
      <c r="B122" t="s">
        <v>8</v>
      </c>
      <c r="C122" t="s">
        <v>9</v>
      </c>
      <c r="D122" t="s">
        <v>8</v>
      </c>
      <c r="E122" t="str">
        <f t="shared" si="6"/>
        <v>M</v>
      </c>
      <c r="F122" t="str">
        <f t="shared" si="7"/>
        <v>MM</v>
      </c>
    </row>
    <row r="123" spans="1:10" x14ac:dyDescent="0.35">
      <c r="A123" s="1">
        <v>44303</v>
      </c>
      <c r="B123" t="s">
        <v>8</v>
      </c>
      <c r="C123" t="s">
        <v>9</v>
      </c>
      <c r="D123" t="s">
        <v>8</v>
      </c>
      <c r="E123" t="str">
        <f t="shared" si="6"/>
        <v>M</v>
      </c>
      <c r="F123" t="str">
        <f t="shared" si="7"/>
        <v>MM</v>
      </c>
    </row>
    <row r="124" spans="1:10" x14ac:dyDescent="0.35">
      <c r="A124" s="2">
        <v>44477</v>
      </c>
      <c r="B124" t="s">
        <v>9</v>
      </c>
      <c r="C124" t="s">
        <v>8</v>
      </c>
      <c r="D124" t="s">
        <v>8</v>
      </c>
      <c r="E124" t="str">
        <f t="shared" si="6"/>
        <v>M</v>
      </c>
      <c r="F124" t="str">
        <f t="shared" si="7"/>
        <v>M</v>
      </c>
    </row>
    <row r="126" spans="1:10" ht="15.5" x14ac:dyDescent="0.35">
      <c r="A126" s="28" t="s">
        <v>4</v>
      </c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1:10" x14ac:dyDescent="0.35">
      <c r="A127" s="3" t="s">
        <v>24</v>
      </c>
      <c r="B127" s="3" t="s">
        <v>25</v>
      </c>
      <c r="C127" s="3" t="s">
        <v>26</v>
      </c>
      <c r="D127" s="3" t="s">
        <v>27</v>
      </c>
      <c r="G127" s="3" t="s">
        <v>13</v>
      </c>
      <c r="H127" s="3" t="s">
        <v>32</v>
      </c>
      <c r="I127" s="5" t="s">
        <v>15</v>
      </c>
      <c r="J127" s="5" t="s">
        <v>33</v>
      </c>
    </row>
    <row r="128" spans="1:10" x14ac:dyDescent="0.35">
      <c r="A128" s="1">
        <v>39558</v>
      </c>
      <c r="B128" t="s">
        <v>8</v>
      </c>
      <c r="C128" t="s">
        <v>4</v>
      </c>
      <c r="D128" t="s">
        <v>4</v>
      </c>
      <c r="E128" t="str">
        <f>LEFT(D128,1)</f>
        <v>R</v>
      </c>
      <c r="F128" t="str">
        <f>CONCATENATE(E128,E129)</f>
        <v>RM</v>
      </c>
      <c r="G128">
        <f>COUNTIF(F128:F156,"MM")</f>
        <v>9</v>
      </c>
      <c r="H128">
        <f>COUNTIF(F128:F156,"MR")</f>
        <v>8</v>
      </c>
      <c r="I128" s="4">
        <f>G128/(G128+H128)</f>
        <v>0.52941176470588236</v>
      </c>
      <c r="J128" s="4">
        <f>1-I128</f>
        <v>0.47058823529411764</v>
      </c>
    </row>
    <row r="129" spans="1:6" x14ac:dyDescent="0.35">
      <c r="A129" s="1">
        <v>39596</v>
      </c>
      <c r="B129" t="s">
        <v>4</v>
      </c>
      <c r="C129" t="s">
        <v>8</v>
      </c>
      <c r="D129" t="s">
        <v>8</v>
      </c>
      <c r="E129" t="str">
        <f t="shared" ref="E129:E156" si="8">LEFT(D129,1)</f>
        <v>M</v>
      </c>
      <c r="F129" t="str">
        <f t="shared" ref="F129:F156" si="9">CONCATENATE(E129,E130)</f>
        <v>MR</v>
      </c>
    </row>
    <row r="130" spans="1:6" x14ac:dyDescent="0.35">
      <c r="A130" s="1">
        <v>39936</v>
      </c>
      <c r="B130" t="s">
        <v>4</v>
      </c>
      <c r="C130" t="s">
        <v>8</v>
      </c>
      <c r="D130" t="s">
        <v>4</v>
      </c>
      <c r="E130" t="str">
        <f t="shared" si="8"/>
        <v>R</v>
      </c>
      <c r="F130" t="str">
        <f t="shared" si="9"/>
        <v>RM</v>
      </c>
    </row>
    <row r="131" spans="1:6" x14ac:dyDescent="0.35">
      <c r="A131" s="1">
        <v>39943</v>
      </c>
      <c r="B131" t="s">
        <v>4</v>
      </c>
      <c r="C131" t="s">
        <v>8</v>
      </c>
      <c r="D131" t="s">
        <v>8</v>
      </c>
      <c r="E131" t="str">
        <f t="shared" si="8"/>
        <v>M</v>
      </c>
      <c r="F131" t="str">
        <f t="shared" si="9"/>
        <v>MR</v>
      </c>
    </row>
    <row r="132" spans="1:6" x14ac:dyDescent="0.35">
      <c r="A132" s="1">
        <v>40257</v>
      </c>
      <c r="B132" t="s">
        <v>8</v>
      </c>
      <c r="C132" t="s">
        <v>4</v>
      </c>
      <c r="D132" t="s">
        <v>4</v>
      </c>
      <c r="E132" t="str">
        <f t="shared" si="8"/>
        <v>R</v>
      </c>
      <c r="F132" t="str">
        <f t="shared" si="9"/>
        <v>RM</v>
      </c>
    </row>
    <row r="133" spans="1:6" x14ac:dyDescent="0.35">
      <c r="A133" s="1">
        <v>40285</v>
      </c>
      <c r="B133" t="s">
        <v>4</v>
      </c>
      <c r="C133" t="s">
        <v>8</v>
      </c>
      <c r="D133" t="s">
        <v>8</v>
      </c>
      <c r="E133" t="str">
        <f t="shared" si="8"/>
        <v>M</v>
      </c>
      <c r="F133" t="str">
        <f t="shared" si="9"/>
        <v>MM</v>
      </c>
    </row>
    <row r="134" spans="1:6" x14ac:dyDescent="0.35">
      <c r="A134" s="1">
        <v>40289</v>
      </c>
      <c r="B134" t="s">
        <v>4</v>
      </c>
      <c r="C134" t="s">
        <v>8</v>
      </c>
      <c r="D134" t="s">
        <v>8</v>
      </c>
      <c r="E134" t="str">
        <f t="shared" si="8"/>
        <v>M</v>
      </c>
      <c r="F134" t="str">
        <f t="shared" si="9"/>
        <v>MM</v>
      </c>
    </row>
    <row r="135" spans="1:6" x14ac:dyDescent="0.35">
      <c r="A135" s="1">
        <v>40645</v>
      </c>
      <c r="B135" t="s">
        <v>4</v>
      </c>
      <c r="C135" t="s">
        <v>8</v>
      </c>
      <c r="D135" t="s">
        <v>8</v>
      </c>
      <c r="E135" t="str">
        <f t="shared" si="8"/>
        <v>M</v>
      </c>
      <c r="F135" t="str">
        <f t="shared" si="9"/>
        <v>MR</v>
      </c>
    </row>
    <row r="136" spans="1:6" x14ac:dyDescent="0.35">
      <c r="A136" s="1">
        <v>40690</v>
      </c>
      <c r="B136" t="s">
        <v>4</v>
      </c>
      <c r="C136" t="s">
        <v>8</v>
      </c>
      <c r="D136" t="s">
        <v>4</v>
      </c>
      <c r="E136" t="str">
        <f t="shared" si="8"/>
        <v>R</v>
      </c>
      <c r="F136" t="str">
        <f t="shared" si="9"/>
        <v>RR</v>
      </c>
    </row>
    <row r="137" spans="1:6" x14ac:dyDescent="0.35">
      <c r="A137" s="1">
        <v>41038</v>
      </c>
      <c r="B137" t="s">
        <v>8</v>
      </c>
      <c r="C137" t="s">
        <v>4</v>
      </c>
      <c r="D137" t="s">
        <v>4</v>
      </c>
      <c r="E137" t="str">
        <f t="shared" si="8"/>
        <v>R</v>
      </c>
      <c r="F137" t="str">
        <f t="shared" si="9"/>
        <v>RM</v>
      </c>
    </row>
    <row r="138" spans="1:6" x14ac:dyDescent="0.35">
      <c r="A138" s="1">
        <v>41043</v>
      </c>
      <c r="B138" t="s">
        <v>4</v>
      </c>
      <c r="C138" t="s">
        <v>8</v>
      </c>
      <c r="D138" t="s">
        <v>8</v>
      </c>
      <c r="E138" t="str">
        <f t="shared" si="8"/>
        <v>M</v>
      </c>
      <c r="F138" t="str">
        <f t="shared" si="9"/>
        <v>MR</v>
      </c>
    </row>
    <row r="139" spans="1:6" x14ac:dyDescent="0.35">
      <c r="A139" s="1">
        <v>41368</v>
      </c>
      <c r="B139" t="s">
        <v>4</v>
      </c>
      <c r="C139" t="s">
        <v>8</v>
      </c>
      <c r="D139" t="s">
        <v>4</v>
      </c>
      <c r="E139" t="str">
        <f t="shared" si="8"/>
        <v>R</v>
      </c>
      <c r="F139" t="str">
        <f t="shared" si="9"/>
        <v>RM</v>
      </c>
    </row>
    <row r="140" spans="1:6" x14ac:dyDescent="0.35">
      <c r="A140" s="1">
        <v>41391</v>
      </c>
      <c r="B140" t="s">
        <v>8</v>
      </c>
      <c r="C140" t="s">
        <v>4</v>
      </c>
      <c r="D140" t="s">
        <v>8</v>
      </c>
      <c r="E140" t="str">
        <f t="shared" si="8"/>
        <v>M</v>
      </c>
      <c r="F140" t="str">
        <f t="shared" si="9"/>
        <v>MR</v>
      </c>
    </row>
    <row r="141" spans="1:6" x14ac:dyDescent="0.35">
      <c r="A141" s="1">
        <v>41748</v>
      </c>
      <c r="B141" t="s">
        <v>4</v>
      </c>
      <c r="C141" t="s">
        <v>8</v>
      </c>
      <c r="D141" t="s">
        <v>4</v>
      </c>
      <c r="E141" t="str">
        <f t="shared" si="8"/>
        <v>R</v>
      </c>
      <c r="F141" t="str">
        <f t="shared" si="9"/>
        <v>RM</v>
      </c>
    </row>
    <row r="142" spans="1:6" x14ac:dyDescent="0.35">
      <c r="A142" s="1">
        <v>41765</v>
      </c>
      <c r="B142" t="s">
        <v>8</v>
      </c>
      <c r="C142" t="s">
        <v>4</v>
      </c>
      <c r="D142" t="s">
        <v>8</v>
      </c>
      <c r="E142" t="str">
        <f t="shared" si="8"/>
        <v>M</v>
      </c>
      <c r="F142" t="str">
        <f t="shared" si="9"/>
        <v>MM</v>
      </c>
    </row>
    <row r="143" spans="1:6" x14ac:dyDescent="0.35">
      <c r="A143" s="1">
        <v>42113</v>
      </c>
      <c r="B143" t="s">
        <v>4</v>
      </c>
      <c r="C143" t="s">
        <v>8</v>
      </c>
      <c r="D143" t="s">
        <v>8</v>
      </c>
      <c r="E143" t="str">
        <f t="shared" si="8"/>
        <v>M</v>
      </c>
      <c r="F143" t="str">
        <f t="shared" si="9"/>
        <v>MR</v>
      </c>
    </row>
    <row r="144" spans="1:6" x14ac:dyDescent="0.35">
      <c r="A144" s="1">
        <v>42134</v>
      </c>
      <c r="B144" t="s">
        <v>8</v>
      </c>
      <c r="C144" t="s">
        <v>4</v>
      </c>
      <c r="D144" t="s">
        <v>4</v>
      </c>
      <c r="E144" t="str">
        <f t="shared" si="8"/>
        <v>R</v>
      </c>
      <c r="F144" t="str">
        <f t="shared" si="9"/>
        <v>RM</v>
      </c>
    </row>
    <row r="145" spans="1:10" x14ac:dyDescent="0.35">
      <c r="A145" s="1">
        <v>42480</v>
      </c>
      <c r="B145" t="s">
        <v>8</v>
      </c>
      <c r="C145" t="s">
        <v>4</v>
      </c>
      <c r="D145" t="s">
        <v>8</v>
      </c>
      <c r="E145" t="str">
        <f t="shared" si="8"/>
        <v>M</v>
      </c>
      <c r="F145" t="str">
        <f t="shared" si="9"/>
        <v>MM</v>
      </c>
    </row>
    <row r="146" spans="1:10" x14ac:dyDescent="0.35">
      <c r="A146" s="1">
        <v>42501</v>
      </c>
      <c r="B146" t="s">
        <v>4</v>
      </c>
      <c r="C146" t="s">
        <v>8</v>
      </c>
      <c r="D146" t="s">
        <v>8</v>
      </c>
      <c r="E146" t="str">
        <f t="shared" si="8"/>
        <v>M</v>
      </c>
      <c r="F146" t="str">
        <f t="shared" si="9"/>
        <v>MM</v>
      </c>
    </row>
    <row r="147" spans="1:10" x14ac:dyDescent="0.35">
      <c r="A147" s="1">
        <v>42839</v>
      </c>
      <c r="B147" t="s">
        <v>4</v>
      </c>
      <c r="C147" t="s">
        <v>8</v>
      </c>
      <c r="D147" t="s">
        <v>8</v>
      </c>
      <c r="E147" t="str">
        <f t="shared" si="8"/>
        <v>M</v>
      </c>
      <c r="F147" t="str">
        <f t="shared" si="9"/>
        <v>MM</v>
      </c>
    </row>
    <row r="148" spans="1:10" x14ac:dyDescent="0.35">
      <c r="A148" s="1">
        <v>42856</v>
      </c>
      <c r="B148" t="s">
        <v>8</v>
      </c>
      <c r="C148" t="s">
        <v>4</v>
      </c>
      <c r="D148" t="s">
        <v>8</v>
      </c>
      <c r="E148" t="str">
        <f t="shared" si="8"/>
        <v>M</v>
      </c>
      <c r="F148" t="str">
        <f t="shared" si="9"/>
        <v>MM</v>
      </c>
    </row>
    <row r="149" spans="1:10" x14ac:dyDescent="0.35">
      <c r="A149" s="1">
        <v>43207</v>
      </c>
      <c r="B149" t="s">
        <v>8</v>
      </c>
      <c r="C149" t="s">
        <v>4</v>
      </c>
      <c r="D149" t="s">
        <v>8</v>
      </c>
      <c r="E149" t="str">
        <f t="shared" si="8"/>
        <v>M</v>
      </c>
      <c r="F149" t="str">
        <f t="shared" si="9"/>
        <v>MR</v>
      </c>
    </row>
    <row r="150" spans="1:10" x14ac:dyDescent="0.35">
      <c r="A150" s="1">
        <v>43221</v>
      </c>
      <c r="B150" t="s">
        <v>4</v>
      </c>
      <c r="C150" t="s">
        <v>8</v>
      </c>
      <c r="D150" t="s">
        <v>4</v>
      </c>
      <c r="E150" t="str">
        <f t="shared" si="8"/>
        <v>R</v>
      </c>
      <c r="F150" t="str">
        <f t="shared" si="9"/>
        <v>RM</v>
      </c>
    </row>
    <row r="151" spans="1:10" x14ac:dyDescent="0.35">
      <c r="A151" s="1">
        <v>43552</v>
      </c>
      <c r="B151" t="s">
        <v>4</v>
      </c>
      <c r="C151" t="s">
        <v>8</v>
      </c>
      <c r="D151" t="s">
        <v>8</v>
      </c>
      <c r="E151" t="str">
        <f t="shared" si="8"/>
        <v>M</v>
      </c>
      <c r="F151" t="str">
        <f t="shared" si="9"/>
        <v>MM</v>
      </c>
    </row>
    <row r="152" spans="1:10" x14ac:dyDescent="0.35">
      <c r="A152" s="1">
        <v>43570</v>
      </c>
      <c r="B152" t="s">
        <v>8</v>
      </c>
      <c r="C152" t="s">
        <v>4</v>
      </c>
      <c r="D152" t="s">
        <v>8</v>
      </c>
      <c r="E152" t="str">
        <f t="shared" si="8"/>
        <v>M</v>
      </c>
      <c r="F152" t="str">
        <f t="shared" si="9"/>
        <v>MM</v>
      </c>
    </row>
    <row r="153" spans="1:10" x14ac:dyDescent="0.35">
      <c r="A153" s="1">
        <v>44132</v>
      </c>
      <c r="B153" t="s">
        <v>4</v>
      </c>
      <c r="C153" t="s">
        <v>8</v>
      </c>
      <c r="D153" t="s">
        <v>8</v>
      </c>
      <c r="E153" t="str">
        <f t="shared" si="8"/>
        <v>M</v>
      </c>
      <c r="F153" t="str">
        <f t="shared" si="9"/>
        <v>MR</v>
      </c>
    </row>
    <row r="154" spans="1:10" x14ac:dyDescent="0.35">
      <c r="A154" s="1">
        <v>44102</v>
      </c>
      <c r="B154" t="s">
        <v>4</v>
      </c>
      <c r="C154" t="s">
        <v>8</v>
      </c>
      <c r="D154" t="s">
        <v>4</v>
      </c>
      <c r="E154" t="str">
        <f t="shared" si="8"/>
        <v>R</v>
      </c>
      <c r="F154" t="str">
        <f t="shared" si="9"/>
        <v>RR</v>
      </c>
    </row>
    <row r="155" spans="1:10" x14ac:dyDescent="0.35">
      <c r="A155" s="1">
        <v>44295</v>
      </c>
      <c r="B155" t="s">
        <v>8</v>
      </c>
      <c r="C155" t="s">
        <v>4</v>
      </c>
      <c r="D155" t="s">
        <v>4</v>
      </c>
      <c r="E155" t="str">
        <f t="shared" si="8"/>
        <v>R</v>
      </c>
      <c r="F155" t="str">
        <f t="shared" si="9"/>
        <v>RR</v>
      </c>
    </row>
    <row r="156" spans="1:10" x14ac:dyDescent="0.35">
      <c r="A156" s="2">
        <v>44465</v>
      </c>
      <c r="B156" t="s">
        <v>4</v>
      </c>
      <c r="C156" t="s">
        <v>8</v>
      </c>
      <c r="D156" t="s">
        <v>23</v>
      </c>
      <c r="E156" t="str">
        <f t="shared" si="8"/>
        <v>R</v>
      </c>
      <c r="F156" t="str">
        <f t="shared" si="9"/>
        <v>R</v>
      </c>
    </row>
    <row r="158" spans="1:10" ht="15.5" x14ac:dyDescent="0.35">
      <c r="A158" s="29" t="s">
        <v>6</v>
      </c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1:10" x14ac:dyDescent="0.35">
      <c r="A159" s="3" t="s">
        <v>24</v>
      </c>
      <c r="B159" s="3" t="s">
        <v>25</v>
      </c>
      <c r="C159" s="3" t="s">
        <v>26</v>
      </c>
      <c r="D159" s="3" t="s">
        <v>27</v>
      </c>
      <c r="G159" s="3" t="s">
        <v>13</v>
      </c>
      <c r="H159" s="3" t="s">
        <v>36</v>
      </c>
      <c r="I159" s="5" t="s">
        <v>15</v>
      </c>
      <c r="J159" s="5" t="s">
        <v>33</v>
      </c>
    </row>
    <row r="160" spans="1:10" x14ac:dyDescent="0.35">
      <c r="A160" s="1">
        <v>39572</v>
      </c>
      <c r="B160" t="s">
        <v>8</v>
      </c>
      <c r="C160" t="s">
        <v>6</v>
      </c>
      <c r="D160" t="s">
        <v>8</v>
      </c>
      <c r="E160" t="str">
        <f>LEFT(D160,1)</f>
        <v>M</v>
      </c>
      <c r="F160" t="str">
        <f>CONCATENATE(E160,E161)</f>
        <v>MD</v>
      </c>
      <c r="G160">
        <f>COUNTIF(F160:F189,"MM")</f>
        <v>9</v>
      </c>
      <c r="H160">
        <f>COUNTIF(F160:F189,"MD")</f>
        <v>7</v>
      </c>
      <c r="I160" s="4">
        <f>G160/(G160+H160)</f>
        <v>0.5625</v>
      </c>
      <c r="J160" s="4">
        <f>1-I160</f>
        <v>0.4375</v>
      </c>
    </row>
    <row r="161" spans="1:6" x14ac:dyDescent="0.35">
      <c r="A161" s="1">
        <v>39592</v>
      </c>
      <c r="B161" t="s">
        <v>6</v>
      </c>
      <c r="C161" t="s">
        <v>8</v>
      </c>
      <c r="D161" t="s">
        <v>6</v>
      </c>
      <c r="E161" t="str">
        <f t="shared" ref="E161:E189" si="10">LEFT(D161,1)</f>
        <v>D</v>
      </c>
      <c r="F161" t="str">
        <f t="shared" ref="F161:F189" si="11">CONCATENATE(E161,E162)</f>
        <v>DD</v>
      </c>
    </row>
    <row r="162" spans="1:6" x14ac:dyDescent="0.35">
      <c r="A162" s="1">
        <v>39941</v>
      </c>
      <c r="B162" t="s">
        <v>6</v>
      </c>
      <c r="C162" t="s">
        <v>8</v>
      </c>
      <c r="D162" t="s">
        <v>6</v>
      </c>
      <c r="E162" t="str">
        <f t="shared" si="10"/>
        <v>D</v>
      </c>
      <c r="F162" t="str">
        <f t="shared" si="11"/>
        <v>DD</v>
      </c>
    </row>
    <row r="163" spans="1:6" x14ac:dyDescent="0.35">
      <c r="A163" s="1">
        <v>39954</v>
      </c>
      <c r="B163" t="s">
        <v>6</v>
      </c>
      <c r="C163" t="s">
        <v>8</v>
      </c>
      <c r="D163" t="s">
        <v>6</v>
      </c>
      <c r="E163" t="str">
        <f t="shared" si="10"/>
        <v>D</v>
      </c>
      <c r="F163" t="str">
        <f t="shared" si="11"/>
        <v>DM</v>
      </c>
    </row>
    <row r="164" spans="1:6" x14ac:dyDescent="0.35">
      <c r="A164" s="1">
        <v>40254</v>
      </c>
      <c r="B164" t="s">
        <v>6</v>
      </c>
      <c r="C164" t="s">
        <v>8</v>
      </c>
      <c r="D164" t="s">
        <v>8</v>
      </c>
      <c r="E164" t="str">
        <f t="shared" si="10"/>
        <v>M</v>
      </c>
      <c r="F164" t="str">
        <f t="shared" si="11"/>
        <v>MM</v>
      </c>
    </row>
    <row r="165" spans="1:6" x14ac:dyDescent="0.35">
      <c r="A165" s="1">
        <v>40281</v>
      </c>
      <c r="B165" t="s">
        <v>8</v>
      </c>
      <c r="C165" t="s">
        <v>6</v>
      </c>
      <c r="D165" t="s">
        <v>8</v>
      </c>
      <c r="E165" t="str">
        <f t="shared" si="10"/>
        <v>M</v>
      </c>
      <c r="F165" t="str">
        <f t="shared" si="11"/>
        <v>MM</v>
      </c>
    </row>
    <row r="166" spans="1:6" x14ac:dyDescent="0.35">
      <c r="A166" s="1">
        <v>40643</v>
      </c>
      <c r="B166" t="s">
        <v>6</v>
      </c>
      <c r="C166" t="s">
        <v>8</v>
      </c>
      <c r="D166" t="s">
        <v>8</v>
      </c>
      <c r="E166" t="str">
        <f t="shared" si="10"/>
        <v>M</v>
      </c>
      <c r="F166" t="str">
        <f t="shared" si="11"/>
        <v>MM</v>
      </c>
    </row>
    <row r="167" spans="1:6" x14ac:dyDescent="0.35">
      <c r="A167" s="1">
        <v>40670</v>
      </c>
      <c r="B167" t="s">
        <v>8</v>
      </c>
      <c r="C167" t="s">
        <v>6</v>
      </c>
      <c r="D167" t="s">
        <v>8</v>
      </c>
      <c r="E167" t="str">
        <f t="shared" si="10"/>
        <v>M</v>
      </c>
      <c r="F167" t="str">
        <f t="shared" si="11"/>
        <v>MD</v>
      </c>
    </row>
    <row r="168" spans="1:6" x14ac:dyDescent="0.35">
      <c r="A168" s="1">
        <v>41015</v>
      </c>
      <c r="B168" t="s">
        <v>8</v>
      </c>
      <c r="C168" t="s">
        <v>6</v>
      </c>
      <c r="D168" t="s">
        <v>6</v>
      </c>
      <c r="E168" t="str">
        <f t="shared" si="10"/>
        <v>D</v>
      </c>
      <c r="F168" t="str">
        <f t="shared" si="11"/>
        <v>DD</v>
      </c>
    </row>
    <row r="169" spans="1:6" x14ac:dyDescent="0.35">
      <c r="A169" s="1">
        <v>41026</v>
      </c>
      <c r="B169" t="s">
        <v>6</v>
      </c>
      <c r="C169" t="s">
        <v>8</v>
      </c>
      <c r="D169" t="s">
        <v>6</v>
      </c>
      <c r="E169" t="str">
        <f t="shared" si="10"/>
        <v>D</v>
      </c>
      <c r="F169" t="str">
        <f t="shared" si="11"/>
        <v>DM</v>
      </c>
    </row>
    <row r="170" spans="1:6" x14ac:dyDescent="0.35">
      <c r="A170" s="1">
        <v>41373</v>
      </c>
      <c r="B170" t="s">
        <v>8</v>
      </c>
      <c r="C170" t="s">
        <v>6</v>
      </c>
      <c r="D170" t="s">
        <v>8</v>
      </c>
      <c r="E170" t="str">
        <f t="shared" si="10"/>
        <v>M</v>
      </c>
      <c r="F170" t="str">
        <f t="shared" si="11"/>
        <v>MD</v>
      </c>
    </row>
    <row r="171" spans="1:6" x14ac:dyDescent="0.35">
      <c r="A171" s="1">
        <v>41385</v>
      </c>
      <c r="B171" t="s">
        <v>6</v>
      </c>
      <c r="C171" t="s">
        <v>8</v>
      </c>
      <c r="D171" t="s">
        <v>6</v>
      </c>
      <c r="E171" t="str">
        <f t="shared" si="10"/>
        <v>D</v>
      </c>
      <c r="F171" t="str">
        <f t="shared" si="11"/>
        <v>DD</v>
      </c>
    </row>
    <row r="172" spans="1:6" x14ac:dyDescent="0.35">
      <c r="A172" s="1">
        <v>41756</v>
      </c>
      <c r="B172" t="s">
        <v>6</v>
      </c>
      <c r="C172" t="s">
        <v>8</v>
      </c>
      <c r="D172" t="s">
        <v>6</v>
      </c>
      <c r="E172" t="str">
        <f t="shared" si="10"/>
        <v>D</v>
      </c>
      <c r="F172" t="str">
        <f t="shared" si="11"/>
        <v>DM</v>
      </c>
    </row>
    <row r="173" spans="1:6" x14ac:dyDescent="0.35">
      <c r="A173" s="1">
        <v>41782</v>
      </c>
      <c r="B173" t="s">
        <v>8</v>
      </c>
      <c r="C173" t="s">
        <v>6</v>
      </c>
      <c r="D173" t="s">
        <v>8</v>
      </c>
      <c r="E173" t="str">
        <f t="shared" si="10"/>
        <v>M</v>
      </c>
      <c r="F173" t="str">
        <f t="shared" si="11"/>
        <v>MD</v>
      </c>
    </row>
    <row r="174" spans="1:6" x14ac:dyDescent="0.35">
      <c r="A174" s="1">
        <v>42117</v>
      </c>
      <c r="B174" t="s">
        <v>6</v>
      </c>
      <c r="C174" t="s">
        <v>8</v>
      </c>
      <c r="D174" t="s">
        <v>6</v>
      </c>
      <c r="E174" t="str">
        <f t="shared" si="10"/>
        <v>D</v>
      </c>
      <c r="F174" t="str">
        <f t="shared" si="11"/>
        <v>DM</v>
      </c>
    </row>
    <row r="175" spans="1:6" x14ac:dyDescent="0.35">
      <c r="A175" s="1">
        <v>42129</v>
      </c>
      <c r="B175" t="s">
        <v>8</v>
      </c>
      <c r="C175" t="s">
        <v>6</v>
      </c>
      <c r="D175" t="s">
        <v>8</v>
      </c>
      <c r="E175" t="str">
        <f t="shared" si="10"/>
        <v>M</v>
      </c>
      <c r="F175" t="str">
        <f t="shared" si="11"/>
        <v>MD</v>
      </c>
    </row>
    <row r="176" spans="1:6" x14ac:dyDescent="0.35">
      <c r="A176" s="1">
        <v>42483</v>
      </c>
      <c r="B176" t="s">
        <v>6</v>
      </c>
      <c r="C176" t="s">
        <v>8</v>
      </c>
      <c r="D176" t="s">
        <v>6</v>
      </c>
      <c r="E176" t="str">
        <f t="shared" si="10"/>
        <v>D</v>
      </c>
      <c r="F176" t="str">
        <f t="shared" si="11"/>
        <v>DM</v>
      </c>
    </row>
    <row r="177" spans="1:10" x14ac:dyDescent="0.35">
      <c r="A177" s="1">
        <v>42505</v>
      </c>
      <c r="B177" t="s">
        <v>8</v>
      </c>
      <c r="C177" t="s">
        <v>6</v>
      </c>
      <c r="D177" t="s">
        <v>8</v>
      </c>
      <c r="E177" t="str">
        <f t="shared" si="10"/>
        <v>M</v>
      </c>
      <c r="F177" t="str">
        <f t="shared" si="11"/>
        <v>MM</v>
      </c>
    </row>
    <row r="178" spans="1:10" x14ac:dyDescent="0.35">
      <c r="A178" s="1">
        <v>42847</v>
      </c>
      <c r="B178" t="s">
        <v>8</v>
      </c>
      <c r="C178" t="s">
        <v>6</v>
      </c>
      <c r="D178" t="s">
        <v>8</v>
      </c>
      <c r="E178" t="str">
        <f t="shared" si="10"/>
        <v>M</v>
      </c>
      <c r="F178" t="str">
        <f t="shared" si="11"/>
        <v>MM</v>
      </c>
    </row>
    <row r="179" spans="1:10" x14ac:dyDescent="0.35">
      <c r="A179" s="1">
        <v>42861</v>
      </c>
      <c r="B179" t="s">
        <v>6</v>
      </c>
      <c r="C179" t="s">
        <v>8</v>
      </c>
      <c r="D179" t="s">
        <v>8</v>
      </c>
      <c r="E179" t="str">
        <f t="shared" si="10"/>
        <v>M</v>
      </c>
      <c r="F179" t="str">
        <f t="shared" si="11"/>
        <v>MD</v>
      </c>
    </row>
    <row r="180" spans="1:10" x14ac:dyDescent="0.35">
      <c r="A180" s="1">
        <v>43204</v>
      </c>
      <c r="B180" t="s">
        <v>8</v>
      </c>
      <c r="C180" t="s">
        <v>6</v>
      </c>
      <c r="D180" t="s">
        <v>6</v>
      </c>
      <c r="E180" t="str">
        <f t="shared" si="10"/>
        <v>D</v>
      </c>
      <c r="F180" t="str">
        <f t="shared" si="11"/>
        <v>DD</v>
      </c>
    </row>
    <row r="181" spans="1:10" x14ac:dyDescent="0.35">
      <c r="A181" s="1">
        <v>43240</v>
      </c>
      <c r="B181" t="s">
        <v>6</v>
      </c>
      <c r="C181" t="s">
        <v>8</v>
      </c>
      <c r="D181" t="s">
        <v>6</v>
      </c>
      <c r="E181" t="str">
        <f t="shared" si="10"/>
        <v>D</v>
      </c>
      <c r="F181" t="str">
        <f t="shared" si="11"/>
        <v>DD</v>
      </c>
    </row>
    <row r="182" spans="1:10" x14ac:dyDescent="0.35">
      <c r="A182" s="1">
        <v>43548</v>
      </c>
      <c r="B182" t="s">
        <v>8</v>
      </c>
      <c r="C182" t="s">
        <v>6</v>
      </c>
      <c r="D182" t="s">
        <v>6</v>
      </c>
      <c r="E182" t="str">
        <f t="shared" si="10"/>
        <v>D</v>
      </c>
      <c r="F182" t="str">
        <f t="shared" si="11"/>
        <v>DM</v>
      </c>
    </row>
    <row r="183" spans="1:10" x14ac:dyDescent="0.35">
      <c r="A183" s="1">
        <v>43573</v>
      </c>
      <c r="B183" t="s">
        <v>6</v>
      </c>
      <c r="C183" t="s">
        <v>8</v>
      </c>
      <c r="D183" t="s">
        <v>8</v>
      </c>
      <c r="E183" t="str">
        <f t="shared" si="10"/>
        <v>M</v>
      </c>
      <c r="F183" t="str">
        <f t="shared" si="11"/>
        <v>MM</v>
      </c>
    </row>
    <row r="184" spans="1:10" x14ac:dyDescent="0.35">
      <c r="A184" s="1">
        <v>44115</v>
      </c>
      <c r="B184" t="s">
        <v>6</v>
      </c>
      <c r="C184" t="s">
        <v>8</v>
      </c>
      <c r="D184" t="s">
        <v>8</v>
      </c>
      <c r="E184" t="str">
        <f t="shared" si="10"/>
        <v>M</v>
      </c>
      <c r="F184" t="str">
        <f t="shared" si="11"/>
        <v>MM</v>
      </c>
    </row>
    <row r="185" spans="1:10" x14ac:dyDescent="0.35">
      <c r="A185" s="1">
        <v>44135</v>
      </c>
      <c r="B185" t="s">
        <v>6</v>
      </c>
      <c r="C185" t="s">
        <v>8</v>
      </c>
      <c r="D185" t="s">
        <v>8</v>
      </c>
      <c r="E185" t="str">
        <f t="shared" si="10"/>
        <v>M</v>
      </c>
      <c r="F185" t="str">
        <f t="shared" si="11"/>
        <v>MM</v>
      </c>
    </row>
    <row r="186" spans="1:10" x14ac:dyDescent="0.35">
      <c r="A186" s="1">
        <v>44140</v>
      </c>
      <c r="B186" t="s">
        <v>8</v>
      </c>
      <c r="C186" t="s">
        <v>6</v>
      </c>
      <c r="D186" t="s">
        <v>8</v>
      </c>
      <c r="E186" t="str">
        <f t="shared" si="10"/>
        <v>M</v>
      </c>
      <c r="F186" t="str">
        <f t="shared" si="11"/>
        <v>MM</v>
      </c>
    </row>
    <row r="187" spans="1:10" x14ac:dyDescent="0.35">
      <c r="A187" s="1">
        <v>44145</v>
      </c>
      <c r="B187" t="s">
        <v>6</v>
      </c>
      <c r="C187" t="s">
        <v>8</v>
      </c>
      <c r="D187" t="s">
        <v>8</v>
      </c>
      <c r="E187" t="str">
        <f t="shared" si="10"/>
        <v>M</v>
      </c>
      <c r="F187" t="str">
        <f t="shared" si="11"/>
        <v>MD</v>
      </c>
    </row>
    <row r="188" spans="1:10" x14ac:dyDescent="0.35">
      <c r="A188" s="1">
        <v>44306</v>
      </c>
      <c r="B188" t="s">
        <v>6</v>
      </c>
      <c r="C188" t="s">
        <v>8</v>
      </c>
      <c r="D188" t="s">
        <v>6</v>
      </c>
      <c r="E188" t="str">
        <f t="shared" si="10"/>
        <v>D</v>
      </c>
      <c r="F188" t="str">
        <f t="shared" si="11"/>
        <v>DD</v>
      </c>
    </row>
    <row r="189" spans="1:10" x14ac:dyDescent="0.35">
      <c r="A189" s="2">
        <v>44471</v>
      </c>
      <c r="B189" t="s">
        <v>8</v>
      </c>
      <c r="C189" t="s">
        <v>6</v>
      </c>
      <c r="D189" t="s">
        <v>6</v>
      </c>
      <c r="E189" t="str">
        <f t="shared" si="10"/>
        <v>D</v>
      </c>
      <c r="F189" t="str">
        <f t="shared" si="11"/>
        <v>D</v>
      </c>
    </row>
    <row r="191" spans="1:10" x14ac:dyDescent="0.35">
      <c r="A191" s="23" t="s">
        <v>10</v>
      </c>
      <c r="B191" s="23"/>
      <c r="C191" s="23"/>
      <c r="D191" s="23"/>
      <c r="E191" s="23"/>
      <c r="F191" s="23"/>
      <c r="G191" s="23"/>
      <c r="H191" s="23"/>
      <c r="I191" s="23"/>
      <c r="J191" s="23"/>
    </row>
    <row r="192" spans="1:10" x14ac:dyDescent="0.35">
      <c r="A192" s="3" t="s">
        <v>24</v>
      </c>
      <c r="B192" s="3" t="s">
        <v>25</v>
      </c>
      <c r="C192" s="3" t="s">
        <v>26</v>
      </c>
      <c r="D192" s="3" t="s">
        <v>27</v>
      </c>
      <c r="G192" s="3" t="s">
        <v>13</v>
      </c>
      <c r="H192" s="3" t="s">
        <v>49</v>
      </c>
      <c r="I192" s="5" t="s">
        <v>15</v>
      </c>
      <c r="J192" s="5" t="s">
        <v>33</v>
      </c>
    </row>
    <row r="193" spans="1:10" x14ac:dyDescent="0.35">
      <c r="A193" s="1">
        <v>39589</v>
      </c>
      <c r="B193" t="s">
        <v>8</v>
      </c>
      <c r="C193" t="s">
        <v>10</v>
      </c>
      <c r="D193" t="s">
        <v>10</v>
      </c>
      <c r="E193" t="str">
        <f>LEFT(D193,1)</f>
        <v>P</v>
      </c>
      <c r="F193" t="str">
        <f>CONCATENATE(E193,E194)</f>
        <v>PM</v>
      </c>
      <c r="G193">
        <f>COUNTIF(F193:F207,"MM")</f>
        <v>4</v>
      </c>
      <c r="H193">
        <f>COUNTIF(F193:F207,"MP")</f>
        <v>3</v>
      </c>
      <c r="I193" s="4">
        <f>G193/(G193+H193)</f>
        <v>0.5714285714285714</v>
      </c>
      <c r="J193" s="4">
        <f>1-I193</f>
        <v>0.4285714285714286</v>
      </c>
    </row>
    <row r="194" spans="1:10" x14ac:dyDescent="0.35">
      <c r="A194" s="1">
        <v>40267</v>
      </c>
      <c r="B194" t="s">
        <v>8</v>
      </c>
      <c r="C194" t="s">
        <v>10</v>
      </c>
      <c r="D194" t="s">
        <v>8</v>
      </c>
      <c r="E194" t="str">
        <f t="shared" ref="E194:E207" si="12">LEFT(D194,1)</f>
        <v>M</v>
      </c>
      <c r="F194" t="str">
        <f t="shared" ref="F194:F207" si="13">CONCATENATE(E194,E195)</f>
        <v>MM</v>
      </c>
    </row>
    <row r="195" spans="1:10" x14ac:dyDescent="0.35">
      <c r="A195" s="1">
        <v>40665</v>
      </c>
      <c r="B195" t="s">
        <v>8</v>
      </c>
      <c r="C195" t="s">
        <v>10</v>
      </c>
      <c r="D195" t="s">
        <v>8</v>
      </c>
      <c r="E195" t="str">
        <f t="shared" si="12"/>
        <v>M</v>
      </c>
      <c r="F195" t="str">
        <f t="shared" si="13"/>
        <v>MP</v>
      </c>
    </row>
    <row r="196" spans="1:10" x14ac:dyDescent="0.35">
      <c r="A196" s="1">
        <v>41021</v>
      </c>
      <c r="B196" t="s">
        <v>8</v>
      </c>
      <c r="C196" t="s">
        <v>10</v>
      </c>
      <c r="D196" t="s">
        <v>10</v>
      </c>
      <c r="E196" t="str">
        <f t="shared" si="12"/>
        <v>P</v>
      </c>
      <c r="F196" t="str">
        <f t="shared" si="13"/>
        <v>PM</v>
      </c>
    </row>
    <row r="197" spans="1:10" x14ac:dyDescent="0.35">
      <c r="A197" s="1">
        <v>41393</v>
      </c>
      <c r="B197" t="s">
        <v>8</v>
      </c>
      <c r="C197" t="s">
        <v>10</v>
      </c>
      <c r="D197" t="s">
        <v>8</v>
      </c>
      <c r="E197" t="str">
        <f t="shared" si="12"/>
        <v>M</v>
      </c>
      <c r="F197" t="str">
        <f t="shared" si="13"/>
        <v>MM</v>
      </c>
    </row>
    <row r="198" spans="1:10" x14ac:dyDescent="0.35">
      <c r="A198" s="1">
        <v>41762</v>
      </c>
      <c r="B198" t="s">
        <v>8</v>
      </c>
      <c r="C198" t="s">
        <v>10</v>
      </c>
      <c r="D198" t="s">
        <v>8</v>
      </c>
      <c r="E198" t="str">
        <f t="shared" si="12"/>
        <v>M</v>
      </c>
      <c r="F198" t="str">
        <f t="shared" si="13"/>
        <v>MP</v>
      </c>
    </row>
    <row r="199" spans="1:10" x14ac:dyDescent="0.35">
      <c r="A199" s="1">
        <v>42106</v>
      </c>
      <c r="B199" t="s">
        <v>8</v>
      </c>
      <c r="C199" t="s">
        <v>10</v>
      </c>
      <c r="D199" t="s">
        <v>10</v>
      </c>
      <c r="E199" t="str">
        <f t="shared" si="12"/>
        <v>P</v>
      </c>
      <c r="F199" t="str">
        <f t="shared" si="13"/>
        <v>PP</v>
      </c>
    </row>
    <row r="200" spans="1:10" x14ac:dyDescent="0.35">
      <c r="A200" s="1">
        <v>42503</v>
      </c>
      <c r="B200" t="s">
        <v>8</v>
      </c>
      <c r="C200" t="s">
        <v>10</v>
      </c>
      <c r="D200" t="s">
        <v>10</v>
      </c>
      <c r="E200" t="str">
        <f t="shared" si="12"/>
        <v>P</v>
      </c>
      <c r="F200" t="str">
        <f t="shared" si="13"/>
        <v>PP</v>
      </c>
    </row>
    <row r="201" spans="1:10" x14ac:dyDescent="0.35">
      <c r="A201" s="1">
        <v>42866</v>
      </c>
      <c r="B201" t="s">
        <v>8</v>
      </c>
      <c r="C201" t="s">
        <v>10</v>
      </c>
      <c r="D201" t="s">
        <v>10</v>
      </c>
      <c r="E201" t="str">
        <f t="shared" si="12"/>
        <v>P</v>
      </c>
      <c r="F201" t="str">
        <f t="shared" si="13"/>
        <v>PM</v>
      </c>
    </row>
    <row r="202" spans="1:10" x14ac:dyDescent="0.35">
      <c r="A202" s="1">
        <v>43236</v>
      </c>
      <c r="B202" t="s">
        <v>8</v>
      </c>
      <c r="C202" t="s">
        <v>10</v>
      </c>
      <c r="D202" t="s">
        <v>8</v>
      </c>
      <c r="E202" t="str">
        <f t="shared" si="12"/>
        <v>M</v>
      </c>
      <c r="F202" t="str">
        <f t="shared" si="13"/>
        <v>MM</v>
      </c>
    </row>
    <row r="203" spans="1:10" x14ac:dyDescent="0.35">
      <c r="A203" s="1">
        <v>43565</v>
      </c>
      <c r="B203" t="s">
        <v>8</v>
      </c>
      <c r="C203" t="s">
        <v>10</v>
      </c>
      <c r="D203" t="s">
        <v>8</v>
      </c>
      <c r="E203" t="str">
        <f t="shared" si="12"/>
        <v>M</v>
      </c>
      <c r="F203" t="str">
        <f t="shared" si="13"/>
        <v>MM</v>
      </c>
    </row>
    <row r="204" spans="1:10" x14ac:dyDescent="0.35">
      <c r="A204" s="1">
        <v>44105</v>
      </c>
      <c r="B204" t="s">
        <v>8</v>
      </c>
      <c r="C204" t="s">
        <v>10</v>
      </c>
      <c r="D204" t="s">
        <v>8</v>
      </c>
      <c r="E204" t="str">
        <f t="shared" si="12"/>
        <v>M</v>
      </c>
      <c r="F204" t="str">
        <f t="shared" si="13"/>
        <v>MP</v>
      </c>
    </row>
    <row r="205" spans="1:10" x14ac:dyDescent="0.35">
      <c r="A205" s="1">
        <v>44122</v>
      </c>
      <c r="B205" t="s">
        <v>8</v>
      </c>
      <c r="C205" t="s">
        <v>10</v>
      </c>
      <c r="D205" t="s">
        <v>10</v>
      </c>
      <c r="E205" t="str">
        <f t="shared" si="12"/>
        <v>P</v>
      </c>
      <c r="F205" t="str">
        <f t="shared" si="13"/>
        <v>PP</v>
      </c>
    </row>
    <row r="206" spans="1:10" x14ac:dyDescent="0.35">
      <c r="A206" s="1">
        <v>44309</v>
      </c>
      <c r="B206" t="s">
        <v>10</v>
      </c>
      <c r="C206" t="s">
        <v>8</v>
      </c>
      <c r="D206" t="s">
        <v>10</v>
      </c>
      <c r="E206" t="str">
        <f t="shared" si="12"/>
        <v>P</v>
      </c>
      <c r="F206" t="str">
        <f t="shared" si="13"/>
        <v>PM</v>
      </c>
    </row>
    <row r="207" spans="1:10" x14ac:dyDescent="0.35">
      <c r="A207" s="2">
        <v>44467</v>
      </c>
      <c r="B207" t="s">
        <v>8</v>
      </c>
      <c r="C207" t="s">
        <v>10</v>
      </c>
      <c r="D207" t="s">
        <v>8</v>
      </c>
      <c r="E207" t="str">
        <f t="shared" si="12"/>
        <v>M</v>
      </c>
      <c r="F207" t="str">
        <f t="shared" si="13"/>
        <v>M</v>
      </c>
    </row>
  </sheetData>
  <mergeCells count="7">
    <mergeCell ref="A191:J191"/>
    <mergeCell ref="A1:J1"/>
    <mergeCell ref="A36:J36"/>
    <mergeCell ref="A63:J63"/>
    <mergeCell ref="A95:J95"/>
    <mergeCell ref="A126:J126"/>
    <mergeCell ref="A158:J15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F3B1D-235D-441C-BF1C-87F6FA1403FC}">
  <dimension ref="A1:J196"/>
  <sheetViews>
    <sheetView topLeftCell="A175" workbookViewId="0">
      <selection activeCell="J44" sqref="J44"/>
    </sheetView>
  </sheetViews>
  <sheetFormatPr defaultRowHeight="14.5" x14ac:dyDescent="0.35"/>
  <cols>
    <col min="1" max="1" width="10.08984375" bestFit="1" customWidth="1"/>
    <col min="2" max="3" width="17.81640625" bestFit="1" customWidth="1"/>
    <col min="4" max="4" width="25" bestFit="1" customWidth="1"/>
    <col min="9" max="10" width="8.7265625" style="4"/>
  </cols>
  <sheetData>
    <row r="1" spans="1:10" ht="15.5" x14ac:dyDescent="0.35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35">
      <c r="A2" s="3" t="s">
        <v>24</v>
      </c>
      <c r="B2" s="3" t="s">
        <v>25</v>
      </c>
      <c r="C2" s="3" t="s">
        <v>26</v>
      </c>
      <c r="D2" s="3" t="s">
        <v>27</v>
      </c>
      <c r="G2" s="3" t="s">
        <v>38</v>
      </c>
      <c r="H2" s="3" t="s">
        <v>39</v>
      </c>
      <c r="I2" s="5" t="s">
        <v>40</v>
      </c>
      <c r="J2" s="5" t="s">
        <v>41</v>
      </c>
    </row>
    <row r="3" spans="1:10" x14ac:dyDescent="0.35">
      <c r="A3" s="1">
        <v>39561</v>
      </c>
      <c r="B3" t="s">
        <v>11</v>
      </c>
      <c r="C3" t="s">
        <v>8</v>
      </c>
      <c r="D3" t="s">
        <v>11</v>
      </c>
      <c r="E3" t="str">
        <f>LEFT(D3,1)</f>
        <v>C</v>
      </c>
      <c r="F3" t="str">
        <f>CONCATENATE(E3,E4)</f>
        <v>CM</v>
      </c>
      <c r="G3">
        <f>COUNTIF(F3:F34,"CC")</f>
        <v>4</v>
      </c>
      <c r="H3">
        <f>COUNTIF(F3:F34,"CM")</f>
        <v>8</v>
      </c>
      <c r="I3" s="4">
        <f>G3/(G3+H3)</f>
        <v>0.33333333333333331</v>
      </c>
      <c r="J3" s="4">
        <f>1-I3</f>
        <v>0.66666666666666674</v>
      </c>
    </row>
    <row r="4" spans="1:10" x14ac:dyDescent="0.35">
      <c r="A4" s="1">
        <v>39582</v>
      </c>
      <c r="B4" t="s">
        <v>8</v>
      </c>
      <c r="C4" t="s">
        <v>11</v>
      </c>
      <c r="D4" t="s">
        <v>8</v>
      </c>
      <c r="E4" t="str">
        <f t="shared" ref="E4:E34" si="0">LEFT(D4,1)</f>
        <v>M</v>
      </c>
      <c r="F4" t="str">
        <f t="shared" ref="F4:F34" si="1">CONCATENATE(E4,E5)</f>
        <v>MM</v>
      </c>
    </row>
    <row r="5" spans="1:10" x14ac:dyDescent="0.35">
      <c r="A5" s="1">
        <v>39921</v>
      </c>
      <c r="B5" t="s">
        <v>11</v>
      </c>
      <c r="C5" t="s">
        <v>8</v>
      </c>
      <c r="D5" t="s">
        <v>8</v>
      </c>
      <c r="E5" t="str">
        <f t="shared" si="0"/>
        <v>M</v>
      </c>
      <c r="F5" t="str">
        <f t="shared" si="1"/>
        <v>MC</v>
      </c>
    </row>
    <row r="6" spans="1:10" x14ac:dyDescent="0.35">
      <c r="A6" s="1">
        <v>39949</v>
      </c>
      <c r="B6" t="s">
        <v>11</v>
      </c>
      <c r="C6" t="s">
        <v>8</v>
      </c>
      <c r="D6" t="s">
        <v>11</v>
      </c>
      <c r="E6" t="str">
        <f t="shared" si="0"/>
        <v>C</v>
      </c>
      <c r="F6" t="str">
        <f t="shared" si="1"/>
        <v>CM</v>
      </c>
    </row>
    <row r="7" spans="1:10" x14ac:dyDescent="0.35">
      <c r="A7" s="1">
        <v>40262</v>
      </c>
      <c r="B7" t="s">
        <v>8</v>
      </c>
      <c r="C7" t="s">
        <v>11</v>
      </c>
      <c r="D7" t="s">
        <v>8</v>
      </c>
      <c r="E7" t="str">
        <f t="shared" si="0"/>
        <v>M</v>
      </c>
      <c r="F7" t="str">
        <f t="shared" si="1"/>
        <v>MC</v>
      </c>
    </row>
    <row r="8" spans="1:10" x14ac:dyDescent="0.35">
      <c r="A8" s="1">
        <v>40274</v>
      </c>
      <c r="B8" t="s">
        <v>11</v>
      </c>
      <c r="C8" t="s">
        <v>8</v>
      </c>
      <c r="D8" t="s">
        <v>11</v>
      </c>
      <c r="E8" t="str">
        <f t="shared" si="0"/>
        <v>C</v>
      </c>
      <c r="F8" t="str">
        <f t="shared" si="1"/>
        <v>CC</v>
      </c>
    </row>
    <row r="9" spans="1:10" x14ac:dyDescent="0.35">
      <c r="A9" s="1">
        <v>40293</v>
      </c>
      <c r="B9" t="s">
        <v>11</v>
      </c>
      <c r="C9" t="s">
        <v>8</v>
      </c>
      <c r="D9" t="s">
        <v>11</v>
      </c>
      <c r="E9" t="str">
        <f t="shared" si="0"/>
        <v>C</v>
      </c>
      <c r="F9" t="str">
        <f t="shared" si="1"/>
        <v>CM</v>
      </c>
    </row>
    <row r="10" spans="1:10" x14ac:dyDescent="0.35">
      <c r="A10" s="1">
        <v>40655</v>
      </c>
      <c r="B10" t="s">
        <v>8</v>
      </c>
      <c r="C10" t="s">
        <v>11</v>
      </c>
      <c r="D10" t="s">
        <v>8</v>
      </c>
      <c r="E10" t="str">
        <f t="shared" si="0"/>
        <v>M</v>
      </c>
      <c r="F10" t="str">
        <f t="shared" si="1"/>
        <v>MM</v>
      </c>
    </row>
    <row r="11" spans="1:10" x14ac:dyDescent="0.35">
      <c r="A11" s="1">
        <v>41003</v>
      </c>
      <c r="B11" t="s">
        <v>11</v>
      </c>
      <c r="C11" t="s">
        <v>8</v>
      </c>
      <c r="D11" t="s">
        <v>8</v>
      </c>
      <c r="E11" t="str">
        <f t="shared" si="0"/>
        <v>M</v>
      </c>
      <c r="F11" t="str">
        <f t="shared" si="1"/>
        <v>MM</v>
      </c>
    </row>
    <row r="12" spans="1:10" x14ac:dyDescent="0.35">
      <c r="A12" s="1">
        <v>41035</v>
      </c>
      <c r="B12" t="s">
        <v>8</v>
      </c>
      <c r="C12" t="s">
        <v>11</v>
      </c>
      <c r="D12" t="s">
        <v>8</v>
      </c>
      <c r="E12" t="str">
        <f t="shared" si="0"/>
        <v>M</v>
      </c>
      <c r="F12" t="str">
        <f t="shared" si="1"/>
        <v>MC</v>
      </c>
    </row>
    <row r="13" spans="1:10" x14ac:dyDescent="0.35">
      <c r="A13" s="1">
        <v>41052</v>
      </c>
      <c r="B13" t="s">
        <v>11</v>
      </c>
      <c r="C13" t="s">
        <v>8</v>
      </c>
      <c r="D13" t="s">
        <v>11</v>
      </c>
      <c r="E13" t="str">
        <f t="shared" si="0"/>
        <v>C</v>
      </c>
      <c r="F13" t="str">
        <f t="shared" si="1"/>
        <v>CM</v>
      </c>
    </row>
    <row r="14" spans="1:10" x14ac:dyDescent="0.35">
      <c r="A14" s="1">
        <v>41370</v>
      </c>
      <c r="B14" t="s">
        <v>11</v>
      </c>
      <c r="C14" t="s">
        <v>8</v>
      </c>
      <c r="D14" t="s">
        <v>8</v>
      </c>
      <c r="E14" t="str">
        <f t="shared" si="0"/>
        <v>M</v>
      </c>
      <c r="F14" t="str">
        <f t="shared" si="1"/>
        <v>MM</v>
      </c>
    </row>
    <row r="15" spans="1:10" x14ac:dyDescent="0.35">
      <c r="A15" s="1">
        <v>41399</v>
      </c>
      <c r="B15" t="s">
        <v>8</v>
      </c>
      <c r="C15" t="s">
        <v>11</v>
      </c>
      <c r="D15" t="s">
        <v>8</v>
      </c>
      <c r="E15" t="str">
        <f t="shared" si="0"/>
        <v>M</v>
      </c>
      <c r="F15" t="str">
        <f t="shared" si="1"/>
        <v>MC</v>
      </c>
    </row>
    <row r="16" spans="1:10" x14ac:dyDescent="0.35">
      <c r="A16" s="1">
        <v>41415</v>
      </c>
      <c r="B16" t="s">
        <v>11</v>
      </c>
      <c r="C16" t="s">
        <v>8</v>
      </c>
      <c r="D16" t="s">
        <v>11</v>
      </c>
      <c r="E16" t="str">
        <f t="shared" si="0"/>
        <v>C</v>
      </c>
      <c r="F16" t="str">
        <f t="shared" si="1"/>
        <v>CM</v>
      </c>
    </row>
    <row r="17" spans="1:6" x14ac:dyDescent="0.35">
      <c r="A17" s="1">
        <v>41420</v>
      </c>
      <c r="B17" t="s">
        <v>11</v>
      </c>
      <c r="C17" t="s">
        <v>8</v>
      </c>
      <c r="D17" t="s">
        <v>8</v>
      </c>
      <c r="E17" t="str">
        <f t="shared" si="0"/>
        <v>M</v>
      </c>
      <c r="F17" t="str">
        <f t="shared" si="1"/>
        <v>MC</v>
      </c>
    </row>
    <row r="18" spans="1:6" x14ac:dyDescent="0.35">
      <c r="A18" s="1">
        <v>41754</v>
      </c>
      <c r="B18" t="s">
        <v>11</v>
      </c>
      <c r="C18" t="s">
        <v>8</v>
      </c>
      <c r="D18" t="s">
        <v>11</v>
      </c>
      <c r="E18" t="str">
        <f t="shared" si="0"/>
        <v>C</v>
      </c>
      <c r="F18" t="str">
        <f t="shared" si="1"/>
        <v>CC</v>
      </c>
    </row>
    <row r="19" spans="1:6" x14ac:dyDescent="0.35">
      <c r="A19" s="1">
        <v>41769</v>
      </c>
      <c r="B19" t="s">
        <v>8</v>
      </c>
      <c r="C19" t="s">
        <v>11</v>
      </c>
      <c r="D19" t="s">
        <v>11</v>
      </c>
      <c r="E19" t="str">
        <f t="shared" si="0"/>
        <v>C</v>
      </c>
      <c r="F19" t="str">
        <f t="shared" si="1"/>
        <v>CC</v>
      </c>
    </row>
    <row r="20" spans="1:6" x14ac:dyDescent="0.35">
      <c r="A20" s="1">
        <v>41787</v>
      </c>
      <c r="B20" t="s">
        <v>11</v>
      </c>
      <c r="C20" t="s">
        <v>8</v>
      </c>
      <c r="D20" t="s">
        <v>11</v>
      </c>
      <c r="E20" t="str">
        <f t="shared" si="0"/>
        <v>C</v>
      </c>
      <c r="F20" t="str">
        <f t="shared" si="1"/>
        <v>CC</v>
      </c>
    </row>
    <row r="21" spans="1:6" x14ac:dyDescent="0.35">
      <c r="A21" s="1">
        <v>42111</v>
      </c>
      <c r="B21" t="s">
        <v>8</v>
      </c>
      <c r="C21" t="s">
        <v>11</v>
      </c>
      <c r="D21" t="s">
        <v>11</v>
      </c>
      <c r="E21" t="str">
        <f t="shared" si="0"/>
        <v>C</v>
      </c>
      <c r="F21" t="str">
        <f t="shared" si="1"/>
        <v>CM</v>
      </c>
    </row>
    <row r="22" spans="1:6" x14ac:dyDescent="0.35">
      <c r="A22" s="1">
        <v>42132</v>
      </c>
      <c r="B22" t="s">
        <v>11</v>
      </c>
      <c r="C22" t="s">
        <v>8</v>
      </c>
      <c r="D22" t="s">
        <v>8</v>
      </c>
      <c r="E22" t="str">
        <f t="shared" si="0"/>
        <v>M</v>
      </c>
      <c r="F22" t="str">
        <f t="shared" si="1"/>
        <v>MM</v>
      </c>
    </row>
    <row r="23" spans="1:6" x14ac:dyDescent="0.35">
      <c r="A23" s="1">
        <v>42143</v>
      </c>
      <c r="B23" t="s">
        <v>11</v>
      </c>
      <c r="C23" t="s">
        <v>8</v>
      </c>
      <c r="D23" t="s">
        <v>8</v>
      </c>
      <c r="E23" t="str">
        <f t="shared" si="0"/>
        <v>M</v>
      </c>
      <c r="F23" t="str">
        <f t="shared" si="1"/>
        <v>MM</v>
      </c>
    </row>
    <row r="24" spans="1:6" x14ac:dyDescent="0.35">
      <c r="A24" s="1">
        <v>42148</v>
      </c>
      <c r="B24" t="s">
        <v>8</v>
      </c>
      <c r="C24" t="s">
        <v>11</v>
      </c>
      <c r="D24" t="s">
        <v>8</v>
      </c>
      <c r="E24" t="str">
        <f t="shared" si="0"/>
        <v>M</v>
      </c>
      <c r="F24" t="str">
        <f t="shared" si="1"/>
        <v>MC</v>
      </c>
    </row>
    <row r="25" spans="1:6" x14ac:dyDescent="0.35">
      <c r="A25" s="1">
        <v>43197</v>
      </c>
      <c r="B25" t="s">
        <v>8</v>
      </c>
      <c r="C25" t="s">
        <v>11</v>
      </c>
      <c r="D25" t="s">
        <v>11</v>
      </c>
      <c r="E25" t="str">
        <f t="shared" si="0"/>
        <v>C</v>
      </c>
      <c r="F25" t="str">
        <f t="shared" si="1"/>
        <v>CM</v>
      </c>
    </row>
    <row r="26" spans="1:6" x14ac:dyDescent="0.35">
      <c r="A26" s="1">
        <v>43218</v>
      </c>
      <c r="B26" t="s">
        <v>11</v>
      </c>
      <c r="C26" t="s">
        <v>8</v>
      </c>
      <c r="D26" t="s">
        <v>8</v>
      </c>
      <c r="E26" t="str">
        <f t="shared" si="0"/>
        <v>M</v>
      </c>
      <c r="F26" t="str">
        <f t="shared" si="1"/>
        <v>MM</v>
      </c>
    </row>
    <row r="27" spans="1:6" x14ac:dyDescent="0.35">
      <c r="A27" s="1">
        <v>43558</v>
      </c>
      <c r="B27" t="s">
        <v>8</v>
      </c>
      <c r="C27" t="s">
        <v>11</v>
      </c>
      <c r="D27" t="s">
        <v>8</v>
      </c>
      <c r="E27" t="str">
        <f t="shared" si="0"/>
        <v>M</v>
      </c>
      <c r="F27" t="str">
        <f t="shared" si="1"/>
        <v>MM</v>
      </c>
    </row>
    <row r="28" spans="1:6" x14ac:dyDescent="0.35">
      <c r="A28" s="1">
        <v>43581</v>
      </c>
      <c r="B28" t="s">
        <v>11</v>
      </c>
      <c r="C28" t="s">
        <v>8</v>
      </c>
      <c r="D28" t="s">
        <v>8</v>
      </c>
      <c r="E28" t="str">
        <f t="shared" si="0"/>
        <v>M</v>
      </c>
      <c r="F28" t="str">
        <f t="shared" si="1"/>
        <v>MM</v>
      </c>
    </row>
    <row r="29" spans="1:6" x14ac:dyDescent="0.35">
      <c r="A29" s="1">
        <v>43592</v>
      </c>
      <c r="B29" t="s">
        <v>8</v>
      </c>
      <c r="C29" t="s">
        <v>11</v>
      </c>
      <c r="D29" t="s">
        <v>8</v>
      </c>
      <c r="E29" t="str">
        <f t="shared" si="0"/>
        <v>M</v>
      </c>
      <c r="F29" t="str">
        <f t="shared" si="1"/>
        <v>MM</v>
      </c>
    </row>
    <row r="30" spans="1:6" x14ac:dyDescent="0.35">
      <c r="A30" s="1">
        <v>43597</v>
      </c>
      <c r="B30" t="s">
        <v>8</v>
      </c>
      <c r="C30" t="s">
        <v>11</v>
      </c>
      <c r="D30" t="s">
        <v>8</v>
      </c>
      <c r="E30" t="str">
        <f t="shared" si="0"/>
        <v>M</v>
      </c>
      <c r="F30" t="str">
        <f t="shared" si="1"/>
        <v>MC</v>
      </c>
    </row>
    <row r="31" spans="1:6" x14ac:dyDescent="0.35">
      <c r="A31" s="1">
        <v>44093</v>
      </c>
      <c r="B31" t="s">
        <v>8</v>
      </c>
      <c r="C31" t="s">
        <v>11</v>
      </c>
      <c r="D31" t="s">
        <v>11</v>
      </c>
      <c r="E31" t="str">
        <f t="shared" si="0"/>
        <v>C</v>
      </c>
      <c r="F31" t="str">
        <f t="shared" si="1"/>
        <v>CM</v>
      </c>
    </row>
    <row r="32" spans="1:6" x14ac:dyDescent="0.35">
      <c r="A32" s="1">
        <v>44127</v>
      </c>
      <c r="B32" t="s">
        <v>11</v>
      </c>
      <c r="C32" t="s">
        <v>8</v>
      </c>
      <c r="D32" t="s">
        <v>8</v>
      </c>
      <c r="E32" t="str">
        <f t="shared" si="0"/>
        <v>M</v>
      </c>
      <c r="F32" t="str">
        <f t="shared" si="1"/>
        <v>MM</v>
      </c>
    </row>
    <row r="33" spans="1:10" x14ac:dyDescent="0.35">
      <c r="A33" s="1">
        <v>44317</v>
      </c>
      <c r="B33" t="s">
        <v>8</v>
      </c>
      <c r="C33" t="s">
        <v>11</v>
      </c>
      <c r="D33" t="s">
        <v>8</v>
      </c>
      <c r="E33" t="str">
        <f t="shared" si="0"/>
        <v>M</v>
      </c>
      <c r="F33" t="str">
        <f t="shared" si="1"/>
        <v>MC</v>
      </c>
    </row>
    <row r="34" spans="1:10" x14ac:dyDescent="0.35">
      <c r="A34" s="1">
        <v>44458</v>
      </c>
      <c r="B34" t="s">
        <v>11</v>
      </c>
      <c r="C34" t="s">
        <v>8</v>
      </c>
      <c r="D34" t="s">
        <v>11</v>
      </c>
      <c r="E34" t="str">
        <f t="shared" si="0"/>
        <v>C</v>
      </c>
      <c r="F34" t="str">
        <f t="shared" si="1"/>
        <v>C</v>
      </c>
    </row>
    <row r="36" spans="1:10" ht="15.5" x14ac:dyDescent="0.35">
      <c r="A36" s="25" t="s">
        <v>31</v>
      </c>
      <c r="B36" s="25"/>
      <c r="C36" s="25"/>
      <c r="D36" s="25"/>
      <c r="E36" s="25"/>
      <c r="F36" s="25"/>
      <c r="G36" s="25"/>
      <c r="H36" s="25"/>
      <c r="I36" s="25"/>
      <c r="J36" s="25"/>
    </row>
    <row r="37" spans="1:10" x14ac:dyDescent="0.35">
      <c r="A37" s="3" t="s">
        <v>24</v>
      </c>
      <c r="B37" s="3" t="s">
        <v>25</v>
      </c>
      <c r="C37" s="3" t="s">
        <v>26</v>
      </c>
      <c r="D37" s="3" t="s">
        <v>27</v>
      </c>
      <c r="G37" s="3" t="s">
        <v>38</v>
      </c>
      <c r="H37" s="3" t="s">
        <v>42</v>
      </c>
      <c r="I37" s="5" t="s">
        <v>40</v>
      </c>
      <c r="J37" s="5" t="s">
        <v>43</v>
      </c>
    </row>
    <row r="38" spans="1:10" x14ac:dyDescent="0.35">
      <c r="A38" s="1">
        <v>39572</v>
      </c>
      <c r="B38" t="s">
        <v>7</v>
      </c>
      <c r="C38" t="s">
        <v>11</v>
      </c>
      <c r="D38" t="s">
        <v>7</v>
      </c>
      <c r="E38" t="str">
        <f>LEFT(D38,1)</f>
        <v>R</v>
      </c>
      <c r="F38" t="str">
        <f>CONCATENATE(E38,E39)</f>
        <v>RR</v>
      </c>
      <c r="G38">
        <f>COUNTIF(F38:F62,"CC")</f>
        <v>9</v>
      </c>
      <c r="H38">
        <f>COUNTIF(F38:F62,"CR")</f>
        <v>6</v>
      </c>
      <c r="I38" s="4">
        <f>G38/(G38+H38)</f>
        <v>0.6</v>
      </c>
      <c r="J38" s="4">
        <f>1-I38</f>
        <v>0.4</v>
      </c>
    </row>
    <row r="39" spans="1:10" x14ac:dyDescent="0.35">
      <c r="A39" s="1">
        <v>39592</v>
      </c>
      <c r="B39" t="s">
        <v>11</v>
      </c>
      <c r="C39" t="s">
        <v>7</v>
      </c>
      <c r="D39" t="s">
        <v>7</v>
      </c>
      <c r="E39" t="str">
        <f t="shared" ref="E39:E62" si="2">LEFT(D39,1)</f>
        <v>R</v>
      </c>
      <c r="F39" t="str">
        <f t="shared" ref="F39:F62" si="3">CONCATENATE(E39,E40)</f>
        <v>RR</v>
      </c>
    </row>
    <row r="40" spans="1:10" x14ac:dyDescent="0.35">
      <c r="A40" s="1">
        <v>39600</v>
      </c>
      <c r="B40" t="s">
        <v>11</v>
      </c>
      <c r="C40" t="s">
        <v>7</v>
      </c>
      <c r="D40" t="s">
        <v>7</v>
      </c>
      <c r="E40" t="str">
        <f t="shared" si="2"/>
        <v>R</v>
      </c>
      <c r="F40" t="str">
        <f t="shared" si="3"/>
        <v>RC</v>
      </c>
    </row>
    <row r="41" spans="1:10" x14ac:dyDescent="0.35">
      <c r="A41" s="1">
        <v>39933</v>
      </c>
      <c r="B41" t="s">
        <v>11</v>
      </c>
      <c r="C41" t="s">
        <v>7</v>
      </c>
      <c r="D41" t="s">
        <v>11</v>
      </c>
      <c r="E41" t="str">
        <f t="shared" si="2"/>
        <v>C</v>
      </c>
      <c r="F41" t="str">
        <f t="shared" si="3"/>
        <v>CC</v>
      </c>
    </row>
    <row r="42" spans="1:10" x14ac:dyDescent="0.35">
      <c r="A42" s="1">
        <v>39942</v>
      </c>
      <c r="B42" t="s">
        <v>11</v>
      </c>
      <c r="C42" t="s">
        <v>7</v>
      </c>
      <c r="D42" t="s">
        <v>11</v>
      </c>
      <c r="E42" t="str">
        <f t="shared" si="2"/>
        <v>C</v>
      </c>
      <c r="F42" t="str">
        <f t="shared" si="3"/>
        <v>CR</v>
      </c>
    </row>
    <row r="43" spans="1:10" x14ac:dyDescent="0.35">
      <c r="A43" s="1">
        <v>40265</v>
      </c>
      <c r="B43" t="s">
        <v>7</v>
      </c>
      <c r="C43" t="s">
        <v>11</v>
      </c>
      <c r="D43" t="s">
        <v>7</v>
      </c>
      <c r="E43" t="str">
        <f t="shared" si="2"/>
        <v>R</v>
      </c>
      <c r="F43" t="str">
        <f t="shared" si="3"/>
        <v>RC</v>
      </c>
    </row>
    <row r="44" spans="1:10" x14ac:dyDescent="0.35">
      <c r="A44" s="1">
        <v>40271</v>
      </c>
      <c r="B44" t="s">
        <v>11</v>
      </c>
      <c r="C44" t="s">
        <v>7</v>
      </c>
      <c r="D44" t="s">
        <v>11</v>
      </c>
      <c r="E44" t="str">
        <f t="shared" si="2"/>
        <v>C</v>
      </c>
      <c r="F44" t="str">
        <f t="shared" si="3"/>
        <v>CC</v>
      </c>
    </row>
    <row r="45" spans="1:10" x14ac:dyDescent="0.35">
      <c r="A45" s="1">
        <v>40667</v>
      </c>
      <c r="B45" t="s">
        <v>11</v>
      </c>
      <c r="C45" t="s">
        <v>7</v>
      </c>
      <c r="D45" t="s">
        <v>11</v>
      </c>
      <c r="E45" t="str">
        <f t="shared" si="2"/>
        <v>C</v>
      </c>
      <c r="F45" t="str">
        <f t="shared" si="3"/>
        <v>CC</v>
      </c>
    </row>
    <row r="46" spans="1:10" x14ac:dyDescent="0.35">
      <c r="A46" s="1">
        <v>40672</v>
      </c>
      <c r="B46" t="s">
        <v>7</v>
      </c>
      <c r="C46" t="s">
        <v>11</v>
      </c>
      <c r="D46" t="s">
        <v>11</v>
      </c>
      <c r="E46" t="str">
        <f t="shared" si="2"/>
        <v>C</v>
      </c>
      <c r="F46" t="str">
        <f t="shared" si="3"/>
        <v>CC</v>
      </c>
    </row>
    <row r="47" spans="1:10" x14ac:dyDescent="0.35">
      <c r="A47" s="1">
        <v>41020</v>
      </c>
      <c r="B47" t="s">
        <v>11</v>
      </c>
      <c r="C47" t="s">
        <v>7</v>
      </c>
      <c r="D47" t="s">
        <v>11</v>
      </c>
      <c r="E47" t="str">
        <f t="shared" si="2"/>
        <v>C</v>
      </c>
      <c r="F47" t="str">
        <f t="shared" si="3"/>
        <v>CC</v>
      </c>
    </row>
    <row r="48" spans="1:10" x14ac:dyDescent="0.35">
      <c r="A48" s="1">
        <v>41039</v>
      </c>
      <c r="B48" t="s">
        <v>7</v>
      </c>
      <c r="C48" t="s">
        <v>11</v>
      </c>
      <c r="D48" t="s">
        <v>11</v>
      </c>
      <c r="E48" t="str">
        <f t="shared" si="2"/>
        <v>C</v>
      </c>
      <c r="F48" t="str">
        <f t="shared" si="3"/>
        <v>CC</v>
      </c>
    </row>
    <row r="49" spans="1:10" x14ac:dyDescent="0.35">
      <c r="A49" s="1">
        <v>41386</v>
      </c>
      <c r="B49" t="s">
        <v>11</v>
      </c>
      <c r="C49" t="s">
        <v>7</v>
      </c>
      <c r="D49" t="s">
        <v>11</v>
      </c>
      <c r="E49" t="str">
        <f t="shared" si="2"/>
        <v>C</v>
      </c>
      <c r="F49" t="str">
        <f t="shared" si="3"/>
        <v>CR</v>
      </c>
    </row>
    <row r="50" spans="1:10" x14ac:dyDescent="0.35">
      <c r="A50" s="1">
        <v>41406</v>
      </c>
      <c r="B50" t="s">
        <v>7</v>
      </c>
      <c r="C50" t="s">
        <v>11</v>
      </c>
      <c r="D50" t="s">
        <v>7</v>
      </c>
      <c r="E50" t="str">
        <f t="shared" si="2"/>
        <v>R</v>
      </c>
      <c r="F50" t="str">
        <f t="shared" si="3"/>
        <v>RC</v>
      </c>
    </row>
    <row r="51" spans="1:10" x14ac:dyDescent="0.35">
      <c r="A51" s="1">
        <v>41752</v>
      </c>
      <c r="B51" t="s">
        <v>7</v>
      </c>
      <c r="C51" t="s">
        <v>11</v>
      </c>
      <c r="D51" t="s">
        <v>11</v>
      </c>
      <c r="E51" t="str">
        <f t="shared" si="2"/>
        <v>C</v>
      </c>
      <c r="F51" t="str">
        <f t="shared" si="3"/>
        <v>CC</v>
      </c>
    </row>
    <row r="52" spans="1:10" x14ac:dyDescent="0.35">
      <c r="A52" s="1">
        <v>41772</v>
      </c>
      <c r="B52" t="s">
        <v>11</v>
      </c>
      <c r="C52" t="s">
        <v>7</v>
      </c>
      <c r="D52" t="s">
        <v>11</v>
      </c>
      <c r="E52" t="str">
        <f t="shared" si="2"/>
        <v>C</v>
      </c>
      <c r="F52" t="str">
        <f t="shared" si="3"/>
        <v>CR</v>
      </c>
    </row>
    <row r="53" spans="1:10" x14ac:dyDescent="0.35">
      <c r="A53" s="1">
        <v>42113</v>
      </c>
      <c r="B53" t="s">
        <v>7</v>
      </c>
      <c r="C53" t="s">
        <v>11</v>
      </c>
      <c r="D53" t="s">
        <v>7</v>
      </c>
      <c r="E53" t="str">
        <f t="shared" si="2"/>
        <v>R</v>
      </c>
      <c r="F53" t="str">
        <f t="shared" si="3"/>
        <v>RC</v>
      </c>
    </row>
    <row r="54" spans="1:10" x14ac:dyDescent="0.35">
      <c r="A54" s="1">
        <v>42134</v>
      </c>
      <c r="B54" t="s">
        <v>11</v>
      </c>
      <c r="C54" t="s">
        <v>7</v>
      </c>
      <c r="D54" t="s">
        <v>11</v>
      </c>
      <c r="E54" t="str">
        <f t="shared" si="2"/>
        <v>C</v>
      </c>
      <c r="F54" t="str">
        <f t="shared" si="3"/>
        <v>CC</v>
      </c>
    </row>
    <row r="55" spans="1:10" x14ac:dyDescent="0.35">
      <c r="A55" s="1">
        <v>43210</v>
      </c>
      <c r="B55" t="s">
        <v>11</v>
      </c>
      <c r="C55" t="s">
        <v>7</v>
      </c>
      <c r="D55" t="s">
        <v>11</v>
      </c>
      <c r="E55" t="str">
        <f t="shared" si="2"/>
        <v>C</v>
      </c>
      <c r="F55" t="str">
        <f t="shared" si="3"/>
        <v>CR</v>
      </c>
    </row>
    <row r="56" spans="1:10" x14ac:dyDescent="0.35">
      <c r="A56" s="1">
        <v>43231</v>
      </c>
      <c r="B56" t="s">
        <v>7</v>
      </c>
      <c r="C56" t="s">
        <v>11</v>
      </c>
      <c r="D56" t="s">
        <v>7</v>
      </c>
      <c r="E56" t="str">
        <f t="shared" si="2"/>
        <v>R</v>
      </c>
      <c r="F56" t="str">
        <f t="shared" si="3"/>
        <v>RC</v>
      </c>
    </row>
    <row r="57" spans="1:10" x14ac:dyDescent="0.35">
      <c r="A57" s="1">
        <v>43555</v>
      </c>
      <c r="B57" t="s">
        <v>11</v>
      </c>
      <c r="C57" t="s">
        <v>7</v>
      </c>
      <c r="D57" t="s">
        <v>11</v>
      </c>
      <c r="E57" t="str">
        <f t="shared" si="2"/>
        <v>C</v>
      </c>
      <c r="F57" t="str">
        <f t="shared" si="3"/>
        <v>CC</v>
      </c>
    </row>
    <row r="58" spans="1:10" x14ac:dyDescent="0.35">
      <c r="A58" s="1">
        <v>43566</v>
      </c>
      <c r="B58" t="s">
        <v>7</v>
      </c>
      <c r="C58" t="s">
        <v>11</v>
      </c>
      <c r="D58" t="s">
        <v>11</v>
      </c>
      <c r="E58" t="str">
        <f t="shared" si="2"/>
        <v>C</v>
      </c>
      <c r="F58" t="str">
        <f t="shared" si="3"/>
        <v>CR</v>
      </c>
    </row>
    <row r="59" spans="1:10" x14ac:dyDescent="0.35">
      <c r="A59" s="1">
        <v>44096</v>
      </c>
      <c r="B59" t="s">
        <v>7</v>
      </c>
      <c r="C59" t="s">
        <v>11</v>
      </c>
      <c r="D59" t="s">
        <v>7</v>
      </c>
      <c r="E59" t="str">
        <f t="shared" si="2"/>
        <v>R</v>
      </c>
      <c r="F59" t="str">
        <f t="shared" si="3"/>
        <v>RR</v>
      </c>
    </row>
    <row r="60" spans="1:10" x14ac:dyDescent="0.35">
      <c r="A60" s="1">
        <v>44123</v>
      </c>
      <c r="B60" t="s">
        <v>11</v>
      </c>
      <c r="C60" t="s">
        <v>7</v>
      </c>
      <c r="D60" t="s">
        <v>7</v>
      </c>
      <c r="E60" t="str">
        <f t="shared" si="2"/>
        <v>R</v>
      </c>
      <c r="F60" t="str">
        <f t="shared" si="3"/>
        <v>RC</v>
      </c>
    </row>
    <row r="61" spans="1:10" x14ac:dyDescent="0.35">
      <c r="A61" s="1">
        <v>44305</v>
      </c>
      <c r="B61" t="s">
        <v>11</v>
      </c>
      <c r="C61" t="s">
        <v>7</v>
      </c>
      <c r="D61" t="s">
        <v>11</v>
      </c>
      <c r="E61" t="str">
        <f t="shared" si="2"/>
        <v>C</v>
      </c>
      <c r="F61" t="str">
        <f t="shared" si="3"/>
        <v>CR</v>
      </c>
    </row>
    <row r="62" spans="1:10" x14ac:dyDescent="0.35">
      <c r="A62" s="2">
        <v>44471</v>
      </c>
      <c r="B62" t="s">
        <v>7</v>
      </c>
      <c r="C62" t="s">
        <v>11</v>
      </c>
      <c r="D62" t="s">
        <v>7</v>
      </c>
      <c r="E62" t="str">
        <f t="shared" si="2"/>
        <v>R</v>
      </c>
      <c r="F62" t="str">
        <f t="shared" si="3"/>
        <v>R</v>
      </c>
    </row>
    <row r="63" spans="1:10" x14ac:dyDescent="0.35">
      <c r="A63" s="2"/>
    </row>
    <row r="64" spans="1:10" ht="15.5" x14ac:dyDescent="0.35">
      <c r="A64" s="26" t="s">
        <v>5</v>
      </c>
      <c r="B64" s="26"/>
      <c r="C64" s="26"/>
      <c r="D64" s="26"/>
      <c r="E64" s="26"/>
      <c r="F64" s="26"/>
      <c r="G64" s="26"/>
      <c r="H64" s="26"/>
      <c r="I64" s="26"/>
      <c r="J64" s="26"/>
    </row>
    <row r="65" spans="1:10" x14ac:dyDescent="0.35">
      <c r="A65" s="3" t="s">
        <v>24</v>
      </c>
      <c r="B65" s="3" t="s">
        <v>25</v>
      </c>
      <c r="C65" s="3" t="s">
        <v>26</v>
      </c>
      <c r="D65" s="3" t="s">
        <v>27</v>
      </c>
      <c r="G65" s="3" t="s">
        <v>38</v>
      </c>
      <c r="H65" s="3" t="s">
        <v>46</v>
      </c>
      <c r="I65" s="5" t="s">
        <v>40</v>
      </c>
      <c r="J65" s="5" t="s">
        <v>43</v>
      </c>
    </row>
    <row r="66" spans="1:10" x14ac:dyDescent="0.35">
      <c r="A66" s="1">
        <v>39564</v>
      </c>
      <c r="B66" t="s">
        <v>11</v>
      </c>
      <c r="C66" t="s">
        <v>5</v>
      </c>
      <c r="D66" t="s">
        <v>11</v>
      </c>
      <c r="E66" t="str">
        <f>LEFT(D66,1)</f>
        <v>C</v>
      </c>
      <c r="F66" t="str">
        <f>CONCATENATE(E66,E67)</f>
        <v>CC</v>
      </c>
      <c r="G66">
        <f>COUNTIF(F66:F90,"CC")</f>
        <v>10</v>
      </c>
      <c r="H66">
        <f>COUNTIF(F66:F90,"CK")</f>
        <v>6</v>
      </c>
      <c r="I66" s="4">
        <f>G66/(G66+H66)</f>
        <v>0.625</v>
      </c>
      <c r="J66" s="4">
        <f>1-I66</f>
        <v>0.375</v>
      </c>
    </row>
    <row r="67" spans="1:10" x14ac:dyDescent="0.35">
      <c r="A67" s="1">
        <v>39586</v>
      </c>
      <c r="B67" t="s">
        <v>5</v>
      </c>
      <c r="C67" t="s">
        <v>11</v>
      </c>
      <c r="D67" t="s">
        <v>11</v>
      </c>
      <c r="E67" t="str">
        <f t="shared" ref="E67:E90" si="4">LEFT(D67,1)</f>
        <v>C</v>
      </c>
      <c r="F67" t="str">
        <f t="shared" ref="F67:F90" si="5">CONCATENATE(E67,E68)</f>
        <v>CK</v>
      </c>
    </row>
    <row r="68" spans="1:10" x14ac:dyDescent="0.35">
      <c r="A68" s="1">
        <v>39951</v>
      </c>
      <c r="B68" t="s">
        <v>11</v>
      </c>
      <c r="C68" t="s">
        <v>5</v>
      </c>
      <c r="D68" t="s">
        <v>5</v>
      </c>
      <c r="E68" t="str">
        <f t="shared" si="4"/>
        <v>K</v>
      </c>
      <c r="F68" t="str">
        <f t="shared" si="5"/>
        <v>KC</v>
      </c>
    </row>
    <row r="69" spans="1:10" x14ac:dyDescent="0.35">
      <c r="A69" s="1">
        <v>40253</v>
      </c>
      <c r="B69" t="s">
        <v>5</v>
      </c>
      <c r="C69" t="s">
        <v>11</v>
      </c>
      <c r="D69" t="s">
        <v>11</v>
      </c>
      <c r="E69" t="str">
        <f t="shared" si="4"/>
        <v>C</v>
      </c>
      <c r="F69" t="str">
        <f t="shared" si="5"/>
        <v>CC</v>
      </c>
    </row>
    <row r="70" spans="1:10" x14ac:dyDescent="0.35">
      <c r="A70" s="1">
        <v>40281</v>
      </c>
      <c r="B70" t="s">
        <v>11</v>
      </c>
      <c r="C70" t="s">
        <v>5</v>
      </c>
      <c r="D70" t="s">
        <v>11</v>
      </c>
      <c r="E70" t="str">
        <f t="shared" si="4"/>
        <v>C</v>
      </c>
      <c r="F70" t="str">
        <f t="shared" si="5"/>
        <v>CC</v>
      </c>
    </row>
    <row r="71" spans="1:10" x14ac:dyDescent="0.35">
      <c r="A71" s="1">
        <v>40641</v>
      </c>
      <c r="B71" t="s">
        <v>11</v>
      </c>
      <c r="C71" t="s">
        <v>5</v>
      </c>
      <c r="D71" t="s">
        <v>11</v>
      </c>
      <c r="E71" t="str">
        <f t="shared" si="4"/>
        <v>C</v>
      </c>
      <c r="F71" t="str">
        <f t="shared" si="5"/>
        <v>CK</v>
      </c>
    </row>
    <row r="72" spans="1:10" x14ac:dyDescent="0.35">
      <c r="A72" s="1">
        <v>40670</v>
      </c>
      <c r="B72" t="s">
        <v>5</v>
      </c>
      <c r="C72" t="s">
        <v>11</v>
      </c>
      <c r="D72" t="s">
        <v>5</v>
      </c>
      <c r="E72" t="str">
        <f t="shared" si="4"/>
        <v>K</v>
      </c>
      <c r="F72" t="str">
        <f t="shared" si="5"/>
        <v>KK</v>
      </c>
    </row>
    <row r="73" spans="1:10" x14ac:dyDescent="0.35">
      <c r="A73" s="1">
        <v>41029</v>
      </c>
      <c r="B73" t="s">
        <v>11</v>
      </c>
      <c r="C73" t="s">
        <v>5</v>
      </c>
      <c r="D73" t="s">
        <v>5</v>
      </c>
      <c r="E73" t="str">
        <f t="shared" si="4"/>
        <v>K</v>
      </c>
      <c r="F73" t="str">
        <f t="shared" si="5"/>
        <v>KC</v>
      </c>
    </row>
    <row r="74" spans="1:10" x14ac:dyDescent="0.35">
      <c r="A74" s="1">
        <v>41043</v>
      </c>
      <c r="B74" t="s">
        <v>5</v>
      </c>
      <c r="C74" t="s">
        <v>11</v>
      </c>
      <c r="D74" t="s">
        <v>11</v>
      </c>
      <c r="E74" t="str">
        <f t="shared" si="4"/>
        <v>C</v>
      </c>
      <c r="F74" t="str">
        <f t="shared" si="5"/>
        <v>CK</v>
      </c>
    </row>
    <row r="75" spans="1:10" x14ac:dyDescent="0.35">
      <c r="A75" s="1">
        <v>41056</v>
      </c>
      <c r="B75" t="s">
        <v>5</v>
      </c>
      <c r="C75" t="s">
        <v>11</v>
      </c>
      <c r="D75" t="s">
        <v>5</v>
      </c>
      <c r="E75" t="str">
        <f t="shared" si="4"/>
        <v>K</v>
      </c>
      <c r="F75" t="str">
        <f t="shared" si="5"/>
        <v>KC</v>
      </c>
    </row>
    <row r="76" spans="1:10" x14ac:dyDescent="0.35">
      <c r="A76" s="1">
        <v>41384</v>
      </c>
      <c r="B76" t="s">
        <v>5</v>
      </c>
      <c r="C76" t="s">
        <v>11</v>
      </c>
      <c r="D76" t="s">
        <v>11</v>
      </c>
      <c r="E76" t="str">
        <f t="shared" si="4"/>
        <v>C</v>
      </c>
      <c r="F76" t="str">
        <f t="shared" si="5"/>
        <v>CC</v>
      </c>
    </row>
    <row r="77" spans="1:10" x14ac:dyDescent="0.35">
      <c r="A77" s="1">
        <v>41392</v>
      </c>
      <c r="B77" t="s">
        <v>11</v>
      </c>
      <c r="C77" t="s">
        <v>5</v>
      </c>
      <c r="D77" t="s">
        <v>11</v>
      </c>
      <c r="E77" t="str">
        <f t="shared" si="4"/>
        <v>C</v>
      </c>
      <c r="F77" t="str">
        <f t="shared" si="5"/>
        <v>CC</v>
      </c>
    </row>
    <row r="78" spans="1:10" x14ac:dyDescent="0.35">
      <c r="A78" s="1">
        <v>41761</v>
      </c>
      <c r="B78" t="s">
        <v>11</v>
      </c>
      <c r="C78" t="s">
        <v>5</v>
      </c>
      <c r="D78" t="s">
        <v>11</v>
      </c>
      <c r="E78" t="str">
        <f t="shared" si="4"/>
        <v>C</v>
      </c>
      <c r="F78" t="str">
        <f t="shared" si="5"/>
        <v>CK</v>
      </c>
    </row>
    <row r="79" spans="1:10" x14ac:dyDescent="0.35">
      <c r="A79" s="1">
        <v>41779</v>
      </c>
      <c r="B79" t="s">
        <v>5</v>
      </c>
      <c r="C79" t="s">
        <v>11</v>
      </c>
      <c r="D79" t="s">
        <v>5</v>
      </c>
      <c r="E79" t="str">
        <f t="shared" si="4"/>
        <v>K</v>
      </c>
      <c r="F79" t="str">
        <f t="shared" si="5"/>
        <v>KK</v>
      </c>
    </row>
    <row r="80" spans="1:10" x14ac:dyDescent="0.35">
      <c r="A80" s="1">
        <v>42124</v>
      </c>
      <c r="B80" t="s">
        <v>5</v>
      </c>
      <c r="C80" t="s">
        <v>11</v>
      </c>
      <c r="D80" t="s">
        <v>5</v>
      </c>
      <c r="E80" t="str">
        <f t="shared" si="4"/>
        <v>K</v>
      </c>
      <c r="F80" t="str">
        <f t="shared" si="5"/>
        <v>KC</v>
      </c>
    </row>
    <row r="81" spans="1:10" x14ac:dyDescent="0.35">
      <c r="A81" s="1">
        <v>42122</v>
      </c>
      <c r="B81" t="s">
        <v>11</v>
      </c>
      <c r="C81" t="s">
        <v>5</v>
      </c>
      <c r="D81" t="s">
        <v>11</v>
      </c>
      <c r="E81" t="str">
        <f t="shared" si="4"/>
        <v>C</v>
      </c>
      <c r="F81" t="str">
        <f t="shared" si="5"/>
        <v>CC</v>
      </c>
    </row>
    <row r="82" spans="1:10" x14ac:dyDescent="0.35">
      <c r="A82" s="1">
        <v>43200</v>
      </c>
      <c r="B82" t="s">
        <v>11</v>
      </c>
      <c r="C82" t="s">
        <v>5</v>
      </c>
      <c r="D82" t="s">
        <v>11</v>
      </c>
      <c r="E82" t="str">
        <f t="shared" si="4"/>
        <v>C</v>
      </c>
      <c r="F82" t="str">
        <f t="shared" si="5"/>
        <v>CK</v>
      </c>
    </row>
    <row r="83" spans="1:10" x14ac:dyDescent="0.35">
      <c r="A83" s="1">
        <v>43223</v>
      </c>
      <c r="B83" t="s">
        <v>5</v>
      </c>
      <c r="C83" t="s">
        <v>11</v>
      </c>
      <c r="D83" t="s">
        <v>5</v>
      </c>
      <c r="E83" t="str">
        <f t="shared" si="4"/>
        <v>K</v>
      </c>
      <c r="F83" t="str">
        <f t="shared" si="5"/>
        <v>KC</v>
      </c>
    </row>
    <row r="84" spans="1:10" x14ac:dyDescent="0.35">
      <c r="A84" s="1">
        <v>43564</v>
      </c>
      <c r="B84" t="s">
        <v>11</v>
      </c>
      <c r="C84" t="s">
        <v>5</v>
      </c>
      <c r="D84" t="s">
        <v>11</v>
      </c>
      <c r="E84" t="str">
        <f t="shared" si="4"/>
        <v>C</v>
      </c>
      <c r="F84" t="str">
        <f t="shared" si="5"/>
        <v>CC</v>
      </c>
    </row>
    <row r="85" spans="1:10" x14ac:dyDescent="0.35">
      <c r="A85" s="1">
        <v>43569</v>
      </c>
      <c r="B85" t="s">
        <v>5</v>
      </c>
      <c r="C85" t="s">
        <v>11</v>
      </c>
      <c r="D85" t="s">
        <v>11</v>
      </c>
      <c r="E85" t="str">
        <f t="shared" si="4"/>
        <v>C</v>
      </c>
      <c r="F85" t="str">
        <f t="shared" si="5"/>
        <v>CK</v>
      </c>
    </row>
    <row r="86" spans="1:10" x14ac:dyDescent="0.35">
      <c r="A86" s="1">
        <v>44111</v>
      </c>
      <c r="B86" t="s">
        <v>5</v>
      </c>
      <c r="C86" t="s">
        <v>11</v>
      </c>
      <c r="D86" t="s">
        <v>5</v>
      </c>
      <c r="E86" t="str">
        <f t="shared" si="4"/>
        <v>K</v>
      </c>
      <c r="F86" t="str">
        <f t="shared" si="5"/>
        <v>KC</v>
      </c>
    </row>
    <row r="87" spans="1:10" x14ac:dyDescent="0.35">
      <c r="A87" s="1">
        <v>44133</v>
      </c>
      <c r="B87" t="s">
        <v>5</v>
      </c>
      <c r="C87" t="s">
        <v>11</v>
      </c>
      <c r="D87" t="s">
        <v>11</v>
      </c>
      <c r="E87" t="str">
        <f t="shared" si="4"/>
        <v>C</v>
      </c>
      <c r="F87" t="str">
        <f t="shared" si="5"/>
        <v>CC</v>
      </c>
    </row>
    <row r="88" spans="1:10" x14ac:dyDescent="0.35">
      <c r="A88" s="1">
        <v>44307</v>
      </c>
      <c r="B88" t="s">
        <v>5</v>
      </c>
      <c r="C88" t="s">
        <v>11</v>
      </c>
      <c r="D88" t="s">
        <v>11</v>
      </c>
      <c r="E88" t="str">
        <f t="shared" si="4"/>
        <v>C</v>
      </c>
      <c r="F88" t="str">
        <f t="shared" si="5"/>
        <v>CC</v>
      </c>
    </row>
    <row r="89" spans="1:10" x14ac:dyDescent="0.35">
      <c r="A89" s="2">
        <v>44465</v>
      </c>
      <c r="B89" t="s">
        <v>11</v>
      </c>
      <c r="C89" t="s">
        <v>5</v>
      </c>
      <c r="D89" t="s">
        <v>11</v>
      </c>
      <c r="E89" t="str">
        <f t="shared" si="4"/>
        <v>C</v>
      </c>
      <c r="F89" t="str">
        <f t="shared" si="5"/>
        <v>CC</v>
      </c>
    </row>
    <row r="90" spans="1:10" x14ac:dyDescent="0.35">
      <c r="A90" s="2">
        <v>44484</v>
      </c>
      <c r="B90" t="s">
        <v>11</v>
      </c>
      <c r="C90" t="s">
        <v>5</v>
      </c>
      <c r="D90" t="s">
        <v>11</v>
      </c>
      <c r="E90" t="str">
        <f t="shared" si="4"/>
        <v>C</v>
      </c>
      <c r="F90" t="str">
        <f t="shared" si="5"/>
        <v>C</v>
      </c>
    </row>
    <row r="92" spans="1:10" ht="15.5" x14ac:dyDescent="0.35">
      <c r="A92" s="27" t="s">
        <v>9</v>
      </c>
      <c r="B92" s="27"/>
      <c r="C92" s="27"/>
      <c r="D92" s="27"/>
      <c r="E92" s="27"/>
      <c r="F92" s="27"/>
      <c r="G92" s="27"/>
      <c r="H92" s="27"/>
      <c r="I92" s="27"/>
      <c r="J92" s="27"/>
    </row>
    <row r="93" spans="1:10" x14ac:dyDescent="0.35">
      <c r="A93" s="3" t="s">
        <v>24</v>
      </c>
      <c r="B93" s="3" t="s">
        <v>25</v>
      </c>
      <c r="C93" s="3" t="s">
        <v>26</v>
      </c>
      <c r="D93" s="3" t="s">
        <v>27</v>
      </c>
      <c r="G93" s="3" t="s">
        <v>38</v>
      </c>
      <c r="H93" s="3" t="s">
        <v>47</v>
      </c>
      <c r="I93" s="5" t="s">
        <v>40</v>
      </c>
      <c r="J93" s="5" t="s">
        <v>43</v>
      </c>
    </row>
    <row r="94" spans="1:10" x14ac:dyDescent="0.35">
      <c r="A94" s="1">
        <v>39574</v>
      </c>
      <c r="B94" t="s">
        <v>11</v>
      </c>
      <c r="C94" t="s">
        <v>9</v>
      </c>
      <c r="D94" t="s">
        <v>9</v>
      </c>
      <c r="E94" t="str">
        <f>LEFT(D94,1)</f>
        <v>S</v>
      </c>
      <c r="F94" t="str">
        <f>CONCATENATE(E94,E95)</f>
        <v>SC</v>
      </c>
      <c r="G94">
        <f>COUNTIF(F94:F119,"CC")</f>
        <v>11</v>
      </c>
      <c r="H94">
        <f>COUNTIF(F94:F119,"CS")</f>
        <v>6</v>
      </c>
      <c r="I94" s="4">
        <f>G94/(G94+H94)</f>
        <v>0.6470588235294118</v>
      </c>
      <c r="J94" s="4">
        <f>1-I94</f>
        <v>0.3529411764705882</v>
      </c>
    </row>
    <row r="95" spans="1:10" x14ac:dyDescent="0.35">
      <c r="A95" s="1">
        <v>39595</v>
      </c>
      <c r="B95" t="s">
        <v>9</v>
      </c>
      <c r="C95" t="s">
        <v>11</v>
      </c>
      <c r="D95" t="s">
        <v>11</v>
      </c>
      <c r="E95" t="str">
        <f t="shared" ref="E95:E119" si="6">LEFT(D95,1)</f>
        <v>C</v>
      </c>
      <c r="F95" t="str">
        <f t="shared" ref="F95:F119" si="7">CONCATENATE(E95,E96)</f>
        <v>CS</v>
      </c>
    </row>
    <row r="96" spans="1:10" x14ac:dyDescent="0.35">
      <c r="A96" s="1">
        <v>39930</v>
      </c>
      <c r="B96" t="s">
        <v>11</v>
      </c>
      <c r="C96" t="s">
        <v>9</v>
      </c>
      <c r="D96" t="s">
        <v>9</v>
      </c>
      <c r="E96" t="str">
        <f t="shared" si="6"/>
        <v>S</v>
      </c>
      <c r="F96" t="str">
        <f t="shared" si="7"/>
        <v>SC</v>
      </c>
    </row>
    <row r="97" spans="1:6" x14ac:dyDescent="0.35">
      <c r="A97" s="1">
        <v>39937</v>
      </c>
      <c r="B97" t="s">
        <v>11</v>
      </c>
      <c r="C97" t="s">
        <v>9</v>
      </c>
      <c r="D97" t="s">
        <v>11</v>
      </c>
      <c r="E97" t="str">
        <f t="shared" si="6"/>
        <v>C</v>
      </c>
      <c r="F97" t="str">
        <f t="shared" si="7"/>
        <v>CS</v>
      </c>
    </row>
    <row r="98" spans="1:6" x14ac:dyDescent="0.35">
      <c r="A98" s="1">
        <v>40251</v>
      </c>
      <c r="B98" t="s">
        <v>11</v>
      </c>
      <c r="C98" t="s">
        <v>9</v>
      </c>
      <c r="D98" t="s">
        <v>9</v>
      </c>
      <c r="E98" t="str">
        <f t="shared" si="6"/>
        <v>S</v>
      </c>
      <c r="F98" t="str">
        <f t="shared" si="7"/>
        <v>SS</v>
      </c>
    </row>
    <row r="99" spans="1:6" x14ac:dyDescent="0.35">
      <c r="A99" s="1">
        <v>40278</v>
      </c>
      <c r="B99" t="s">
        <v>9</v>
      </c>
      <c r="C99" t="s">
        <v>11</v>
      </c>
      <c r="D99" t="s">
        <v>9</v>
      </c>
      <c r="E99" t="str">
        <f t="shared" si="6"/>
        <v>S</v>
      </c>
      <c r="F99" t="str">
        <f t="shared" si="7"/>
        <v>SC</v>
      </c>
    </row>
    <row r="100" spans="1:6" x14ac:dyDescent="0.35">
      <c r="A100" s="1">
        <v>40290</v>
      </c>
      <c r="B100" t="s">
        <v>11</v>
      </c>
      <c r="C100" t="s">
        <v>9</v>
      </c>
      <c r="D100" t="s">
        <v>11</v>
      </c>
      <c r="E100" t="str">
        <f t="shared" si="6"/>
        <v>C</v>
      </c>
      <c r="F100" t="str">
        <f t="shared" si="7"/>
        <v>CC</v>
      </c>
    </row>
    <row r="101" spans="1:6" x14ac:dyDescent="0.35">
      <c r="A101" s="1">
        <v>40664</v>
      </c>
      <c r="B101" t="s">
        <v>11</v>
      </c>
      <c r="C101" t="s">
        <v>9</v>
      </c>
      <c r="D101" t="s">
        <v>11</v>
      </c>
      <c r="E101" t="str">
        <f t="shared" si="6"/>
        <v>C</v>
      </c>
      <c r="F101" t="str">
        <f t="shared" si="7"/>
        <v>CC</v>
      </c>
    </row>
    <row r="102" spans="1:6" x14ac:dyDescent="0.35">
      <c r="A102" s="1">
        <v>41006</v>
      </c>
      <c r="B102" t="s">
        <v>9</v>
      </c>
      <c r="C102" t="s">
        <v>11</v>
      </c>
      <c r="D102" t="s">
        <v>11</v>
      </c>
      <c r="E102" t="str">
        <f t="shared" si="6"/>
        <v>C</v>
      </c>
      <c r="F102" t="str">
        <f t="shared" si="7"/>
        <v>CC</v>
      </c>
    </row>
    <row r="103" spans="1:6" x14ac:dyDescent="0.35">
      <c r="A103" s="1">
        <v>41033</v>
      </c>
      <c r="B103" t="s">
        <v>11</v>
      </c>
      <c r="C103" t="s">
        <v>9</v>
      </c>
      <c r="D103" t="s">
        <v>11</v>
      </c>
      <c r="E103" t="str">
        <f t="shared" si="6"/>
        <v>C</v>
      </c>
      <c r="F103" t="str">
        <f t="shared" si="7"/>
        <v>CC</v>
      </c>
    </row>
    <row r="104" spans="1:6" x14ac:dyDescent="0.35">
      <c r="A104" s="1">
        <v>41389</v>
      </c>
      <c r="B104" t="s">
        <v>11</v>
      </c>
      <c r="C104" t="s">
        <v>9</v>
      </c>
      <c r="D104" t="s">
        <v>11</v>
      </c>
      <c r="E104" t="str">
        <f t="shared" si="6"/>
        <v>C</v>
      </c>
      <c r="F104" t="str">
        <f t="shared" si="7"/>
        <v>CC</v>
      </c>
    </row>
    <row r="105" spans="1:6" x14ac:dyDescent="0.35">
      <c r="A105" s="1">
        <v>41402</v>
      </c>
      <c r="B105" t="s">
        <v>9</v>
      </c>
      <c r="C105" t="s">
        <v>11</v>
      </c>
      <c r="D105" t="s">
        <v>11</v>
      </c>
      <c r="E105" t="str">
        <f t="shared" si="6"/>
        <v>C</v>
      </c>
      <c r="F105" t="str">
        <f t="shared" si="7"/>
        <v>CC</v>
      </c>
    </row>
    <row r="106" spans="1:6" x14ac:dyDescent="0.35">
      <c r="A106" s="1">
        <v>41756</v>
      </c>
      <c r="B106" t="s">
        <v>9</v>
      </c>
      <c r="C106" t="s">
        <v>11</v>
      </c>
      <c r="D106" t="s">
        <v>11</v>
      </c>
      <c r="E106" t="str">
        <f t="shared" si="6"/>
        <v>C</v>
      </c>
      <c r="F106" t="str">
        <f t="shared" si="7"/>
        <v>CS</v>
      </c>
    </row>
    <row r="107" spans="1:6" x14ac:dyDescent="0.35">
      <c r="A107" s="1">
        <v>41781</v>
      </c>
      <c r="B107" t="s">
        <v>11</v>
      </c>
      <c r="C107" t="s">
        <v>9</v>
      </c>
      <c r="D107" t="s">
        <v>9</v>
      </c>
      <c r="E107" t="str">
        <f t="shared" si="6"/>
        <v>S</v>
      </c>
      <c r="F107" t="str">
        <f t="shared" si="7"/>
        <v>SC</v>
      </c>
    </row>
    <row r="108" spans="1:6" x14ac:dyDescent="0.35">
      <c r="A108" s="1">
        <v>42105</v>
      </c>
      <c r="B108" t="s">
        <v>11</v>
      </c>
      <c r="C108" t="s">
        <v>9</v>
      </c>
      <c r="D108" t="s">
        <v>11</v>
      </c>
      <c r="E108" t="str">
        <f t="shared" si="6"/>
        <v>C</v>
      </c>
      <c r="F108" t="str">
        <f t="shared" si="7"/>
        <v>CS</v>
      </c>
    </row>
    <row r="109" spans="1:6" x14ac:dyDescent="0.35">
      <c r="A109" s="1">
        <v>42126</v>
      </c>
      <c r="B109" t="s">
        <v>9</v>
      </c>
      <c r="C109" t="s">
        <v>11</v>
      </c>
      <c r="D109" t="s">
        <v>9</v>
      </c>
      <c r="E109" t="str">
        <f t="shared" si="6"/>
        <v>S</v>
      </c>
      <c r="F109" t="str">
        <f t="shared" si="7"/>
        <v>SC</v>
      </c>
    </row>
    <row r="110" spans="1:6" x14ac:dyDescent="0.35">
      <c r="A110" s="1">
        <v>43212</v>
      </c>
      <c r="B110" t="s">
        <v>9</v>
      </c>
      <c r="C110" t="s">
        <v>11</v>
      </c>
      <c r="D110" t="s">
        <v>11</v>
      </c>
      <c r="E110" t="str">
        <f t="shared" si="6"/>
        <v>C</v>
      </c>
      <c r="F110" t="str">
        <f t="shared" si="7"/>
        <v>CC</v>
      </c>
    </row>
    <row r="111" spans="1:6" x14ac:dyDescent="0.35">
      <c r="A111" s="1">
        <v>43233</v>
      </c>
      <c r="B111" t="s">
        <v>11</v>
      </c>
      <c r="C111" t="s">
        <v>9</v>
      </c>
      <c r="D111" t="s">
        <v>11</v>
      </c>
      <c r="E111" t="str">
        <f t="shared" si="6"/>
        <v>C</v>
      </c>
      <c r="F111" t="str">
        <f t="shared" si="7"/>
        <v>CC</v>
      </c>
    </row>
    <row r="112" spans="1:6" x14ac:dyDescent="0.35">
      <c r="A112" s="1">
        <v>43242</v>
      </c>
      <c r="B112" t="s">
        <v>9</v>
      </c>
      <c r="C112" t="s">
        <v>11</v>
      </c>
      <c r="D112" t="s">
        <v>11</v>
      </c>
      <c r="E112" t="str">
        <f t="shared" si="6"/>
        <v>C</v>
      </c>
      <c r="F112" t="str">
        <f t="shared" si="7"/>
        <v>CC</v>
      </c>
    </row>
    <row r="113" spans="1:10" x14ac:dyDescent="0.35">
      <c r="A113" s="1">
        <v>43247</v>
      </c>
      <c r="B113" t="s">
        <v>11</v>
      </c>
      <c r="C113" t="s">
        <v>9</v>
      </c>
      <c r="D113" t="s">
        <v>11</v>
      </c>
      <c r="E113" t="str">
        <f t="shared" si="6"/>
        <v>C</v>
      </c>
      <c r="F113" t="str">
        <f t="shared" si="7"/>
        <v>CS</v>
      </c>
    </row>
    <row r="114" spans="1:10" x14ac:dyDescent="0.35">
      <c r="A114" s="1">
        <v>43572</v>
      </c>
      <c r="B114" t="s">
        <v>9</v>
      </c>
      <c r="C114" t="s">
        <v>11</v>
      </c>
      <c r="D114" t="s">
        <v>9</v>
      </c>
      <c r="E114" t="str">
        <f t="shared" si="6"/>
        <v>S</v>
      </c>
      <c r="F114" t="str">
        <f t="shared" si="7"/>
        <v>SC</v>
      </c>
    </row>
    <row r="115" spans="1:10" x14ac:dyDescent="0.35">
      <c r="A115" s="1">
        <v>43578</v>
      </c>
      <c r="B115" t="s">
        <v>11</v>
      </c>
      <c r="C115" t="s">
        <v>9</v>
      </c>
      <c r="D115" t="s">
        <v>11</v>
      </c>
      <c r="E115" t="str">
        <f t="shared" si="6"/>
        <v>C</v>
      </c>
      <c r="F115" t="str">
        <f t="shared" si="7"/>
        <v>CS</v>
      </c>
    </row>
    <row r="116" spans="1:10" x14ac:dyDescent="0.35">
      <c r="A116" s="1">
        <v>44106</v>
      </c>
      <c r="B116" t="s">
        <v>9</v>
      </c>
      <c r="C116" t="s">
        <v>11</v>
      </c>
      <c r="D116" t="s">
        <v>9</v>
      </c>
      <c r="E116" t="str">
        <f t="shared" si="6"/>
        <v>S</v>
      </c>
      <c r="F116" t="str">
        <f t="shared" si="7"/>
        <v>SC</v>
      </c>
    </row>
    <row r="117" spans="1:10" x14ac:dyDescent="0.35">
      <c r="A117" s="1">
        <v>44117</v>
      </c>
      <c r="B117" t="s">
        <v>11</v>
      </c>
      <c r="C117" t="s">
        <v>9</v>
      </c>
      <c r="D117" t="s">
        <v>11</v>
      </c>
      <c r="E117" t="str">
        <f t="shared" si="6"/>
        <v>C</v>
      </c>
      <c r="F117" t="str">
        <f t="shared" si="7"/>
        <v>CC</v>
      </c>
    </row>
    <row r="118" spans="1:10" x14ac:dyDescent="0.35">
      <c r="A118" s="1">
        <v>44314</v>
      </c>
      <c r="B118" t="s">
        <v>11</v>
      </c>
      <c r="C118" t="s">
        <v>9</v>
      </c>
      <c r="D118" t="s">
        <v>11</v>
      </c>
      <c r="E118" t="str">
        <f t="shared" si="6"/>
        <v>C</v>
      </c>
      <c r="F118" t="str">
        <f t="shared" si="7"/>
        <v>CC</v>
      </c>
    </row>
    <row r="119" spans="1:10" x14ac:dyDescent="0.35">
      <c r="A119" s="2">
        <v>44469</v>
      </c>
      <c r="B119" t="s">
        <v>9</v>
      </c>
      <c r="C119" t="s">
        <v>11</v>
      </c>
      <c r="D119" t="s">
        <v>11</v>
      </c>
      <c r="E119" t="str">
        <f t="shared" si="6"/>
        <v>C</v>
      </c>
      <c r="F119" t="str">
        <f t="shared" si="7"/>
        <v>C</v>
      </c>
    </row>
    <row r="121" spans="1:10" ht="15.5" x14ac:dyDescent="0.35">
      <c r="A121" s="28" t="s">
        <v>4</v>
      </c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1:10" x14ac:dyDescent="0.35">
      <c r="A122" s="3" t="s">
        <v>24</v>
      </c>
      <c r="B122" s="3" t="s">
        <v>25</v>
      </c>
      <c r="C122" s="3" t="s">
        <v>26</v>
      </c>
      <c r="D122" s="3" t="s">
        <v>27</v>
      </c>
      <c r="G122" s="3" t="s">
        <v>38</v>
      </c>
      <c r="H122" s="3" t="s">
        <v>42</v>
      </c>
      <c r="I122" s="5" t="s">
        <v>40</v>
      </c>
      <c r="J122" s="5" t="s">
        <v>43</v>
      </c>
    </row>
    <row r="123" spans="1:10" x14ac:dyDescent="0.35">
      <c r="A123" s="1">
        <v>39566</v>
      </c>
      <c r="B123" t="s">
        <v>4</v>
      </c>
      <c r="C123" t="s">
        <v>11</v>
      </c>
      <c r="D123" t="s">
        <v>11</v>
      </c>
      <c r="E123" t="str">
        <f>LEFT(D123,1)</f>
        <v>C</v>
      </c>
      <c r="F123" t="str">
        <f>CONCATENATE(E123,E124)</f>
        <v>CR</v>
      </c>
      <c r="G123">
        <f>COUNTIF(F123:F149,"CC")</f>
        <v>12</v>
      </c>
      <c r="H123">
        <f>COUNTIF(F123:F149,"CR")</f>
        <v>5</v>
      </c>
      <c r="I123" s="4">
        <f>G123/(G123+H123)</f>
        <v>0.70588235294117652</v>
      </c>
      <c r="J123" s="4">
        <f>1-I123</f>
        <v>0.29411764705882348</v>
      </c>
    </row>
    <row r="124" spans="1:10" x14ac:dyDescent="0.35">
      <c r="A124" s="1">
        <v>39589</v>
      </c>
      <c r="B124" t="s">
        <v>11</v>
      </c>
      <c r="C124" t="s">
        <v>4</v>
      </c>
      <c r="D124" t="s">
        <v>4</v>
      </c>
      <c r="E124" t="str">
        <f t="shared" ref="E124:E149" si="8">LEFT(D124,1)</f>
        <v>R</v>
      </c>
      <c r="F124" t="str">
        <f t="shared" ref="F124:F149" si="9">CONCATENATE(E124,E125)</f>
        <v>RC</v>
      </c>
    </row>
    <row r="125" spans="1:10" x14ac:dyDescent="0.35">
      <c r="A125" s="1">
        <v>39923</v>
      </c>
      <c r="B125" t="s">
        <v>4</v>
      </c>
      <c r="C125" t="s">
        <v>11</v>
      </c>
      <c r="D125" t="s">
        <v>11</v>
      </c>
      <c r="E125" t="str">
        <f t="shared" si="8"/>
        <v>C</v>
      </c>
      <c r="F125" t="str">
        <f t="shared" si="9"/>
        <v>CR</v>
      </c>
    </row>
    <row r="126" spans="1:10" x14ac:dyDescent="0.35">
      <c r="A126" s="1">
        <v>39947</v>
      </c>
      <c r="B126" t="s">
        <v>4</v>
      </c>
      <c r="C126" t="s">
        <v>11</v>
      </c>
      <c r="D126" t="s">
        <v>4</v>
      </c>
      <c r="E126" t="str">
        <f t="shared" si="8"/>
        <v>R</v>
      </c>
      <c r="F126" t="str">
        <f t="shared" si="9"/>
        <v>RR</v>
      </c>
    </row>
    <row r="127" spans="1:10" x14ac:dyDescent="0.35">
      <c r="A127" s="1">
        <v>39956</v>
      </c>
      <c r="B127" t="s">
        <v>4</v>
      </c>
      <c r="C127" t="s">
        <v>11</v>
      </c>
      <c r="D127" t="s">
        <v>4</v>
      </c>
      <c r="E127" t="str">
        <f t="shared" si="8"/>
        <v>R</v>
      </c>
      <c r="F127" t="str">
        <f t="shared" si="9"/>
        <v>RR</v>
      </c>
    </row>
    <row r="128" spans="1:10" x14ac:dyDescent="0.35">
      <c r="A128" s="1">
        <v>40260</v>
      </c>
      <c r="B128" t="s">
        <v>4</v>
      </c>
      <c r="C128" t="s">
        <v>11</v>
      </c>
      <c r="D128" t="s">
        <v>4</v>
      </c>
      <c r="E128" t="str">
        <f t="shared" si="8"/>
        <v>R</v>
      </c>
      <c r="F128" t="str">
        <f t="shared" si="9"/>
        <v>RC</v>
      </c>
    </row>
    <row r="129" spans="1:6" x14ac:dyDescent="0.35">
      <c r="A129" s="1">
        <v>40268</v>
      </c>
      <c r="B129" t="s">
        <v>11</v>
      </c>
      <c r="C129" t="s">
        <v>4</v>
      </c>
      <c r="D129" t="s">
        <v>11</v>
      </c>
      <c r="E129" t="str">
        <f t="shared" si="8"/>
        <v>C</v>
      </c>
      <c r="F129" t="str">
        <f t="shared" si="9"/>
        <v>CC</v>
      </c>
    </row>
    <row r="130" spans="1:6" x14ac:dyDescent="0.35">
      <c r="A130" s="1">
        <v>40649</v>
      </c>
      <c r="B130" t="s">
        <v>11</v>
      </c>
      <c r="C130" t="s">
        <v>4</v>
      </c>
      <c r="D130" t="s">
        <v>11</v>
      </c>
      <c r="E130" t="str">
        <f t="shared" si="8"/>
        <v>C</v>
      </c>
      <c r="F130" t="str">
        <f t="shared" si="9"/>
        <v>CR</v>
      </c>
    </row>
    <row r="131" spans="1:6" x14ac:dyDescent="0.35">
      <c r="A131" s="1">
        <v>40685</v>
      </c>
      <c r="B131" t="s">
        <v>4</v>
      </c>
      <c r="C131" t="s">
        <v>11</v>
      </c>
      <c r="D131" t="s">
        <v>4</v>
      </c>
      <c r="E131" t="str">
        <f t="shared" si="8"/>
        <v>R</v>
      </c>
      <c r="F131" t="str">
        <f t="shared" si="9"/>
        <v>RC</v>
      </c>
    </row>
    <row r="132" spans="1:6" x14ac:dyDescent="0.35">
      <c r="A132" s="1">
        <v>40687</v>
      </c>
      <c r="B132" t="s">
        <v>4</v>
      </c>
      <c r="C132" t="s">
        <v>11</v>
      </c>
      <c r="D132" t="s">
        <v>11</v>
      </c>
      <c r="E132" t="str">
        <f t="shared" si="8"/>
        <v>C</v>
      </c>
      <c r="F132" t="str">
        <f t="shared" si="9"/>
        <v>CC</v>
      </c>
    </row>
    <row r="133" spans="1:6" x14ac:dyDescent="0.35">
      <c r="A133" s="1">
        <v>40691</v>
      </c>
      <c r="B133" t="s">
        <v>11</v>
      </c>
      <c r="C133" t="s">
        <v>4</v>
      </c>
      <c r="D133" t="s">
        <v>11</v>
      </c>
      <c r="E133" t="str">
        <f t="shared" si="8"/>
        <v>C</v>
      </c>
      <c r="F133" t="str">
        <f t="shared" si="9"/>
        <v>CC</v>
      </c>
    </row>
    <row r="134" spans="1:6" x14ac:dyDescent="0.35">
      <c r="A134" s="1">
        <v>41011</v>
      </c>
      <c r="B134" t="s">
        <v>11</v>
      </c>
      <c r="C134" t="s">
        <v>4</v>
      </c>
      <c r="D134" t="s">
        <v>11</v>
      </c>
      <c r="E134" t="str">
        <f t="shared" si="8"/>
        <v>C</v>
      </c>
      <c r="F134" t="str">
        <f t="shared" si="9"/>
        <v>CC</v>
      </c>
    </row>
    <row r="135" spans="1:6" x14ac:dyDescent="0.35">
      <c r="A135" s="1">
        <v>41377</v>
      </c>
      <c r="B135" t="s">
        <v>11</v>
      </c>
      <c r="C135" t="s">
        <v>4</v>
      </c>
      <c r="D135" t="s">
        <v>11</v>
      </c>
      <c r="E135" t="str">
        <f t="shared" si="8"/>
        <v>C</v>
      </c>
      <c r="F135" t="str">
        <f t="shared" si="9"/>
        <v>CR</v>
      </c>
    </row>
    <row r="136" spans="1:6" x14ac:dyDescent="0.35">
      <c r="A136" s="1">
        <v>41412</v>
      </c>
      <c r="B136" t="s">
        <v>4</v>
      </c>
      <c r="C136" t="s">
        <v>11</v>
      </c>
      <c r="D136" t="s">
        <v>4</v>
      </c>
      <c r="E136" t="str">
        <f t="shared" si="8"/>
        <v>R</v>
      </c>
      <c r="F136" t="str">
        <f t="shared" si="9"/>
        <v>RR</v>
      </c>
    </row>
    <row r="137" spans="1:6" x14ac:dyDescent="0.35">
      <c r="A137" s="1">
        <v>41777</v>
      </c>
      <c r="B137" t="s">
        <v>11</v>
      </c>
      <c r="C137" t="s">
        <v>4</v>
      </c>
      <c r="D137" t="s">
        <v>4</v>
      </c>
      <c r="E137" t="str">
        <f t="shared" si="8"/>
        <v>R</v>
      </c>
      <c r="F137" t="str">
        <f t="shared" si="9"/>
        <v>RC</v>
      </c>
    </row>
    <row r="138" spans="1:6" x14ac:dyDescent="0.35">
      <c r="A138" s="1">
        <v>41783</v>
      </c>
      <c r="B138" t="s">
        <v>4</v>
      </c>
      <c r="C138" t="s">
        <v>11</v>
      </c>
      <c r="D138" t="s">
        <v>11</v>
      </c>
      <c r="E138" t="str">
        <f t="shared" si="8"/>
        <v>C</v>
      </c>
      <c r="F138" t="str">
        <f t="shared" si="9"/>
        <v>CC</v>
      </c>
    </row>
    <row r="139" spans="1:6" x14ac:dyDescent="0.35">
      <c r="A139" s="1">
        <v>42116</v>
      </c>
      <c r="B139" t="s">
        <v>4</v>
      </c>
      <c r="C139" t="s">
        <v>11</v>
      </c>
      <c r="D139" t="s">
        <v>11</v>
      </c>
      <c r="E139" t="str">
        <f t="shared" si="8"/>
        <v>C</v>
      </c>
      <c r="F139" t="str">
        <f t="shared" si="9"/>
        <v>CC</v>
      </c>
    </row>
    <row r="140" spans="1:6" x14ac:dyDescent="0.35">
      <c r="A140" s="1">
        <v>42128</v>
      </c>
      <c r="B140" t="s">
        <v>11</v>
      </c>
      <c r="C140" t="s">
        <v>4</v>
      </c>
      <c r="D140" t="s">
        <v>11</v>
      </c>
      <c r="E140" t="str">
        <f t="shared" si="8"/>
        <v>C</v>
      </c>
      <c r="F140" t="str">
        <f t="shared" si="9"/>
        <v>CC</v>
      </c>
    </row>
    <row r="141" spans="1:6" x14ac:dyDescent="0.35">
      <c r="A141" s="1">
        <v>42146</v>
      </c>
      <c r="B141" t="s">
        <v>11</v>
      </c>
      <c r="C141" t="s">
        <v>4</v>
      </c>
      <c r="D141" t="s">
        <v>11</v>
      </c>
      <c r="E141" t="str">
        <f t="shared" si="8"/>
        <v>C</v>
      </c>
      <c r="F141" t="str">
        <f t="shared" si="9"/>
        <v>CC</v>
      </c>
    </row>
    <row r="142" spans="1:6" x14ac:dyDescent="0.35">
      <c r="A142" s="1">
        <v>43215</v>
      </c>
      <c r="B142" t="s">
        <v>4</v>
      </c>
      <c r="C142" t="s">
        <v>11</v>
      </c>
      <c r="D142" t="s">
        <v>11</v>
      </c>
      <c r="E142" t="str">
        <f t="shared" si="8"/>
        <v>C</v>
      </c>
      <c r="F142" t="str">
        <f t="shared" si="9"/>
        <v>CC</v>
      </c>
    </row>
    <row r="143" spans="1:6" x14ac:dyDescent="0.35">
      <c r="A143" s="1">
        <v>43225</v>
      </c>
      <c r="B143" t="s">
        <v>11</v>
      </c>
      <c r="C143" t="s">
        <v>4</v>
      </c>
      <c r="D143" t="s">
        <v>11</v>
      </c>
      <c r="E143" t="str">
        <f t="shared" si="8"/>
        <v>C</v>
      </c>
      <c r="F143" t="str">
        <f t="shared" si="9"/>
        <v>CC</v>
      </c>
    </row>
    <row r="144" spans="1:6" x14ac:dyDescent="0.35">
      <c r="A144" s="1">
        <v>43547</v>
      </c>
      <c r="B144" t="s">
        <v>11</v>
      </c>
      <c r="C144" t="s">
        <v>4</v>
      </c>
      <c r="D144" t="s">
        <v>11</v>
      </c>
      <c r="E144" t="str">
        <f t="shared" si="8"/>
        <v>C</v>
      </c>
      <c r="F144" t="str">
        <f t="shared" si="9"/>
        <v>CR</v>
      </c>
    </row>
    <row r="145" spans="1:10" x14ac:dyDescent="0.35">
      <c r="A145" s="1">
        <v>43576</v>
      </c>
      <c r="B145" t="s">
        <v>4</v>
      </c>
      <c r="C145" t="s">
        <v>11</v>
      </c>
      <c r="D145" t="s">
        <v>4</v>
      </c>
      <c r="E145" t="str">
        <f t="shared" si="8"/>
        <v>R</v>
      </c>
      <c r="F145" t="str">
        <f t="shared" si="9"/>
        <v>RR</v>
      </c>
    </row>
    <row r="146" spans="1:10" x14ac:dyDescent="0.35">
      <c r="A146" s="1">
        <v>44114</v>
      </c>
      <c r="B146" t="s">
        <v>4</v>
      </c>
      <c r="C146" t="s">
        <v>11</v>
      </c>
      <c r="D146" t="s">
        <v>4</v>
      </c>
      <c r="E146" t="str">
        <f t="shared" si="8"/>
        <v>R</v>
      </c>
      <c r="F146" t="str">
        <f t="shared" si="9"/>
        <v>RC</v>
      </c>
    </row>
    <row r="147" spans="1:10" x14ac:dyDescent="0.35">
      <c r="A147" s="1">
        <v>44129</v>
      </c>
      <c r="B147" t="s">
        <v>4</v>
      </c>
      <c r="C147" t="s">
        <v>11</v>
      </c>
      <c r="D147" t="s">
        <v>11</v>
      </c>
      <c r="E147" t="str">
        <f t="shared" si="8"/>
        <v>C</v>
      </c>
      <c r="F147" t="str">
        <f t="shared" si="9"/>
        <v>CC</v>
      </c>
    </row>
    <row r="148" spans="1:10" x14ac:dyDescent="0.35">
      <c r="A148" s="1">
        <v>44311</v>
      </c>
      <c r="B148" t="s">
        <v>11</v>
      </c>
      <c r="C148" t="s">
        <v>4</v>
      </c>
      <c r="D148" t="s">
        <v>11</v>
      </c>
      <c r="E148" t="str">
        <f t="shared" si="8"/>
        <v>C</v>
      </c>
      <c r="F148" t="str">
        <f t="shared" si="9"/>
        <v>CC</v>
      </c>
    </row>
    <row r="149" spans="1:10" x14ac:dyDescent="0.35">
      <c r="A149" s="2">
        <v>44463</v>
      </c>
      <c r="B149" t="s">
        <v>4</v>
      </c>
      <c r="C149" t="s">
        <v>11</v>
      </c>
      <c r="D149" t="s">
        <v>11</v>
      </c>
      <c r="E149" t="str">
        <f t="shared" si="8"/>
        <v>C</v>
      </c>
      <c r="F149" t="str">
        <f t="shared" si="9"/>
        <v>C</v>
      </c>
    </row>
    <row r="151" spans="1:10" ht="15.5" x14ac:dyDescent="0.35">
      <c r="A151" s="29" t="s">
        <v>6</v>
      </c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1:10" x14ac:dyDescent="0.35">
      <c r="A152" s="3" t="s">
        <v>24</v>
      </c>
      <c r="B152" s="3" t="s">
        <v>25</v>
      </c>
      <c r="C152" s="3" t="s">
        <v>26</v>
      </c>
      <c r="D152" s="3" t="s">
        <v>27</v>
      </c>
      <c r="G152" s="3" t="s">
        <v>38</v>
      </c>
      <c r="H152" s="3" t="s">
        <v>48</v>
      </c>
      <c r="I152" s="5" t="s">
        <v>40</v>
      </c>
      <c r="J152" s="5" t="s">
        <v>43</v>
      </c>
    </row>
    <row r="153" spans="1:10" x14ac:dyDescent="0.35">
      <c r="A153" s="1">
        <v>39570</v>
      </c>
      <c r="B153" t="s">
        <v>11</v>
      </c>
      <c r="C153" t="s">
        <v>6</v>
      </c>
      <c r="D153" t="s">
        <v>6</v>
      </c>
      <c r="E153" t="str">
        <f>LEFT(D153,1)</f>
        <v>D</v>
      </c>
      <c r="F153" t="str">
        <f>CONCATENATE(E153,E154)</f>
        <v>DC</v>
      </c>
      <c r="G153">
        <f>COUNTIF(F153:F178,"CC")</f>
        <v>9</v>
      </c>
      <c r="H153">
        <f>COUNTIF(F153:F178,"CD")</f>
        <v>6</v>
      </c>
      <c r="I153" s="4">
        <f>G153/(G153+H153)</f>
        <v>0.6</v>
      </c>
      <c r="J153" s="4">
        <f>1-I153</f>
        <v>0.4</v>
      </c>
    </row>
    <row r="154" spans="1:10" x14ac:dyDescent="0.35">
      <c r="A154" s="1">
        <v>39576</v>
      </c>
      <c r="B154" t="s">
        <v>6</v>
      </c>
      <c r="C154" t="s">
        <v>11</v>
      </c>
      <c r="D154" t="s">
        <v>11</v>
      </c>
      <c r="E154" t="str">
        <f t="shared" ref="E154:E178" si="10">LEFT(D154,1)</f>
        <v>C</v>
      </c>
      <c r="F154" t="str">
        <f t="shared" ref="F154:F178" si="11">CONCATENATE(E154,E155)</f>
        <v>CD</v>
      </c>
    </row>
    <row r="155" spans="1:10" x14ac:dyDescent="0.35">
      <c r="A155" s="1">
        <v>39926</v>
      </c>
      <c r="B155" t="s">
        <v>11</v>
      </c>
      <c r="C155" t="s">
        <v>6</v>
      </c>
      <c r="D155" t="s">
        <v>6</v>
      </c>
      <c r="E155" t="str">
        <f t="shared" si="10"/>
        <v>D</v>
      </c>
      <c r="F155" t="str">
        <f t="shared" si="11"/>
        <v>DC</v>
      </c>
    </row>
    <row r="156" spans="1:10" x14ac:dyDescent="0.35">
      <c r="A156" s="1">
        <v>39935</v>
      </c>
      <c r="B156" t="s">
        <v>11</v>
      </c>
      <c r="C156" t="s">
        <v>6</v>
      </c>
      <c r="D156" t="s">
        <v>11</v>
      </c>
      <c r="E156" t="str">
        <f t="shared" si="10"/>
        <v>C</v>
      </c>
      <c r="F156" t="str">
        <f t="shared" si="11"/>
        <v>CC</v>
      </c>
    </row>
    <row r="157" spans="1:10" x14ac:dyDescent="0.35">
      <c r="A157" s="1">
        <v>40256</v>
      </c>
      <c r="B157" t="s">
        <v>6</v>
      </c>
      <c r="C157" t="s">
        <v>11</v>
      </c>
      <c r="D157" t="s">
        <v>11</v>
      </c>
      <c r="E157" t="str">
        <f t="shared" si="10"/>
        <v>C</v>
      </c>
      <c r="F157" t="str">
        <f t="shared" si="11"/>
        <v>CD</v>
      </c>
    </row>
    <row r="158" spans="1:10" x14ac:dyDescent="0.35">
      <c r="A158" s="1">
        <v>40283</v>
      </c>
      <c r="B158" t="s">
        <v>11</v>
      </c>
      <c r="C158" t="s">
        <v>6</v>
      </c>
      <c r="D158" t="s">
        <v>6</v>
      </c>
      <c r="E158" t="str">
        <f t="shared" si="10"/>
        <v>D</v>
      </c>
      <c r="F158" t="str">
        <f t="shared" si="11"/>
        <v>DC</v>
      </c>
    </row>
    <row r="159" spans="1:10" x14ac:dyDescent="0.35">
      <c r="A159" s="1">
        <v>40675</v>
      </c>
      <c r="B159" t="s">
        <v>11</v>
      </c>
      <c r="C159" t="s">
        <v>6</v>
      </c>
      <c r="D159" t="s">
        <v>11</v>
      </c>
      <c r="E159" t="str">
        <f t="shared" si="10"/>
        <v>C</v>
      </c>
      <c r="F159" t="str">
        <f t="shared" si="11"/>
        <v>CD</v>
      </c>
    </row>
    <row r="160" spans="1:10" x14ac:dyDescent="0.35">
      <c r="A160" s="1">
        <v>41009</v>
      </c>
      <c r="B160" t="s">
        <v>6</v>
      </c>
      <c r="C160" t="s">
        <v>11</v>
      </c>
      <c r="D160" t="s">
        <v>6</v>
      </c>
      <c r="E160" t="str">
        <f t="shared" si="10"/>
        <v>D</v>
      </c>
      <c r="F160" t="str">
        <f t="shared" si="11"/>
        <v>DC</v>
      </c>
    </row>
    <row r="161" spans="1:6" x14ac:dyDescent="0.35">
      <c r="A161" s="1">
        <v>41041</v>
      </c>
      <c r="B161" t="s">
        <v>11</v>
      </c>
      <c r="C161" t="s">
        <v>6</v>
      </c>
      <c r="D161" t="s">
        <v>11</v>
      </c>
      <c r="E161" t="str">
        <f t="shared" si="10"/>
        <v>C</v>
      </c>
      <c r="F161" t="str">
        <f t="shared" si="11"/>
        <v>CC</v>
      </c>
    </row>
    <row r="162" spans="1:6" x14ac:dyDescent="0.35">
      <c r="A162" s="1">
        <v>41054</v>
      </c>
      <c r="B162" t="s">
        <v>6</v>
      </c>
      <c r="C162" t="s">
        <v>11</v>
      </c>
      <c r="D162" t="s">
        <v>11</v>
      </c>
      <c r="E162" t="str">
        <f t="shared" si="10"/>
        <v>C</v>
      </c>
      <c r="F162" t="str">
        <f t="shared" si="11"/>
        <v>CC</v>
      </c>
    </row>
    <row r="163" spans="1:6" x14ac:dyDescent="0.35">
      <c r="A163" s="1">
        <v>41382</v>
      </c>
      <c r="B163" t="s">
        <v>6</v>
      </c>
      <c r="C163" t="s">
        <v>11</v>
      </c>
      <c r="D163" t="s">
        <v>11</v>
      </c>
      <c r="E163" t="str">
        <f t="shared" si="10"/>
        <v>C</v>
      </c>
      <c r="F163" t="str">
        <f t="shared" si="11"/>
        <v>CC</v>
      </c>
    </row>
    <row r="164" spans="1:6" x14ac:dyDescent="0.35">
      <c r="A164" s="1">
        <v>41408</v>
      </c>
      <c r="B164" t="s">
        <v>11</v>
      </c>
      <c r="C164" t="s">
        <v>6</v>
      </c>
      <c r="D164" t="s">
        <v>11</v>
      </c>
      <c r="E164" t="str">
        <f t="shared" si="10"/>
        <v>C</v>
      </c>
      <c r="F164" t="str">
        <f t="shared" si="11"/>
        <v>CC</v>
      </c>
    </row>
    <row r="165" spans="1:6" x14ac:dyDescent="0.35">
      <c r="A165" s="1">
        <v>41750</v>
      </c>
      <c r="B165" t="s">
        <v>11</v>
      </c>
      <c r="C165" t="s">
        <v>6</v>
      </c>
      <c r="D165" t="s">
        <v>11</v>
      </c>
      <c r="E165" t="str">
        <f t="shared" si="10"/>
        <v>C</v>
      </c>
      <c r="F165" t="str">
        <f t="shared" si="11"/>
        <v>CC</v>
      </c>
    </row>
    <row r="166" spans="1:6" x14ac:dyDescent="0.35">
      <c r="A166" s="1">
        <v>41764</v>
      </c>
      <c r="B166" t="s">
        <v>6</v>
      </c>
      <c r="C166" t="s">
        <v>11</v>
      </c>
      <c r="D166" t="s">
        <v>11</v>
      </c>
      <c r="E166" t="str">
        <f t="shared" si="10"/>
        <v>C</v>
      </c>
      <c r="F166" t="str">
        <f t="shared" si="11"/>
        <v>CC</v>
      </c>
    </row>
    <row r="167" spans="1:6" x14ac:dyDescent="0.35">
      <c r="A167" s="1">
        <v>42103</v>
      </c>
      <c r="B167" t="s">
        <v>11</v>
      </c>
      <c r="C167" t="s">
        <v>6</v>
      </c>
      <c r="D167" t="s">
        <v>11</v>
      </c>
      <c r="E167" t="str">
        <f t="shared" si="10"/>
        <v>C</v>
      </c>
      <c r="F167" t="str">
        <f t="shared" si="11"/>
        <v>CD</v>
      </c>
    </row>
    <row r="168" spans="1:6" x14ac:dyDescent="0.35">
      <c r="A168" s="1">
        <v>42136</v>
      </c>
      <c r="B168" t="s">
        <v>6</v>
      </c>
      <c r="C168" t="s">
        <v>11</v>
      </c>
      <c r="D168" t="s">
        <v>6</v>
      </c>
      <c r="E168" t="str">
        <f t="shared" si="10"/>
        <v>D</v>
      </c>
      <c r="F168" t="str">
        <f t="shared" si="11"/>
        <v>DC</v>
      </c>
    </row>
    <row r="169" spans="1:6" x14ac:dyDescent="0.35">
      <c r="A169" s="1">
        <v>43220</v>
      </c>
      <c r="B169" t="s">
        <v>11</v>
      </c>
      <c r="C169" t="s">
        <v>6</v>
      </c>
      <c r="D169" t="s">
        <v>11</v>
      </c>
      <c r="E169" t="str">
        <f t="shared" si="10"/>
        <v>C</v>
      </c>
      <c r="F169" t="str">
        <f t="shared" si="11"/>
        <v>CD</v>
      </c>
    </row>
    <row r="170" spans="1:6" x14ac:dyDescent="0.35">
      <c r="A170" s="1">
        <v>43238</v>
      </c>
      <c r="B170" t="s">
        <v>6</v>
      </c>
      <c r="C170" t="s">
        <v>11</v>
      </c>
      <c r="D170" t="s">
        <v>6</v>
      </c>
      <c r="E170" t="str">
        <f t="shared" si="10"/>
        <v>D</v>
      </c>
      <c r="F170" t="str">
        <f t="shared" si="11"/>
        <v>DC</v>
      </c>
    </row>
    <row r="171" spans="1:6" x14ac:dyDescent="0.35">
      <c r="A171" s="1">
        <v>43550</v>
      </c>
      <c r="B171" t="s">
        <v>6</v>
      </c>
      <c r="C171" t="s">
        <v>11</v>
      </c>
      <c r="D171" t="s">
        <v>11</v>
      </c>
      <c r="E171" t="str">
        <f t="shared" si="10"/>
        <v>C</v>
      </c>
      <c r="F171" t="str">
        <f t="shared" si="11"/>
        <v>CC</v>
      </c>
    </row>
    <row r="172" spans="1:6" x14ac:dyDescent="0.35">
      <c r="A172" s="1">
        <v>43586</v>
      </c>
      <c r="B172" t="s">
        <v>11</v>
      </c>
      <c r="C172" t="s">
        <v>6</v>
      </c>
      <c r="D172" t="s">
        <v>11</v>
      </c>
      <c r="E172" t="str">
        <f t="shared" si="10"/>
        <v>C</v>
      </c>
      <c r="F172" t="str">
        <f t="shared" si="11"/>
        <v>CC</v>
      </c>
    </row>
    <row r="173" spans="1:6" x14ac:dyDescent="0.35">
      <c r="A173" s="1">
        <v>43595</v>
      </c>
      <c r="B173" t="s">
        <v>11</v>
      </c>
      <c r="C173" t="s">
        <v>6</v>
      </c>
      <c r="D173" t="s">
        <v>11</v>
      </c>
      <c r="E173" t="str">
        <f t="shared" si="10"/>
        <v>C</v>
      </c>
      <c r="F173" t="str">
        <f t="shared" si="11"/>
        <v>CD</v>
      </c>
    </row>
    <row r="174" spans="1:6" x14ac:dyDescent="0.35">
      <c r="A174" s="1">
        <v>44121</v>
      </c>
      <c r="B174" t="s">
        <v>11</v>
      </c>
      <c r="C174" t="s">
        <v>6</v>
      </c>
      <c r="D174" t="s">
        <v>6</v>
      </c>
      <c r="E174" t="str">
        <f t="shared" si="10"/>
        <v>D</v>
      </c>
      <c r="F174" t="str">
        <f t="shared" si="11"/>
        <v>DD</v>
      </c>
    </row>
    <row r="175" spans="1:6" x14ac:dyDescent="0.35">
      <c r="A175" s="1">
        <v>44099</v>
      </c>
      <c r="B175" t="s">
        <v>6</v>
      </c>
      <c r="C175" t="s">
        <v>11</v>
      </c>
      <c r="D175" t="s">
        <v>6</v>
      </c>
      <c r="E175" t="str">
        <f t="shared" si="10"/>
        <v>D</v>
      </c>
      <c r="F175" t="str">
        <f t="shared" si="11"/>
        <v>DD</v>
      </c>
    </row>
    <row r="176" spans="1:6" x14ac:dyDescent="0.35">
      <c r="A176" s="1">
        <v>44296</v>
      </c>
      <c r="B176" t="s">
        <v>11</v>
      </c>
      <c r="C176" t="s">
        <v>6</v>
      </c>
      <c r="D176" t="s">
        <v>6</v>
      </c>
      <c r="E176" t="str">
        <f t="shared" si="10"/>
        <v>D</v>
      </c>
      <c r="F176" t="str">
        <f t="shared" si="11"/>
        <v>DD</v>
      </c>
    </row>
    <row r="177" spans="1:10" x14ac:dyDescent="0.35">
      <c r="A177" s="2">
        <v>44473</v>
      </c>
      <c r="B177" t="s">
        <v>6</v>
      </c>
      <c r="C177" t="s">
        <v>11</v>
      </c>
      <c r="D177" t="s">
        <v>6</v>
      </c>
      <c r="E177" t="str">
        <f t="shared" si="10"/>
        <v>D</v>
      </c>
      <c r="F177" t="str">
        <f t="shared" si="11"/>
        <v>DC</v>
      </c>
    </row>
    <row r="178" spans="1:10" x14ac:dyDescent="0.35">
      <c r="A178" s="2">
        <v>44479</v>
      </c>
      <c r="B178" t="s">
        <v>6</v>
      </c>
      <c r="C178" t="s">
        <v>11</v>
      </c>
      <c r="D178" t="s">
        <v>11</v>
      </c>
      <c r="E178" t="str">
        <f t="shared" si="10"/>
        <v>C</v>
      </c>
      <c r="F178" t="str">
        <f t="shared" si="11"/>
        <v>C</v>
      </c>
    </row>
    <row r="180" spans="1:10" x14ac:dyDescent="0.35">
      <c r="A180" s="23" t="s">
        <v>10</v>
      </c>
      <c r="B180" s="23"/>
      <c r="C180" s="23"/>
      <c r="D180" s="23"/>
      <c r="E180" s="23"/>
      <c r="F180" s="23"/>
      <c r="G180" s="23"/>
      <c r="H180" s="23"/>
      <c r="I180" s="23"/>
      <c r="J180" s="23"/>
    </row>
    <row r="181" spans="1:10" x14ac:dyDescent="0.35">
      <c r="A181" s="3" t="s">
        <v>24</v>
      </c>
      <c r="B181" s="3" t="s">
        <v>25</v>
      </c>
      <c r="C181" s="3" t="s">
        <v>26</v>
      </c>
      <c r="D181" s="3" t="s">
        <v>27</v>
      </c>
      <c r="G181" s="3" t="s">
        <v>38</v>
      </c>
      <c r="H181" s="3" t="s">
        <v>51</v>
      </c>
      <c r="I181" s="5" t="s">
        <v>40</v>
      </c>
      <c r="J181" s="5" t="s">
        <v>43</v>
      </c>
    </row>
    <row r="182" spans="1:10" x14ac:dyDescent="0.35">
      <c r="A182" s="1">
        <v>39578</v>
      </c>
      <c r="B182" t="s">
        <v>11</v>
      </c>
      <c r="C182" t="s">
        <v>10</v>
      </c>
      <c r="D182" t="s">
        <v>11</v>
      </c>
      <c r="E182" t="str">
        <f>LEFT(D182,1)</f>
        <v>C</v>
      </c>
      <c r="F182" t="str">
        <f>CONCATENATE(E182,E183)</f>
        <v>CC</v>
      </c>
      <c r="G182">
        <f>COUNTIF(F182:F196,"CC")</f>
        <v>6</v>
      </c>
      <c r="H182">
        <f>COUNTIF(F182:F196,"CP")</f>
        <v>3</v>
      </c>
      <c r="I182" s="4">
        <f>G182/(G182+H182)</f>
        <v>0.66666666666666663</v>
      </c>
      <c r="J182" s="4">
        <f>1-I182</f>
        <v>0.33333333333333337</v>
      </c>
    </row>
    <row r="183" spans="1:10" x14ac:dyDescent="0.35">
      <c r="A183" s="1">
        <v>39599</v>
      </c>
      <c r="B183" t="s">
        <v>11</v>
      </c>
      <c r="C183" t="s">
        <v>10</v>
      </c>
      <c r="D183" t="s">
        <v>11</v>
      </c>
      <c r="E183" t="str">
        <f t="shared" ref="E183:E195" si="12">LEFT(D183,1)</f>
        <v>C</v>
      </c>
      <c r="F183" t="str">
        <f t="shared" ref="F183:F195" si="13">CONCATENATE(E183,E184)</f>
        <v>CC</v>
      </c>
    </row>
    <row r="184" spans="1:10" x14ac:dyDescent="0.35">
      <c r="A184" s="1">
        <v>39940</v>
      </c>
      <c r="B184" t="s">
        <v>11</v>
      </c>
      <c r="C184" t="s">
        <v>10</v>
      </c>
      <c r="D184" t="s">
        <v>11</v>
      </c>
      <c r="E184" t="str">
        <f t="shared" si="12"/>
        <v>C</v>
      </c>
      <c r="F184" t="str">
        <f t="shared" si="13"/>
        <v>CC</v>
      </c>
    </row>
    <row r="185" spans="1:10" x14ac:dyDescent="0.35">
      <c r="A185" s="1">
        <v>39953</v>
      </c>
      <c r="B185" t="s">
        <v>11</v>
      </c>
      <c r="C185" t="s">
        <v>10</v>
      </c>
      <c r="D185" t="s">
        <v>11</v>
      </c>
      <c r="E185" t="str">
        <f t="shared" si="12"/>
        <v>C</v>
      </c>
      <c r="F185" t="str">
        <f t="shared" si="13"/>
        <v>CP</v>
      </c>
    </row>
    <row r="186" spans="1:10" x14ac:dyDescent="0.35">
      <c r="A186" s="1">
        <v>40258</v>
      </c>
      <c r="B186" t="s">
        <v>11</v>
      </c>
      <c r="C186" t="s">
        <v>10</v>
      </c>
      <c r="D186" t="s">
        <v>10</v>
      </c>
      <c r="E186" t="str">
        <f t="shared" si="12"/>
        <v>P</v>
      </c>
      <c r="F186" t="str">
        <f t="shared" si="13"/>
        <v>PP</v>
      </c>
    </row>
    <row r="187" spans="1:10" x14ac:dyDescent="0.35">
      <c r="A187" s="1">
        <v>41027</v>
      </c>
      <c r="B187" t="s">
        <v>11</v>
      </c>
      <c r="C187" t="s">
        <v>10</v>
      </c>
      <c r="D187" t="s">
        <v>10</v>
      </c>
      <c r="E187" t="str">
        <f t="shared" si="12"/>
        <v>P</v>
      </c>
      <c r="F187" t="str">
        <f t="shared" si="13"/>
        <v>PC</v>
      </c>
    </row>
    <row r="188" spans="1:10" x14ac:dyDescent="0.35">
      <c r="A188" s="1">
        <v>41396</v>
      </c>
      <c r="B188" t="s">
        <v>11</v>
      </c>
      <c r="C188" t="s">
        <v>10</v>
      </c>
      <c r="D188" t="s">
        <v>11</v>
      </c>
      <c r="E188" t="str">
        <f t="shared" si="12"/>
        <v>C</v>
      </c>
      <c r="F188" t="str">
        <f t="shared" si="13"/>
        <v>CP</v>
      </c>
    </row>
    <row r="189" spans="1:10" x14ac:dyDescent="0.35">
      <c r="A189" s="1">
        <v>41747</v>
      </c>
      <c r="B189" t="s">
        <v>11</v>
      </c>
      <c r="C189" t="s">
        <v>10</v>
      </c>
      <c r="D189" t="s">
        <v>10</v>
      </c>
      <c r="E189" t="str">
        <f t="shared" si="12"/>
        <v>P</v>
      </c>
      <c r="F189" t="str">
        <f t="shared" si="13"/>
        <v>PP</v>
      </c>
    </row>
    <row r="190" spans="1:10" x14ac:dyDescent="0.35">
      <c r="A190" s="1">
        <v>41789</v>
      </c>
      <c r="B190" t="s">
        <v>11</v>
      </c>
      <c r="C190" t="s">
        <v>10</v>
      </c>
      <c r="D190" t="s">
        <v>10</v>
      </c>
      <c r="E190" t="str">
        <f t="shared" si="12"/>
        <v>P</v>
      </c>
      <c r="F190" t="str">
        <f t="shared" si="13"/>
        <v>PC</v>
      </c>
    </row>
    <row r="191" spans="1:10" x14ac:dyDescent="0.35">
      <c r="A191" s="1">
        <v>42119</v>
      </c>
      <c r="B191" t="s">
        <v>11</v>
      </c>
      <c r="C191" t="s">
        <v>10</v>
      </c>
      <c r="D191" t="s">
        <v>11</v>
      </c>
      <c r="E191" t="str">
        <f t="shared" si="12"/>
        <v>C</v>
      </c>
      <c r="F191" t="str">
        <f t="shared" si="13"/>
        <v>CC</v>
      </c>
    </row>
    <row r="192" spans="1:10" x14ac:dyDescent="0.35">
      <c r="A192" s="1">
        <v>43240</v>
      </c>
      <c r="B192" t="s">
        <v>11</v>
      </c>
      <c r="C192" t="s">
        <v>10</v>
      </c>
      <c r="D192" t="s">
        <v>11</v>
      </c>
      <c r="E192" t="str">
        <f t="shared" si="12"/>
        <v>C</v>
      </c>
      <c r="F192" t="str">
        <f t="shared" si="13"/>
        <v>CC</v>
      </c>
    </row>
    <row r="193" spans="1:6" x14ac:dyDescent="0.35">
      <c r="A193" s="1">
        <v>43561</v>
      </c>
      <c r="B193" t="s">
        <v>11</v>
      </c>
      <c r="C193" t="s">
        <v>10</v>
      </c>
      <c r="D193" t="s">
        <v>11</v>
      </c>
      <c r="E193" t="str">
        <f t="shared" si="12"/>
        <v>C</v>
      </c>
      <c r="F193" t="str">
        <f t="shared" si="13"/>
        <v>CC</v>
      </c>
    </row>
    <row r="194" spans="1:6" x14ac:dyDescent="0.35">
      <c r="A194" s="1">
        <v>44302</v>
      </c>
      <c r="B194" t="s">
        <v>10</v>
      </c>
      <c r="C194" t="s">
        <v>11</v>
      </c>
      <c r="D194" t="s">
        <v>11</v>
      </c>
      <c r="E194" t="str">
        <f t="shared" si="12"/>
        <v>C</v>
      </c>
      <c r="F194" t="str">
        <f t="shared" si="13"/>
        <v>CP</v>
      </c>
    </row>
    <row r="195" spans="1:6" x14ac:dyDescent="0.35">
      <c r="A195" s="2">
        <v>44476</v>
      </c>
      <c r="B195" t="s">
        <v>11</v>
      </c>
      <c r="C195" t="s">
        <v>10</v>
      </c>
      <c r="D195" t="s">
        <v>10</v>
      </c>
      <c r="E195" t="str">
        <f t="shared" si="12"/>
        <v>P</v>
      </c>
      <c r="F195" t="str">
        <f t="shared" si="13"/>
        <v>P</v>
      </c>
    </row>
    <row r="196" spans="1:6" x14ac:dyDescent="0.35">
      <c r="A196" s="2"/>
    </row>
  </sheetData>
  <mergeCells count="7">
    <mergeCell ref="A180:J180"/>
    <mergeCell ref="A1:J1"/>
    <mergeCell ref="A36:J36"/>
    <mergeCell ref="A64:J64"/>
    <mergeCell ref="A92:J92"/>
    <mergeCell ref="A121:J121"/>
    <mergeCell ref="A151:J15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1869F-93E9-4AE3-9197-799765F02B05}">
  <dimension ref="A1:J180"/>
  <sheetViews>
    <sheetView topLeftCell="A76" workbookViewId="0">
      <selection activeCell="H86" sqref="H86"/>
    </sheetView>
  </sheetViews>
  <sheetFormatPr defaultRowHeight="14.5" x14ac:dyDescent="0.35"/>
  <cols>
    <col min="1" max="1" width="15.08984375" customWidth="1"/>
    <col min="2" max="3" width="17.81640625" bestFit="1" customWidth="1"/>
    <col min="4" max="4" width="25" bestFit="1" customWidth="1"/>
    <col min="9" max="10" width="8.7265625" style="4"/>
  </cols>
  <sheetData>
    <row r="1" spans="1:10" ht="15.5" x14ac:dyDescent="0.35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35">
      <c r="A2" s="3" t="s">
        <v>24</v>
      </c>
      <c r="B2" s="3" t="s">
        <v>25</v>
      </c>
      <c r="C2" s="3" t="s">
        <v>26</v>
      </c>
      <c r="D2" s="3" t="s">
        <v>27</v>
      </c>
      <c r="G2" s="3" t="s">
        <v>20</v>
      </c>
      <c r="H2" s="3" t="s">
        <v>52</v>
      </c>
      <c r="I2" s="5" t="s">
        <v>53</v>
      </c>
      <c r="J2" s="5" t="s">
        <v>54</v>
      </c>
    </row>
    <row r="3" spans="1:10" x14ac:dyDescent="0.35">
      <c r="A3" s="1">
        <v>39575</v>
      </c>
      <c r="B3" t="s">
        <v>8</v>
      </c>
      <c r="C3" t="s">
        <v>7</v>
      </c>
      <c r="D3" t="s">
        <v>8</v>
      </c>
      <c r="E3" t="str">
        <f>LEFT(D3,1)</f>
        <v>M</v>
      </c>
      <c r="F3" t="str">
        <f>CONCATENATE(E3,E4)</f>
        <v>MR</v>
      </c>
      <c r="G3">
        <f>COUNTIF(F3:F26,"RR")</f>
        <v>5</v>
      </c>
      <c r="H3">
        <f>COUNTIF(F3:F26,"RM")</f>
        <v>6</v>
      </c>
      <c r="I3" s="4">
        <f>G3/(G3+H3)</f>
        <v>0.45454545454545453</v>
      </c>
      <c r="J3" s="4">
        <f>1-I3</f>
        <v>0.54545454545454541</v>
      </c>
    </row>
    <row r="4" spans="1:10" x14ac:dyDescent="0.35">
      <c r="A4" s="1">
        <v>39594</v>
      </c>
      <c r="B4" t="s">
        <v>7</v>
      </c>
      <c r="C4" t="s">
        <v>8</v>
      </c>
      <c r="D4" t="s">
        <v>7</v>
      </c>
      <c r="E4" t="str">
        <f t="shared" ref="E4:E26" si="0">LEFT(D4,1)</f>
        <v>R</v>
      </c>
      <c r="F4" t="str">
        <f t="shared" ref="F4:F26" si="1">CONCATENATE(E4,E5)</f>
        <v>RR</v>
      </c>
    </row>
    <row r="5" spans="1:10" x14ac:dyDescent="0.35">
      <c r="A5" s="1">
        <v>39947</v>
      </c>
      <c r="B5" t="s">
        <v>8</v>
      </c>
      <c r="C5" t="s">
        <v>7</v>
      </c>
      <c r="D5" t="s">
        <v>7</v>
      </c>
      <c r="E5" t="str">
        <f t="shared" si="0"/>
        <v>R</v>
      </c>
      <c r="F5" t="str">
        <f t="shared" si="1"/>
        <v>RM</v>
      </c>
    </row>
    <row r="6" spans="1:10" x14ac:dyDescent="0.35">
      <c r="A6" s="1">
        <v>40250</v>
      </c>
      <c r="B6" t="s">
        <v>8</v>
      </c>
      <c r="C6" t="s">
        <v>7</v>
      </c>
      <c r="D6" t="s">
        <v>8</v>
      </c>
      <c r="E6" t="str">
        <f t="shared" si="0"/>
        <v>M</v>
      </c>
      <c r="F6" t="str">
        <f t="shared" si="1"/>
        <v>MM</v>
      </c>
    </row>
    <row r="7" spans="1:10" x14ac:dyDescent="0.35">
      <c r="A7" s="1">
        <v>40279</v>
      </c>
      <c r="B7" t="s">
        <v>7</v>
      </c>
      <c r="C7" t="s">
        <v>8</v>
      </c>
      <c r="D7" t="s">
        <v>8</v>
      </c>
      <c r="E7" t="str">
        <f t="shared" si="0"/>
        <v>M</v>
      </c>
      <c r="F7" t="str">
        <f t="shared" si="1"/>
        <v>MR</v>
      </c>
    </row>
    <row r="8" spans="1:10" x14ac:dyDescent="0.35">
      <c r="A8" s="1">
        <v>40662</v>
      </c>
      <c r="B8" t="s">
        <v>7</v>
      </c>
      <c r="C8" t="s">
        <v>8</v>
      </c>
      <c r="D8" t="s">
        <v>7</v>
      </c>
      <c r="E8" t="str">
        <f t="shared" si="0"/>
        <v>R</v>
      </c>
      <c r="F8" t="str">
        <f t="shared" si="1"/>
        <v>RR</v>
      </c>
    </row>
    <row r="9" spans="1:10" x14ac:dyDescent="0.35">
      <c r="A9" s="1">
        <v>40683</v>
      </c>
      <c r="B9" t="s">
        <v>8</v>
      </c>
      <c r="C9" t="s">
        <v>7</v>
      </c>
      <c r="D9" t="s">
        <v>7</v>
      </c>
      <c r="E9" t="str">
        <f t="shared" si="0"/>
        <v>R</v>
      </c>
      <c r="F9" t="str">
        <f t="shared" si="1"/>
        <v>RM</v>
      </c>
    </row>
    <row r="10" spans="1:10" x14ac:dyDescent="0.35">
      <c r="A10" s="1">
        <v>41010</v>
      </c>
      <c r="B10" t="s">
        <v>8</v>
      </c>
      <c r="C10" t="s">
        <v>7</v>
      </c>
      <c r="D10" t="s">
        <v>8</v>
      </c>
      <c r="E10" t="str">
        <f t="shared" si="0"/>
        <v>M</v>
      </c>
      <c r="F10" t="str">
        <f t="shared" si="1"/>
        <v>MM</v>
      </c>
    </row>
    <row r="11" spans="1:10" x14ac:dyDescent="0.35">
      <c r="A11" s="1">
        <v>41049</v>
      </c>
      <c r="B11" t="s">
        <v>7</v>
      </c>
      <c r="C11" t="s">
        <v>8</v>
      </c>
      <c r="D11" t="s">
        <v>8</v>
      </c>
      <c r="E11" t="str">
        <f t="shared" si="0"/>
        <v>M</v>
      </c>
      <c r="F11" t="str">
        <f t="shared" si="1"/>
        <v>MR</v>
      </c>
    </row>
    <row r="12" spans="1:10" x14ac:dyDescent="0.35">
      <c r="A12" s="1">
        <v>41381</v>
      </c>
      <c r="B12" t="s">
        <v>7</v>
      </c>
      <c r="C12" t="s">
        <v>8</v>
      </c>
      <c r="D12" t="s">
        <v>7</v>
      </c>
      <c r="E12" t="str">
        <f t="shared" si="0"/>
        <v>R</v>
      </c>
      <c r="F12" t="str">
        <f t="shared" si="1"/>
        <v>RM</v>
      </c>
    </row>
    <row r="13" spans="1:10" x14ac:dyDescent="0.35">
      <c r="A13" s="1">
        <v>41409</v>
      </c>
      <c r="B13" t="s">
        <v>8</v>
      </c>
      <c r="C13" t="s">
        <v>7</v>
      </c>
      <c r="D13" t="s">
        <v>8</v>
      </c>
      <c r="E13" t="str">
        <f t="shared" si="0"/>
        <v>M</v>
      </c>
      <c r="F13" t="str">
        <f t="shared" si="1"/>
        <v>MM</v>
      </c>
    </row>
    <row r="14" spans="1:10" x14ac:dyDescent="0.35">
      <c r="A14" s="1">
        <v>41418</v>
      </c>
      <c r="B14" t="s">
        <v>8</v>
      </c>
      <c r="C14" t="s">
        <v>7</v>
      </c>
      <c r="D14" t="s">
        <v>8</v>
      </c>
      <c r="E14" t="str">
        <f t="shared" si="0"/>
        <v>M</v>
      </c>
      <c r="F14" t="str">
        <f t="shared" si="1"/>
        <v>MM</v>
      </c>
    </row>
    <row r="15" spans="1:10" x14ac:dyDescent="0.35">
      <c r="A15" s="1">
        <v>41778</v>
      </c>
      <c r="B15" t="s">
        <v>7</v>
      </c>
      <c r="C15" t="s">
        <v>8</v>
      </c>
      <c r="D15" t="s">
        <v>8</v>
      </c>
      <c r="E15" t="str">
        <f t="shared" si="0"/>
        <v>M</v>
      </c>
      <c r="F15" t="str">
        <f t="shared" si="1"/>
        <v>MM</v>
      </c>
    </row>
    <row r="16" spans="1:10" x14ac:dyDescent="0.35">
      <c r="A16" s="1">
        <v>41784</v>
      </c>
      <c r="B16" t="s">
        <v>8</v>
      </c>
      <c r="C16" t="s">
        <v>7</v>
      </c>
      <c r="D16" t="s">
        <v>8</v>
      </c>
      <c r="E16" t="str">
        <f t="shared" si="0"/>
        <v>M</v>
      </c>
      <c r="F16" t="str">
        <f t="shared" si="1"/>
        <v>MR</v>
      </c>
    </row>
    <row r="17" spans="1:10" x14ac:dyDescent="0.35">
      <c r="A17" s="1">
        <v>42108</v>
      </c>
      <c r="B17" t="s">
        <v>7</v>
      </c>
      <c r="C17" t="s">
        <v>8</v>
      </c>
      <c r="D17" t="s">
        <v>7</v>
      </c>
      <c r="E17" t="str">
        <f t="shared" si="0"/>
        <v>R</v>
      </c>
      <c r="F17" t="str">
        <f t="shared" si="1"/>
        <v>RM</v>
      </c>
    </row>
    <row r="18" spans="1:10" x14ac:dyDescent="0.35">
      <c r="A18" s="1">
        <v>42125</v>
      </c>
      <c r="B18" t="s">
        <v>8</v>
      </c>
      <c r="C18" t="s">
        <v>7</v>
      </c>
      <c r="D18" t="s">
        <v>8</v>
      </c>
      <c r="E18" t="str">
        <f t="shared" si="0"/>
        <v>M</v>
      </c>
      <c r="F18" t="str">
        <f t="shared" si="1"/>
        <v>MR</v>
      </c>
    </row>
    <row r="19" spans="1:10" x14ac:dyDescent="0.35">
      <c r="A19" s="1">
        <v>43212</v>
      </c>
      <c r="B19" t="s">
        <v>7</v>
      </c>
      <c r="C19" t="s">
        <v>8</v>
      </c>
      <c r="D19" t="s">
        <v>7</v>
      </c>
      <c r="E19" t="str">
        <f t="shared" si="0"/>
        <v>R</v>
      </c>
      <c r="F19" t="str">
        <f t="shared" si="1"/>
        <v>RR</v>
      </c>
    </row>
    <row r="20" spans="1:10" x14ac:dyDescent="0.35">
      <c r="A20" s="1">
        <v>43233</v>
      </c>
      <c r="B20" t="s">
        <v>8</v>
      </c>
      <c r="C20" t="s">
        <v>7</v>
      </c>
      <c r="D20" t="s">
        <v>7</v>
      </c>
      <c r="E20" t="str">
        <f t="shared" si="0"/>
        <v>R</v>
      </c>
      <c r="F20" t="str">
        <f t="shared" si="1"/>
        <v>RR</v>
      </c>
    </row>
    <row r="21" spans="1:10" x14ac:dyDescent="0.35">
      <c r="A21" s="1">
        <v>43568</v>
      </c>
      <c r="B21" t="s">
        <v>8</v>
      </c>
      <c r="C21" t="s">
        <v>7</v>
      </c>
      <c r="D21" t="s">
        <v>7</v>
      </c>
      <c r="E21" t="str">
        <f t="shared" si="0"/>
        <v>R</v>
      </c>
      <c r="F21" t="str">
        <f t="shared" si="1"/>
        <v>RR</v>
      </c>
    </row>
    <row r="22" spans="1:10" x14ac:dyDescent="0.35">
      <c r="A22" s="1">
        <v>43575</v>
      </c>
      <c r="B22" t="s">
        <v>7</v>
      </c>
      <c r="C22" t="s">
        <v>8</v>
      </c>
      <c r="D22" t="s">
        <v>7</v>
      </c>
      <c r="E22" t="str">
        <f t="shared" si="0"/>
        <v>R</v>
      </c>
      <c r="F22" t="str">
        <f t="shared" si="1"/>
        <v>RM</v>
      </c>
    </row>
    <row r="23" spans="1:10" x14ac:dyDescent="0.35">
      <c r="A23" s="1">
        <v>44110</v>
      </c>
      <c r="B23" t="s">
        <v>8</v>
      </c>
      <c r="C23" t="s">
        <v>7</v>
      </c>
      <c r="D23" t="s">
        <v>8</v>
      </c>
      <c r="E23" t="str">
        <f t="shared" si="0"/>
        <v>M</v>
      </c>
      <c r="F23" t="str">
        <f t="shared" si="1"/>
        <v>MR</v>
      </c>
    </row>
    <row r="24" spans="1:10" x14ac:dyDescent="0.35">
      <c r="A24" s="1">
        <v>44129</v>
      </c>
      <c r="B24" t="s">
        <v>8</v>
      </c>
      <c r="C24" t="s">
        <v>7</v>
      </c>
      <c r="D24" t="s">
        <v>7</v>
      </c>
      <c r="E24" t="str">
        <f t="shared" si="0"/>
        <v>R</v>
      </c>
      <c r="F24" t="str">
        <f t="shared" si="1"/>
        <v>RM</v>
      </c>
    </row>
    <row r="25" spans="1:10" x14ac:dyDescent="0.35">
      <c r="A25" s="1">
        <v>44315</v>
      </c>
      <c r="B25" t="s">
        <v>8</v>
      </c>
      <c r="C25" t="s">
        <v>7</v>
      </c>
      <c r="D25" t="s">
        <v>8</v>
      </c>
      <c r="E25" t="str">
        <f t="shared" si="0"/>
        <v>M</v>
      </c>
      <c r="F25" t="str">
        <f t="shared" si="1"/>
        <v>MM</v>
      </c>
    </row>
    <row r="26" spans="1:10" x14ac:dyDescent="0.35">
      <c r="A26" s="2">
        <v>44474</v>
      </c>
      <c r="B26" t="s">
        <v>7</v>
      </c>
      <c r="C26" t="s">
        <v>8</v>
      </c>
      <c r="D26" t="s">
        <v>8</v>
      </c>
      <c r="E26" t="str">
        <f t="shared" si="0"/>
        <v>M</v>
      </c>
      <c r="F26" t="str">
        <f t="shared" si="1"/>
        <v>M</v>
      </c>
    </row>
    <row r="28" spans="1:10" ht="15.5" x14ac:dyDescent="0.35">
      <c r="A28" s="24" t="s">
        <v>11</v>
      </c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35">
      <c r="A29" s="3" t="s">
        <v>24</v>
      </c>
      <c r="B29" s="3" t="s">
        <v>25</v>
      </c>
      <c r="C29" s="3" t="s">
        <v>26</v>
      </c>
      <c r="D29" s="3" t="s">
        <v>27</v>
      </c>
      <c r="G29" s="3" t="s">
        <v>20</v>
      </c>
      <c r="H29" s="3" t="s">
        <v>57</v>
      </c>
      <c r="I29" s="5" t="s">
        <v>53</v>
      </c>
      <c r="J29" s="5" t="s">
        <v>54</v>
      </c>
    </row>
    <row r="30" spans="1:10" x14ac:dyDescent="0.35">
      <c r="A30" s="1">
        <v>39572</v>
      </c>
      <c r="B30" t="s">
        <v>7</v>
      </c>
      <c r="C30" t="s">
        <v>11</v>
      </c>
      <c r="D30" t="s">
        <v>7</v>
      </c>
      <c r="E30" t="str">
        <f>LEFT(D30,1)</f>
        <v>R</v>
      </c>
      <c r="F30" t="str">
        <f>CONCATENATE(E30,E31)</f>
        <v>RR</v>
      </c>
      <c r="G30">
        <f>COUNTIF(F30:F54,"RR")</f>
        <v>3</v>
      </c>
      <c r="H30">
        <f>COUNTIF(F30:F53,"RC")</f>
        <v>6</v>
      </c>
      <c r="I30" s="4">
        <f>G30/(G30+H30)</f>
        <v>0.33333333333333331</v>
      </c>
      <c r="J30" s="4">
        <f>1-I30</f>
        <v>0.66666666666666674</v>
      </c>
    </row>
    <row r="31" spans="1:10" x14ac:dyDescent="0.35">
      <c r="A31" s="1">
        <v>39592</v>
      </c>
      <c r="B31" t="s">
        <v>11</v>
      </c>
      <c r="C31" t="s">
        <v>7</v>
      </c>
      <c r="D31" t="s">
        <v>7</v>
      </c>
      <c r="E31" t="str">
        <f t="shared" ref="E31:E53" si="2">LEFT(D31,1)</f>
        <v>R</v>
      </c>
      <c r="F31" t="str">
        <f t="shared" ref="F31:F53" si="3">CONCATENATE(E31,E32)</f>
        <v>RR</v>
      </c>
    </row>
    <row r="32" spans="1:10" x14ac:dyDescent="0.35">
      <c r="A32" s="1">
        <v>39600</v>
      </c>
      <c r="B32" t="s">
        <v>11</v>
      </c>
      <c r="C32" t="s">
        <v>7</v>
      </c>
      <c r="D32" t="s">
        <v>7</v>
      </c>
      <c r="E32" t="str">
        <f t="shared" si="2"/>
        <v>R</v>
      </c>
      <c r="F32" t="str">
        <f t="shared" si="3"/>
        <v>RC</v>
      </c>
    </row>
    <row r="33" spans="1:6" x14ac:dyDescent="0.35">
      <c r="A33" s="1">
        <v>39933</v>
      </c>
      <c r="B33" t="s">
        <v>11</v>
      </c>
      <c r="C33" t="s">
        <v>7</v>
      </c>
      <c r="D33" t="s">
        <v>11</v>
      </c>
      <c r="E33" t="str">
        <f t="shared" si="2"/>
        <v>C</v>
      </c>
      <c r="F33" t="str">
        <f t="shared" si="3"/>
        <v>CC</v>
      </c>
    </row>
    <row r="34" spans="1:6" x14ac:dyDescent="0.35">
      <c r="A34" s="1">
        <v>39942</v>
      </c>
      <c r="B34" t="s">
        <v>11</v>
      </c>
      <c r="C34" t="s">
        <v>7</v>
      </c>
      <c r="D34" t="s">
        <v>11</v>
      </c>
      <c r="E34" t="str">
        <f t="shared" si="2"/>
        <v>C</v>
      </c>
      <c r="F34" t="str">
        <f t="shared" si="3"/>
        <v>CR</v>
      </c>
    </row>
    <row r="35" spans="1:6" x14ac:dyDescent="0.35">
      <c r="A35" s="1">
        <v>40265</v>
      </c>
      <c r="B35" t="s">
        <v>7</v>
      </c>
      <c r="C35" t="s">
        <v>11</v>
      </c>
      <c r="D35" t="s">
        <v>7</v>
      </c>
      <c r="E35" t="str">
        <f t="shared" si="2"/>
        <v>R</v>
      </c>
      <c r="F35" t="str">
        <f t="shared" si="3"/>
        <v>RC</v>
      </c>
    </row>
    <row r="36" spans="1:6" x14ac:dyDescent="0.35">
      <c r="A36" s="1">
        <v>40271</v>
      </c>
      <c r="B36" t="s">
        <v>11</v>
      </c>
      <c r="C36" t="s">
        <v>7</v>
      </c>
      <c r="D36" t="s">
        <v>11</v>
      </c>
      <c r="E36" t="str">
        <f t="shared" si="2"/>
        <v>C</v>
      </c>
      <c r="F36" t="str">
        <f t="shared" si="3"/>
        <v>CC</v>
      </c>
    </row>
    <row r="37" spans="1:6" x14ac:dyDescent="0.35">
      <c r="A37" s="1">
        <v>40667</v>
      </c>
      <c r="B37" t="s">
        <v>11</v>
      </c>
      <c r="C37" t="s">
        <v>7</v>
      </c>
      <c r="D37" t="s">
        <v>11</v>
      </c>
      <c r="E37" t="str">
        <f t="shared" si="2"/>
        <v>C</v>
      </c>
      <c r="F37" t="str">
        <f t="shared" si="3"/>
        <v>CC</v>
      </c>
    </row>
    <row r="38" spans="1:6" x14ac:dyDescent="0.35">
      <c r="A38" s="1">
        <v>40672</v>
      </c>
      <c r="B38" t="s">
        <v>7</v>
      </c>
      <c r="C38" t="s">
        <v>11</v>
      </c>
      <c r="D38" t="s">
        <v>11</v>
      </c>
      <c r="E38" t="str">
        <f t="shared" si="2"/>
        <v>C</v>
      </c>
      <c r="F38" t="str">
        <f t="shared" si="3"/>
        <v>CC</v>
      </c>
    </row>
    <row r="39" spans="1:6" x14ac:dyDescent="0.35">
      <c r="A39" s="1">
        <v>41020</v>
      </c>
      <c r="B39" t="s">
        <v>11</v>
      </c>
      <c r="C39" t="s">
        <v>7</v>
      </c>
      <c r="D39" t="s">
        <v>11</v>
      </c>
      <c r="E39" t="str">
        <f t="shared" si="2"/>
        <v>C</v>
      </c>
      <c r="F39" t="str">
        <f t="shared" si="3"/>
        <v>CC</v>
      </c>
    </row>
    <row r="40" spans="1:6" x14ac:dyDescent="0.35">
      <c r="A40" s="1">
        <v>41039</v>
      </c>
      <c r="B40" t="s">
        <v>7</v>
      </c>
      <c r="C40" t="s">
        <v>11</v>
      </c>
      <c r="D40" t="s">
        <v>11</v>
      </c>
      <c r="E40" t="str">
        <f t="shared" si="2"/>
        <v>C</v>
      </c>
      <c r="F40" t="str">
        <f t="shared" si="3"/>
        <v>CC</v>
      </c>
    </row>
    <row r="41" spans="1:6" x14ac:dyDescent="0.35">
      <c r="A41" s="1">
        <v>41386</v>
      </c>
      <c r="B41" t="s">
        <v>11</v>
      </c>
      <c r="C41" t="s">
        <v>7</v>
      </c>
      <c r="D41" t="s">
        <v>11</v>
      </c>
      <c r="E41" t="str">
        <f t="shared" si="2"/>
        <v>C</v>
      </c>
      <c r="F41" t="str">
        <f t="shared" si="3"/>
        <v>CR</v>
      </c>
    </row>
    <row r="42" spans="1:6" x14ac:dyDescent="0.35">
      <c r="A42" s="1">
        <v>41406</v>
      </c>
      <c r="B42" t="s">
        <v>7</v>
      </c>
      <c r="C42" t="s">
        <v>11</v>
      </c>
      <c r="D42" t="s">
        <v>7</v>
      </c>
      <c r="E42" t="str">
        <f t="shared" si="2"/>
        <v>R</v>
      </c>
      <c r="F42" t="str">
        <f t="shared" si="3"/>
        <v>RC</v>
      </c>
    </row>
    <row r="43" spans="1:6" x14ac:dyDescent="0.35">
      <c r="A43" s="1">
        <v>41752</v>
      </c>
      <c r="B43" t="s">
        <v>7</v>
      </c>
      <c r="C43" t="s">
        <v>11</v>
      </c>
      <c r="D43" t="s">
        <v>11</v>
      </c>
      <c r="E43" t="str">
        <f t="shared" si="2"/>
        <v>C</v>
      </c>
      <c r="F43" t="str">
        <f t="shared" si="3"/>
        <v>CC</v>
      </c>
    </row>
    <row r="44" spans="1:6" x14ac:dyDescent="0.35">
      <c r="A44" s="1">
        <v>41772</v>
      </c>
      <c r="B44" t="s">
        <v>11</v>
      </c>
      <c r="C44" t="s">
        <v>7</v>
      </c>
      <c r="D44" t="s">
        <v>11</v>
      </c>
      <c r="E44" t="str">
        <f t="shared" si="2"/>
        <v>C</v>
      </c>
      <c r="F44" t="str">
        <f t="shared" si="3"/>
        <v>CR</v>
      </c>
    </row>
    <row r="45" spans="1:6" x14ac:dyDescent="0.35">
      <c r="A45" s="1">
        <v>42113</v>
      </c>
      <c r="B45" t="s">
        <v>7</v>
      </c>
      <c r="C45" t="s">
        <v>11</v>
      </c>
      <c r="D45" t="s">
        <v>7</v>
      </c>
      <c r="E45" t="str">
        <f t="shared" si="2"/>
        <v>R</v>
      </c>
      <c r="F45" t="str">
        <f t="shared" si="3"/>
        <v>RC</v>
      </c>
    </row>
    <row r="46" spans="1:6" x14ac:dyDescent="0.35">
      <c r="A46" s="1">
        <v>42134</v>
      </c>
      <c r="B46" t="s">
        <v>11</v>
      </c>
      <c r="C46" t="s">
        <v>7</v>
      </c>
      <c r="D46" t="s">
        <v>11</v>
      </c>
      <c r="E46" t="str">
        <f t="shared" si="2"/>
        <v>C</v>
      </c>
      <c r="F46" t="str">
        <f t="shared" si="3"/>
        <v>CC</v>
      </c>
    </row>
    <row r="47" spans="1:6" x14ac:dyDescent="0.35">
      <c r="A47" s="1">
        <v>43210</v>
      </c>
      <c r="B47" t="s">
        <v>11</v>
      </c>
      <c r="C47" t="s">
        <v>7</v>
      </c>
      <c r="D47" t="s">
        <v>11</v>
      </c>
      <c r="E47" t="str">
        <f t="shared" si="2"/>
        <v>C</v>
      </c>
      <c r="F47" t="str">
        <f t="shared" si="3"/>
        <v>CR</v>
      </c>
    </row>
    <row r="48" spans="1:6" x14ac:dyDescent="0.35">
      <c r="A48" s="1">
        <v>43231</v>
      </c>
      <c r="B48" t="s">
        <v>7</v>
      </c>
      <c r="C48" t="s">
        <v>11</v>
      </c>
      <c r="D48" t="s">
        <v>7</v>
      </c>
      <c r="E48" t="str">
        <f t="shared" si="2"/>
        <v>R</v>
      </c>
      <c r="F48" t="str">
        <f t="shared" si="3"/>
        <v>RC</v>
      </c>
    </row>
    <row r="49" spans="1:10" x14ac:dyDescent="0.35">
      <c r="A49" s="1">
        <v>43555</v>
      </c>
      <c r="B49" t="s">
        <v>11</v>
      </c>
      <c r="C49" t="s">
        <v>7</v>
      </c>
      <c r="D49" t="s">
        <v>11</v>
      </c>
      <c r="E49" t="str">
        <f t="shared" si="2"/>
        <v>C</v>
      </c>
      <c r="F49" t="str">
        <f t="shared" si="3"/>
        <v>CC</v>
      </c>
    </row>
    <row r="50" spans="1:10" x14ac:dyDescent="0.35">
      <c r="A50" s="1">
        <v>43566</v>
      </c>
      <c r="B50" t="s">
        <v>7</v>
      </c>
      <c r="C50" t="s">
        <v>11</v>
      </c>
      <c r="D50" t="s">
        <v>11</v>
      </c>
      <c r="E50" t="str">
        <f t="shared" si="2"/>
        <v>C</v>
      </c>
      <c r="F50" t="str">
        <f t="shared" si="3"/>
        <v>CR</v>
      </c>
    </row>
    <row r="51" spans="1:10" x14ac:dyDescent="0.35">
      <c r="A51" s="1">
        <v>44096</v>
      </c>
      <c r="B51" t="s">
        <v>7</v>
      </c>
      <c r="C51" t="s">
        <v>11</v>
      </c>
      <c r="D51" t="s">
        <v>7</v>
      </c>
      <c r="E51" t="str">
        <f t="shared" si="2"/>
        <v>R</v>
      </c>
      <c r="F51" t="str">
        <f t="shared" si="3"/>
        <v>RR</v>
      </c>
    </row>
    <row r="52" spans="1:10" x14ac:dyDescent="0.35">
      <c r="A52" s="1">
        <v>44123</v>
      </c>
      <c r="B52" t="s">
        <v>11</v>
      </c>
      <c r="C52" t="s">
        <v>7</v>
      </c>
      <c r="D52" t="s">
        <v>7</v>
      </c>
      <c r="E52" t="str">
        <f t="shared" si="2"/>
        <v>R</v>
      </c>
      <c r="F52" t="str">
        <f t="shared" si="3"/>
        <v>RC</v>
      </c>
    </row>
    <row r="53" spans="1:10" x14ac:dyDescent="0.35">
      <c r="A53" s="1">
        <v>44305</v>
      </c>
      <c r="B53" t="s">
        <v>11</v>
      </c>
      <c r="C53" t="s">
        <v>7</v>
      </c>
      <c r="D53" t="s">
        <v>11</v>
      </c>
      <c r="E53" t="str">
        <f t="shared" si="2"/>
        <v>C</v>
      </c>
      <c r="F53" t="str">
        <f t="shared" si="3"/>
        <v>C</v>
      </c>
    </row>
    <row r="54" spans="1:10" x14ac:dyDescent="0.35">
      <c r="A54" s="2">
        <v>44471</v>
      </c>
      <c r="B54" t="s">
        <v>7</v>
      </c>
      <c r="C54" t="s">
        <v>11</v>
      </c>
      <c r="D54" t="s">
        <v>7</v>
      </c>
    </row>
    <row r="55" spans="1:10" x14ac:dyDescent="0.35">
      <c r="A55" s="2"/>
    </row>
    <row r="56" spans="1:10" ht="15.5" x14ac:dyDescent="0.35">
      <c r="A56" s="26" t="s">
        <v>5</v>
      </c>
      <c r="B56" s="26"/>
      <c r="C56" s="26"/>
      <c r="D56" s="26"/>
      <c r="E56" s="26"/>
      <c r="F56" s="26"/>
      <c r="G56" s="26"/>
      <c r="H56" s="26"/>
      <c r="I56" s="26"/>
      <c r="J56" s="26"/>
    </row>
    <row r="57" spans="1:10" x14ac:dyDescent="0.35">
      <c r="A57" s="3" t="s">
        <v>24</v>
      </c>
      <c r="B57" s="3" t="s">
        <v>25</v>
      </c>
      <c r="C57" s="3" t="s">
        <v>26</v>
      </c>
      <c r="D57" s="3" t="s">
        <v>27</v>
      </c>
      <c r="G57" s="3" t="s">
        <v>20</v>
      </c>
      <c r="H57" s="3" t="s">
        <v>58</v>
      </c>
      <c r="I57" s="5" t="s">
        <v>53</v>
      </c>
      <c r="J57" s="5" t="s">
        <v>54</v>
      </c>
    </row>
    <row r="58" spans="1:10" x14ac:dyDescent="0.35">
      <c r="A58" s="1">
        <v>39569</v>
      </c>
      <c r="B58" t="s">
        <v>7</v>
      </c>
      <c r="C58" t="s">
        <v>5</v>
      </c>
      <c r="D58" t="s">
        <v>7</v>
      </c>
      <c r="E58" t="str">
        <f>LEFT(D58,1)</f>
        <v>R</v>
      </c>
      <c r="F58" t="str">
        <f>CONCATENATE(E58,E59)</f>
        <v>RR</v>
      </c>
      <c r="G58">
        <f>COUNTIF(F58:F81,"RR")</f>
        <v>4</v>
      </c>
      <c r="H58">
        <f>COUNTIF(F58:F81,"RK")</f>
        <v>7</v>
      </c>
      <c r="I58" s="4">
        <f>G58/(G58+H58)</f>
        <v>0.36363636363636365</v>
      </c>
      <c r="J58" s="4">
        <f>1-I58</f>
        <v>0.63636363636363635</v>
      </c>
    </row>
    <row r="59" spans="1:10" x14ac:dyDescent="0.35">
      <c r="A59" s="1">
        <v>39588</v>
      </c>
      <c r="B59" t="s">
        <v>5</v>
      </c>
      <c r="C59" t="s">
        <v>7</v>
      </c>
      <c r="D59" t="s">
        <v>7</v>
      </c>
      <c r="E59" t="str">
        <f t="shared" ref="E59:E81" si="4">LEFT(D59,1)</f>
        <v>R</v>
      </c>
      <c r="F59" t="str">
        <f t="shared" ref="F59:F81" si="5">CONCATENATE(E59,E60)</f>
        <v>RR</v>
      </c>
    </row>
    <row r="60" spans="1:10" x14ac:dyDescent="0.35">
      <c r="A60" s="1">
        <v>39926</v>
      </c>
      <c r="B60" t="s">
        <v>5</v>
      </c>
      <c r="C60" t="s">
        <v>7</v>
      </c>
      <c r="D60" t="s">
        <v>7</v>
      </c>
      <c r="E60" t="str">
        <f t="shared" si="4"/>
        <v>R</v>
      </c>
      <c r="F60" t="str">
        <f t="shared" si="5"/>
        <v>RK</v>
      </c>
    </row>
    <row r="61" spans="1:10" x14ac:dyDescent="0.35">
      <c r="A61" s="1">
        <v>39953</v>
      </c>
      <c r="B61" t="s">
        <v>5</v>
      </c>
      <c r="C61" t="s">
        <v>7</v>
      </c>
      <c r="D61" t="s">
        <v>5</v>
      </c>
      <c r="E61" t="str">
        <f t="shared" si="4"/>
        <v>K</v>
      </c>
      <c r="F61" t="str">
        <f t="shared" si="5"/>
        <v>KR</v>
      </c>
    </row>
    <row r="62" spans="1:10" x14ac:dyDescent="0.35">
      <c r="A62" s="1">
        <v>40257</v>
      </c>
      <c r="B62" t="s">
        <v>7</v>
      </c>
      <c r="C62" t="s">
        <v>5</v>
      </c>
      <c r="D62" t="s">
        <v>7</v>
      </c>
      <c r="E62" t="str">
        <f t="shared" si="4"/>
        <v>R</v>
      </c>
      <c r="F62" t="str">
        <f t="shared" si="5"/>
        <v>RK</v>
      </c>
    </row>
    <row r="63" spans="1:10" x14ac:dyDescent="0.35">
      <c r="A63" s="1">
        <v>40285</v>
      </c>
      <c r="B63" t="s">
        <v>5</v>
      </c>
      <c r="C63" t="s">
        <v>7</v>
      </c>
      <c r="D63" t="s">
        <v>5</v>
      </c>
      <c r="E63" t="str">
        <f t="shared" si="4"/>
        <v>K</v>
      </c>
      <c r="F63" t="str">
        <f t="shared" si="5"/>
        <v>KK</v>
      </c>
    </row>
    <row r="64" spans="1:10" x14ac:dyDescent="0.35">
      <c r="A64" s="1">
        <v>40648</v>
      </c>
      <c r="B64" t="s">
        <v>7</v>
      </c>
      <c r="C64" t="s">
        <v>5</v>
      </c>
      <c r="D64" t="s">
        <v>5</v>
      </c>
      <c r="E64" t="str">
        <f t="shared" si="4"/>
        <v>K</v>
      </c>
      <c r="F64" t="str">
        <f t="shared" si="5"/>
        <v>KK</v>
      </c>
    </row>
    <row r="65" spans="1:6" x14ac:dyDescent="0.35">
      <c r="A65" s="1">
        <v>40650</v>
      </c>
      <c r="B65" t="s">
        <v>5</v>
      </c>
      <c r="C65" t="s">
        <v>7</v>
      </c>
      <c r="D65" t="s">
        <v>5</v>
      </c>
      <c r="E65" t="str">
        <f t="shared" si="4"/>
        <v>K</v>
      </c>
      <c r="F65" t="str">
        <f t="shared" si="5"/>
        <v>KR</v>
      </c>
    </row>
    <row r="66" spans="1:6" x14ac:dyDescent="0.35">
      <c r="A66" s="1">
        <v>41007</v>
      </c>
      <c r="B66" t="s">
        <v>7</v>
      </c>
      <c r="C66" t="s">
        <v>5</v>
      </c>
      <c r="D66" t="s">
        <v>7</v>
      </c>
      <c r="E66" t="str">
        <f t="shared" si="4"/>
        <v>R</v>
      </c>
      <c r="F66" t="str">
        <f t="shared" si="5"/>
        <v>RK</v>
      </c>
    </row>
    <row r="67" spans="1:6" x14ac:dyDescent="0.35">
      <c r="A67" s="1">
        <v>41012</v>
      </c>
      <c r="B67" t="s">
        <v>5</v>
      </c>
      <c r="C67" t="s">
        <v>7</v>
      </c>
      <c r="D67" t="s">
        <v>5</v>
      </c>
      <c r="E67" t="str">
        <f t="shared" si="4"/>
        <v>K</v>
      </c>
      <c r="F67" t="str">
        <f t="shared" si="5"/>
        <v>KR</v>
      </c>
    </row>
    <row r="68" spans="1:6" x14ac:dyDescent="0.35">
      <c r="A68" s="1">
        <v>41372</v>
      </c>
      <c r="B68" t="s">
        <v>7</v>
      </c>
      <c r="C68" t="s">
        <v>5</v>
      </c>
      <c r="D68" t="s">
        <v>7</v>
      </c>
      <c r="E68" t="str">
        <f t="shared" si="4"/>
        <v>R</v>
      </c>
      <c r="F68" t="str">
        <f t="shared" si="5"/>
        <v>RK</v>
      </c>
    </row>
    <row r="69" spans="1:6" x14ac:dyDescent="0.35">
      <c r="A69" s="1">
        <v>41397</v>
      </c>
      <c r="B69" t="s">
        <v>5</v>
      </c>
      <c r="C69" t="s">
        <v>7</v>
      </c>
      <c r="D69" t="s">
        <v>5</v>
      </c>
      <c r="E69" t="str">
        <f t="shared" si="4"/>
        <v>K</v>
      </c>
      <c r="F69" t="str">
        <f t="shared" si="5"/>
        <v>KR</v>
      </c>
    </row>
    <row r="70" spans="1:6" x14ac:dyDescent="0.35">
      <c r="A70" s="1">
        <v>41758</v>
      </c>
      <c r="B70" t="s">
        <v>5</v>
      </c>
      <c r="C70" t="s">
        <v>7</v>
      </c>
      <c r="D70" t="s">
        <v>7</v>
      </c>
      <c r="E70" t="str">
        <f t="shared" si="4"/>
        <v>R</v>
      </c>
      <c r="F70" t="str">
        <f t="shared" si="5"/>
        <v>RR</v>
      </c>
    </row>
    <row r="71" spans="1:6" x14ac:dyDescent="0.35">
      <c r="A71" s="1">
        <v>41764</v>
      </c>
      <c r="B71" t="s">
        <v>7</v>
      </c>
      <c r="C71" t="s">
        <v>5</v>
      </c>
      <c r="D71" t="s">
        <v>7</v>
      </c>
      <c r="E71" t="str">
        <f t="shared" si="4"/>
        <v>R</v>
      </c>
      <c r="F71" t="str">
        <f t="shared" si="5"/>
        <v>RR</v>
      </c>
    </row>
    <row r="72" spans="1:6" x14ac:dyDescent="0.35">
      <c r="A72" s="1">
        <v>42140</v>
      </c>
      <c r="B72" t="s">
        <v>7</v>
      </c>
      <c r="C72" t="s">
        <v>5</v>
      </c>
      <c r="D72" t="s">
        <v>7</v>
      </c>
      <c r="E72" t="str">
        <f t="shared" si="4"/>
        <v>R</v>
      </c>
      <c r="F72" t="str">
        <f t="shared" si="5"/>
        <v>RK</v>
      </c>
    </row>
    <row r="73" spans="1:6" x14ac:dyDescent="0.35">
      <c r="A73" s="1">
        <v>43208</v>
      </c>
      <c r="B73" t="s">
        <v>7</v>
      </c>
      <c r="C73" t="s">
        <v>5</v>
      </c>
      <c r="D73" t="s">
        <v>5</v>
      </c>
      <c r="E73" t="str">
        <f t="shared" si="4"/>
        <v>K</v>
      </c>
      <c r="F73" t="str">
        <f t="shared" si="5"/>
        <v>KK</v>
      </c>
    </row>
    <row r="74" spans="1:6" x14ac:dyDescent="0.35">
      <c r="A74" s="1">
        <v>43235</v>
      </c>
      <c r="B74" t="s">
        <v>5</v>
      </c>
      <c r="C74" t="s">
        <v>7</v>
      </c>
      <c r="D74" t="s">
        <v>5</v>
      </c>
      <c r="E74" t="str">
        <f t="shared" si="4"/>
        <v>K</v>
      </c>
      <c r="F74" t="str">
        <f t="shared" si="5"/>
        <v>KK</v>
      </c>
    </row>
    <row r="75" spans="1:6" x14ac:dyDescent="0.35">
      <c r="A75" s="1">
        <v>43243</v>
      </c>
      <c r="B75" t="s">
        <v>5</v>
      </c>
      <c r="C75" t="s">
        <v>7</v>
      </c>
      <c r="D75" t="s">
        <v>5</v>
      </c>
      <c r="E75" t="str">
        <f t="shared" si="4"/>
        <v>K</v>
      </c>
      <c r="F75" t="str">
        <f t="shared" si="5"/>
        <v>KK</v>
      </c>
    </row>
    <row r="76" spans="1:6" x14ac:dyDescent="0.35">
      <c r="A76" s="1">
        <v>43562</v>
      </c>
      <c r="B76" t="s">
        <v>7</v>
      </c>
      <c r="C76" t="s">
        <v>5</v>
      </c>
      <c r="D76" t="s">
        <v>5</v>
      </c>
      <c r="E76" t="str">
        <f t="shared" si="4"/>
        <v>K</v>
      </c>
      <c r="F76" t="str">
        <f t="shared" si="5"/>
        <v>KR</v>
      </c>
    </row>
    <row r="77" spans="1:6" x14ac:dyDescent="0.35">
      <c r="A77" s="1">
        <v>43580</v>
      </c>
      <c r="B77" t="s">
        <v>5</v>
      </c>
      <c r="C77" t="s">
        <v>7</v>
      </c>
      <c r="D77" t="s">
        <v>7</v>
      </c>
      <c r="E77" t="str">
        <f t="shared" si="4"/>
        <v>R</v>
      </c>
      <c r="F77" t="str">
        <f t="shared" si="5"/>
        <v>RK</v>
      </c>
    </row>
    <row r="78" spans="1:6" x14ac:dyDescent="0.35">
      <c r="A78" s="1">
        <v>44104</v>
      </c>
      <c r="B78" t="s">
        <v>5</v>
      </c>
      <c r="C78" t="s">
        <v>7</v>
      </c>
      <c r="D78" t="s">
        <v>5</v>
      </c>
      <c r="E78" t="str">
        <f t="shared" si="4"/>
        <v>K</v>
      </c>
      <c r="F78" t="str">
        <f t="shared" si="5"/>
        <v>KK</v>
      </c>
    </row>
    <row r="79" spans="1:6" x14ac:dyDescent="0.35">
      <c r="A79" s="1">
        <v>44136</v>
      </c>
      <c r="B79" t="s">
        <v>5</v>
      </c>
      <c r="C79" t="s">
        <v>7</v>
      </c>
      <c r="D79" t="s">
        <v>5</v>
      </c>
      <c r="E79" t="str">
        <f t="shared" si="4"/>
        <v>K</v>
      </c>
      <c r="F79" t="str">
        <f t="shared" si="5"/>
        <v>KR</v>
      </c>
    </row>
    <row r="80" spans="1:6" x14ac:dyDescent="0.35">
      <c r="A80" s="1">
        <v>44310</v>
      </c>
      <c r="B80" t="s">
        <v>7</v>
      </c>
      <c r="C80" t="s">
        <v>5</v>
      </c>
      <c r="D80" t="s">
        <v>7</v>
      </c>
      <c r="E80" t="str">
        <f t="shared" si="4"/>
        <v>R</v>
      </c>
      <c r="F80" t="str">
        <f t="shared" si="5"/>
        <v>RK</v>
      </c>
    </row>
    <row r="81" spans="1:10" x14ac:dyDescent="0.35">
      <c r="A81" s="2">
        <v>44476</v>
      </c>
      <c r="B81" t="s">
        <v>5</v>
      </c>
      <c r="C81" t="s">
        <v>7</v>
      </c>
      <c r="D81" t="s">
        <v>5</v>
      </c>
      <c r="E81" t="str">
        <f t="shared" si="4"/>
        <v>K</v>
      </c>
      <c r="F81" t="str">
        <f t="shared" si="5"/>
        <v>K</v>
      </c>
    </row>
    <row r="83" spans="1:10" ht="15.5" x14ac:dyDescent="0.35">
      <c r="A83" s="27" t="s">
        <v>9</v>
      </c>
      <c r="B83" s="27"/>
      <c r="C83" s="27"/>
      <c r="D83" s="27"/>
      <c r="E83" s="27"/>
      <c r="F83" s="27"/>
      <c r="G83" s="27"/>
      <c r="H83" s="27"/>
      <c r="I83" s="27"/>
      <c r="J83" s="27"/>
    </row>
    <row r="84" spans="1:10" x14ac:dyDescent="0.35">
      <c r="A84" s="3" t="s">
        <v>24</v>
      </c>
      <c r="B84" s="3" t="s">
        <v>25</v>
      </c>
      <c r="C84" s="3" t="s">
        <v>26</v>
      </c>
      <c r="D84" s="3" t="s">
        <v>27</v>
      </c>
      <c r="G84" s="3" t="s">
        <v>20</v>
      </c>
      <c r="H84" s="3" t="s">
        <v>59</v>
      </c>
      <c r="I84" s="5" t="s">
        <v>53</v>
      </c>
      <c r="J84" s="5" t="s">
        <v>54</v>
      </c>
    </row>
    <row r="85" spans="1:10" x14ac:dyDescent="0.35">
      <c r="A85" s="1">
        <v>39562</v>
      </c>
      <c r="B85" t="s">
        <v>9</v>
      </c>
      <c r="C85" t="s">
        <v>7</v>
      </c>
      <c r="D85" t="s">
        <v>7</v>
      </c>
      <c r="E85" t="str">
        <f>LEFT(D85,1)</f>
        <v>R</v>
      </c>
      <c r="F85" t="str">
        <f>CONCATENATE(E85,E86)</f>
        <v>RR</v>
      </c>
      <c r="G85">
        <f>COUNTIF(F85:F108,"RR")</f>
        <v>7</v>
      </c>
      <c r="H85">
        <f>COUNTIF(F85:F108,"RS")</f>
        <v>7</v>
      </c>
      <c r="I85" s="4">
        <f>G85/(G85+H85)</f>
        <v>0.5</v>
      </c>
      <c r="J85" s="4">
        <f>1-I85</f>
        <v>0.5</v>
      </c>
    </row>
    <row r="86" spans="1:10" x14ac:dyDescent="0.35">
      <c r="A86" s="1">
        <v>39577</v>
      </c>
      <c r="B86" t="s">
        <v>7</v>
      </c>
      <c r="C86" t="s">
        <v>9</v>
      </c>
      <c r="D86" t="s">
        <v>7</v>
      </c>
      <c r="E86" t="str">
        <f t="shared" ref="E86:E108" si="6">LEFT(D86,1)</f>
        <v>R</v>
      </c>
      <c r="F86" t="str">
        <f t="shared" ref="F86:F108" si="7">CONCATENATE(E86,E87)</f>
        <v>RR</v>
      </c>
    </row>
    <row r="87" spans="1:10" x14ac:dyDescent="0.35">
      <c r="A87" s="1">
        <v>39935</v>
      </c>
      <c r="B87" t="s">
        <v>9</v>
      </c>
      <c r="C87" t="s">
        <v>7</v>
      </c>
      <c r="D87" t="s">
        <v>7</v>
      </c>
      <c r="E87" t="str">
        <f t="shared" si="6"/>
        <v>R</v>
      </c>
      <c r="F87" t="str">
        <f t="shared" si="7"/>
        <v>RS</v>
      </c>
    </row>
    <row r="88" spans="1:10" x14ac:dyDescent="0.35">
      <c r="A88" s="1">
        <v>39944</v>
      </c>
      <c r="B88" t="s">
        <v>9</v>
      </c>
      <c r="C88" t="s">
        <v>7</v>
      </c>
      <c r="D88" t="s">
        <v>9</v>
      </c>
      <c r="E88" t="str">
        <f t="shared" si="6"/>
        <v>S</v>
      </c>
      <c r="F88" t="str">
        <f t="shared" si="7"/>
        <v>SR</v>
      </c>
    </row>
    <row r="89" spans="1:10" x14ac:dyDescent="0.35">
      <c r="A89" s="1">
        <v>40263</v>
      </c>
      <c r="B89" t="s">
        <v>7</v>
      </c>
      <c r="C89" t="s">
        <v>9</v>
      </c>
      <c r="D89" t="s">
        <v>7</v>
      </c>
      <c r="E89" t="str">
        <f t="shared" si="6"/>
        <v>R</v>
      </c>
      <c r="F89" t="str">
        <f t="shared" si="7"/>
        <v>RR</v>
      </c>
    </row>
    <row r="90" spans="1:10" x14ac:dyDescent="0.35">
      <c r="A90" s="1">
        <v>40273</v>
      </c>
      <c r="B90" t="s">
        <v>9</v>
      </c>
      <c r="C90" t="s">
        <v>7</v>
      </c>
      <c r="D90" t="s">
        <v>7</v>
      </c>
      <c r="E90" t="str">
        <f t="shared" si="6"/>
        <v>R</v>
      </c>
      <c r="F90" t="str">
        <f t="shared" si="7"/>
        <v>RR</v>
      </c>
    </row>
    <row r="91" spans="1:10" x14ac:dyDescent="0.35">
      <c r="A91" s="1">
        <v>40642</v>
      </c>
      <c r="B91" t="s">
        <v>9</v>
      </c>
      <c r="C91" t="s">
        <v>7</v>
      </c>
      <c r="D91" t="s">
        <v>7</v>
      </c>
      <c r="E91" t="str">
        <f t="shared" si="6"/>
        <v>R</v>
      </c>
      <c r="F91" t="str">
        <f t="shared" si="7"/>
        <v>RR</v>
      </c>
    </row>
    <row r="92" spans="1:10" x14ac:dyDescent="0.35">
      <c r="A92" s="1">
        <v>41016</v>
      </c>
      <c r="B92" t="s">
        <v>7</v>
      </c>
      <c r="C92" t="s">
        <v>9</v>
      </c>
      <c r="D92" t="s">
        <v>7</v>
      </c>
      <c r="E92" t="str">
        <f t="shared" si="6"/>
        <v>R</v>
      </c>
      <c r="F92" t="str">
        <f t="shared" si="7"/>
        <v>RS</v>
      </c>
    </row>
    <row r="93" spans="1:10" x14ac:dyDescent="0.35">
      <c r="A93" s="1">
        <v>41047</v>
      </c>
      <c r="B93" t="s">
        <v>9</v>
      </c>
      <c r="C93" t="s">
        <v>7</v>
      </c>
      <c r="D93" t="s">
        <v>9</v>
      </c>
      <c r="E93" t="str">
        <f t="shared" si="6"/>
        <v>S</v>
      </c>
      <c r="F93" t="str">
        <f t="shared" si="7"/>
        <v>SR</v>
      </c>
    </row>
    <row r="94" spans="1:10" x14ac:dyDescent="0.35">
      <c r="A94" s="1">
        <v>41391</v>
      </c>
      <c r="B94" t="s">
        <v>7</v>
      </c>
      <c r="C94" t="s">
        <v>9</v>
      </c>
      <c r="D94" t="s">
        <v>7</v>
      </c>
      <c r="E94" t="str">
        <f t="shared" si="6"/>
        <v>R</v>
      </c>
      <c r="F94" t="str">
        <f t="shared" si="7"/>
        <v>RS</v>
      </c>
    </row>
    <row r="95" spans="1:10" x14ac:dyDescent="0.35">
      <c r="A95" s="1">
        <v>41411</v>
      </c>
      <c r="B95" t="s">
        <v>9</v>
      </c>
      <c r="C95" t="s">
        <v>7</v>
      </c>
      <c r="D95" t="s">
        <v>9</v>
      </c>
      <c r="E95" t="str">
        <f t="shared" si="6"/>
        <v>S</v>
      </c>
      <c r="F95" t="str">
        <f t="shared" si="7"/>
        <v>SR</v>
      </c>
    </row>
    <row r="96" spans="1:10" x14ac:dyDescent="0.35">
      <c r="A96" s="1">
        <v>41416</v>
      </c>
      <c r="B96" t="s">
        <v>7</v>
      </c>
      <c r="C96" t="s">
        <v>9</v>
      </c>
      <c r="D96" t="s">
        <v>7</v>
      </c>
      <c r="E96" t="str">
        <f t="shared" si="6"/>
        <v>R</v>
      </c>
      <c r="F96" t="str">
        <f t="shared" si="7"/>
        <v>RR</v>
      </c>
    </row>
    <row r="97" spans="1:10" x14ac:dyDescent="0.35">
      <c r="A97" s="1">
        <v>41747</v>
      </c>
      <c r="B97" t="s">
        <v>9</v>
      </c>
      <c r="C97" t="s">
        <v>7</v>
      </c>
      <c r="D97" t="s">
        <v>7</v>
      </c>
      <c r="E97" t="str">
        <f t="shared" si="6"/>
        <v>R</v>
      </c>
      <c r="F97" t="str">
        <f t="shared" si="7"/>
        <v>RS</v>
      </c>
    </row>
    <row r="98" spans="1:10" x14ac:dyDescent="0.35">
      <c r="A98" s="1">
        <v>41767</v>
      </c>
      <c r="B98" t="s">
        <v>7</v>
      </c>
      <c r="C98" t="s">
        <v>9</v>
      </c>
      <c r="D98" t="s">
        <v>9</v>
      </c>
      <c r="E98" t="str">
        <f t="shared" si="6"/>
        <v>S</v>
      </c>
      <c r="F98" t="str">
        <f t="shared" si="7"/>
        <v>SR</v>
      </c>
    </row>
    <row r="99" spans="1:10" x14ac:dyDescent="0.35">
      <c r="A99" s="1">
        <v>42110</v>
      </c>
      <c r="B99" t="s">
        <v>9</v>
      </c>
      <c r="C99" t="s">
        <v>7</v>
      </c>
      <c r="D99" t="s">
        <v>7</v>
      </c>
      <c r="E99" t="str">
        <f t="shared" si="6"/>
        <v>R</v>
      </c>
      <c r="F99" t="str">
        <f t="shared" si="7"/>
        <v>RS</v>
      </c>
    </row>
    <row r="100" spans="1:10" x14ac:dyDescent="0.35">
      <c r="A100" s="1">
        <v>42131</v>
      </c>
      <c r="B100" t="s">
        <v>7</v>
      </c>
      <c r="C100" t="s">
        <v>9</v>
      </c>
      <c r="D100" t="s">
        <v>9</v>
      </c>
      <c r="E100" t="str">
        <f t="shared" si="6"/>
        <v>S</v>
      </c>
      <c r="F100" t="str">
        <f t="shared" si="7"/>
        <v>SS</v>
      </c>
    </row>
    <row r="101" spans="1:10" x14ac:dyDescent="0.35">
      <c r="A101" s="1">
        <v>43199</v>
      </c>
      <c r="B101" t="s">
        <v>9</v>
      </c>
      <c r="C101" t="s">
        <v>7</v>
      </c>
      <c r="D101" t="s">
        <v>9</v>
      </c>
      <c r="E101" t="str">
        <f t="shared" si="6"/>
        <v>S</v>
      </c>
      <c r="F101" t="str">
        <f t="shared" si="7"/>
        <v>SS</v>
      </c>
    </row>
    <row r="102" spans="1:10" x14ac:dyDescent="0.35">
      <c r="A102" s="1">
        <v>43219</v>
      </c>
      <c r="B102" t="s">
        <v>7</v>
      </c>
      <c r="C102" t="s">
        <v>9</v>
      </c>
      <c r="D102" t="s">
        <v>9</v>
      </c>
      <c r="E102" t="str">
        <f t="shared" si="6"/>
        <v>S</v>
      </c>
      <c r="F102" t="str">
        <f t="shared" si="7"/>
        <v>SS</v>
      </c>
    </row>
    <row r="103" spans="1:10" x14ac:dyDescent="0.35">
      <c r="A103" s="1">
        <v>43553</v>
      </c>
      <c r="B103" t="s">
        <v>9</v>
      </c>
      <c r="C103" t="s">
        <v>7</v>
      </c>
      <c r="D103" t="s">
        <v>9</v>
      </c>
      <c r="E103" t="str">
        <f t="shared" si="6"/>
        <v>S</v>
      </c>
      <c r="F103" t="str">
        <f t="shared" si="7"/>
        <v>SR</v>
      </c>
    </row>
    <row r="104" spans="1:10" x14ac:dyDescent="0.35">
      <c r="A104" s="1">
        <v>43582</v>
      </c>
      <c r="B104" t="s">
        <v>7</v>
      </c>
      <c r="C104" t="s">
        <v>9</v>
      </c>
      <c r="D104" t="s">
        <v>7</v>
      </c>
      <c r="E104" t="str">
        <f t="shared" si="6"/>
        <v>R</v>
      </c>
      <c r="F104" t="str">
        <f t="shared" si="7"/>
        <v>RR</v>
      </c>
    </row>
    <row r="105" spans="1:10" x14ac:dyDescent="0.35">
      <c r="A105" s="1">
        <v>44115</v>
      </c>
      <c r="B105" t="s">
        <v>9</v>
      </c>
      <c r="C105" t="s">
        <v>7</v>
      </c>
      <c r="D105" t="s">
        <v>7</v>
      </c>
      <c r="E105" t="str">
        <f t="shared" si="6"/>
        <v>R</v>
      </c>
      <c r="F105" t="str">
        <f t="shared" si="7"/>
        <v>RS</v>
      </c>
    </row>
    <row r="106" spans="1:10" x14ac:dyDescent="0.35">
      <c r="A106" s="1">
        <v>44126</v>
      </c>
      <c r="B106" t="s">
        <v>7</v>
      </c>
      <c r="C106" t="s">
        <v>9</v>
      </c>
      <c r="D106" t="s">
        <v>9</v>
      </c>
      <c r="E106" t="str">
        <f t="shared" si="6"/>
        <v>S</v>
      </c>
      <c r="F106" t="str">
        <f t="shared" si="7"/>
        <v>SR</v>
      </c>
    </row>
    <row r="107" spans="1:10" x14ac:dyDescent="0.35">
      <c r="A107" s="1">
        <v>44318</v>
      </c>
      <c r="B107" t="s">
        <v>7</v>
      </c>
      <c r="C107" t="s">
        <v>9</v>
      </c>
      <c r="D107" t="s">
        <v>7</v>
      </c>
      <c r="E107" t="str">
        <f t="shared" si="6"/>
        <v>R</v>
      </c>
      <c r="F107" t="str">
        <f t="shared" si="7"/>
        <v>RS</v>
      </c>
    </row>
    <row r="108" spans="1:10" x14ac:dyDescent="0.35">
      <c r="A108" s="2">
        <v>44466</v>
      </c>
      <c r="B108" t="s">
        <v>9</v>
      </c>
      <c r="C108" t="s">
        <v>7</v>
      </c>
      <c r="D108" t="s">
        <v>9</v>
      </c>
      <c r="E108" t="str">
        <f t="shared" si="6"/>
        <v>S</v>
      </c>
      <c r="F108" t="str">
        <f t="shared" si="7"/>
        <v>S</v>
      </c>
      <c r="I108"/>
      <c r="J108"/>
    </row>
    <row r="110" spans="1:10" ht="15.5" x14ac:dyDescent="0.35">
      <c r="A110" s="28" t="s">
        <v>4</v>
      </c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1:10" x14ac:dyDescent="0.35">
      <c r="A111" s="3" t="s">
        <v>24</v>
      </c>
      <c r="B111" s="3" t="s">
        <v>25</v>
      </c>
      <c r="C111" s="3" t="s">
        <v>26</v>
      </c>
      <c r="D111" s="3" t="s">
        <v>27</v>
      </c>
      <c r="G111" s="3" t="s">
        <v>60</v>
      </c>
      <c r="H111" s="3" t="s">
        <v>61</v>
      </c>
      <c r="I111" s="5" t="s">
        <v>53</v>
      </c>
      <c r="J111" s="5" t="s">
        <v>54</v>
      </c>
    </row>
    <row r="112" spans="1:10" x14ac:dyDescent="0.35">
      <c r="A112" s="1">
        <v>39564</v>
      </c>
      <c r="B112" t="s">
        <v>4</v>
      </c>
      <c r="C112" t="s">
        <v>7</v>
      </c>
      <c r="D112" t="s">
        <v>7</v>
      </c>
      <c r="E112" t="str">
        <f>LEFT(D112,2)</f>
        <v>Ra</v>
      </c>
      <c r="F112" t="str">
        <f>CONCATENATE(E112,E113)</f>
        <v>RaRa</v>
      </c>
      <c r="G112">
        <f>COUNTIF(F112:F135,"RaRa")</f>
        <v>5</v>
      </c>
      <c r="H112">
        <f>COUNTIF(F112:F135,"RaRo")</f>
        <v>4</v>
      </c>
      <c r="I112" s="4">
        <f>G112/(G112+H112)</f>
        <v>0.55555555555555558</v>
      </c>
      <c r="J112" s="4">
        <f>1-I112</f>
        <v>0.44444444444444442</v>
      </c>
    </row>
    <row r="113" spans="1:6" x14ac:dyDescent="0.35">
      <c r="A113" s="1">
        <v>39585</v>
      </c>
      <c r="B113" t="s">
        <v>7</v>
      </c>
      <c r="C113" t="s">
        <v>4</v>
      </c>
      <c r="D113" t="s">
        <v>7</v>
      </c>
      <c r="E113" t="str">
        <f t="shared" ref="E113:E135" si="8">LEFT(D113,2)</f>
        <v>Ra</v>
      </c>
      <c r="F113" t="str">
        <f t="shared" ref="F113:F135" si="9">CONCATENATE(E113,E114)</f>
        <v>RaRo</v>
      </c>
    </row>
    <row r="114" spans="1:6" x14ac:dyDescent="0.35">
      <c r="A114" s="1">
        <v>39921</v>
      </c>
      <c r="B114" t="s">
        <v>4</v>
      </c>
      <c r="C114" t="s">
        <v>7</v>
      </c>
      <c r="D114" t="s">
        <v>4</v>
      </c>
      <c r="E114" t="str">
        <f t="shared" si="8"/>
        <v>Ro</v>
      </c>
      <c r="F114" t="str">
        <f t="shared" si="9"/>
        <v>RoRa</v>
      </c>
    </row>
    <row r="115" spans="1:6" x14ac:dyDescent="0.35">
      <c r="A115" s="1">
        <v>39940</v>
      </c>
      <c r="B115" t="s">
        <v>4</v>
      </c>
      <c r="C115" t="s">
        <v>7</v>
      </c>
      <c r="D115" t="s">
        <v>7</v>
      </c>
      <c r="E115" t="str">
        <f t="shared" si="8"/>
        <v>Ra</v>
      </c>
      <c r="F115" t="str">
        <f t="shared" si="9"/>
        <v>RaRo</v>
      </c>
    </row>
    <row r="116" spans="1:6" x14ac:dyDescent="0.35">
      <c r="A116" s="1">
        <v>40255</v>
      </c>
      <c r="B116" t="s">
        <v>4</v>
      </c>
      <c r="C116" t="s">
        <v>7</v>
      </c>
      <c r="D116" t="s">
        <v>4</v>
      </c>
      <c r="E116" t="str">
        <f t="shared" si="8"/>
        <v>Ro</v>
      </c>
      <c r="F116" t="str">
        <f t="shared" si="9"/>
        <v>RoRo</v>
      </c>
    </row>
    <row r="117" spans="1:6" x14ac:dyDescent="0.35">
      <c r="A117" s="1">
        <v>40282</v>
      </c>
      <c r="B117" t="s">
        <v>7</v>
      </c>
      <c r="C117" t="s">
        <v>4</v>
      </c>
      <c r="D117" t="s">
        <v>4</v>
      </c>
      <c r="E117" t="str">
        <f t="shared" si="8"/>
        <v>Ro</v>
      </c>
      <c r="F117" t="str">
        <f t="shared" si="9"/>
        <v>RoRo</v>
      </c>
    </row>
    <row r="118" spans="1:6" x14ac:dyDescent="0.35">
      <c r="A118" s="1">
        <v>40674</v>
      </c>
      <c r="B118" t="s">
        <v>7</v>
      </c>
      <c r="C118" t="s">
        <v>4</v>
      </c>
      <c r="D118" t="s">
        <v>4</v>
      </c>
      <c r="E118" t="str">
        <f t="shared" si="8"/>
        <v>Ro</v>
      </c>
      <c r="F118" t="str">
        <f t="shared" si="9"/>
        <v>RoRa</v>
      </c>
    </row>
    <row r="119" spans="1:6" x14ac:dyDescent="0.35">
      <c r="A119" s="1">
        <v>41014</v>
      </c>
      <c r="B119" t="s">
        <v>4</v>
      </c>
      <c r="C119" t="s">
        <v>7</v>
      </c>
      <c r="D119" t="s">
        <v>7</v>
      </c>
      <c r="E119" t="str">
        <f t="shared" si="8"/>
        <v>Ra</v>
      </c>
      <c r="F119" t="str">
        <f t="shared" si="9"/>
        <v>RaRo</v>
      </c>
    </row>
    <row r="120" spans="1:6" x14ac:dyDescent="0.35">
      <c r="A120" s="1">
        <v>41022</v>
      </c>
      <c r="B120" t="s">
        <v>7</v>
      </c>
      <c r="C120" t="s">
        <v>4</v>
      </c>
      <c r="D120" t="s">
        <v>4</v>
      </c>
      <c r="E120" t="str">
        <f t="shared" si="8"/>
        <v>Ro</v>
      </c>
      <c r="F120" t="str">
        <f t="shared" si="9"/>
        <v>RoRo</v>
      </c>
    </row>
    <row r="121" spans="1:6" x14ac:dyDescent="0.35">
      <c r="A121" s="1">
        <v>41384</v>
      </c>
      <c r="B121" t="s">
        <v>4</v>
      </c>
      <c r="C121" t="s">
        <v>7</v>
      </c>
      <c r="D121" t="s">
        <v>4</v>
      </c>
      <c r="E121" t="str">
        <f t="shared" si="8"/>
        <v>Ro</v>
      </c>
      <c r="F121" t="str">
        <f t="shared" si="9"/>
        <v>RoRa</v>
      </c>
    </row>
    <row r="122" spans="1:6" x14ac:dyDescent="0.35">
      <c r="A122" s="1">
        <v>41393</v>
      </c>
      <c r="B122" t="s">
        <v>7</v>
      </c>
      <c r="C122" t="s">
        <v>4</v>
      </c>
      <c r="D122" t="s">
        <v>7</v>
      </c>
      <c r="E122" t="str">
        <f t="shared" si="8"/>
        <v>Ra</v>
      </c>
      <c r="F122" t="str">
        <f t="shared" si="9"/>
        <v>RaRa</v>
      </c>
    </row>
    <row r="123" spans="1:6" x14ac:dyDescent="0.35">
      <c r="A123" s="1">
        <v>41755</v>
      </c>
      <c r="B123" t="s">
        <v>7</v>
      </c>
      <c r="C123" t="s">
        <v>4</v>
      </c>
      <c r="D123" t="s">
        <v>7</v>
      </c>
      <c r="E123" t="str">
        <f t="shared" si="8"/>
        <v>Ra</v>
      </c>
      <c r="F123" t="str">
        <f t="shared" si="9"/>
        <v>RaRa</v>
      </c>
    </row>
    <row r="124" spans="1:6" x14ac:dyDescent="0.35">
      <c r="A124" s="1">
        <v>41770</v>
      </c>
      <c r="B124" t="s">
        <v>4</v>
      </c>
      <c r="C124" t="s">
        <v>7</v>
      </c>
      <c r="D124" t="s">
        <v>7</v>
      </c>
      <c r="E124" t="str">
        <f t="shared" si="8"/>
        <v>Ra</v>
      </c>
      <c r="F124" t="str">
        <f t="shared" si="9"/>
        <v>RaRo</v>
      </c>
    </row>
    <row r="125" spans="1:6" x14ac:dyDescent="0.35">
      <c r="A125" s="1">
        <v>42118</v>
      </c>
      <c r="B125" t="s">
        <v>7</v>
      </c>
      <c r="C125" t="s">
        <v>4</v>
      </c>
      <c r="D125" t="s">
        <v>4</v>
      </c>
      <c r="E125" t="str">
        <f t="shared" si="8"/>
        <v>Ro</v>
      </c>
      <c r="F125" t="str">
        <f t="shared" si="9"/>
        <v>RoNA</v>
      </c>
    </row>
    <row r="126" spans="1:6" x14ac:dyDescent="0.35">
      <c r="A126" s="1">
        <v>42123</v>
      </c>
      <c r="B126" t="s">
        <v>4</v>
      </c>
      <c r="C126" t="s">
        <v>7</v>
      </c>
      <c r="D126" t="s">
        <v>12</v>
      </c>
      <c r="E126" t="str">
        <f t="shared" si="8"/>
        <v>NA</v>
      </c>
      <c r="F126" t="str">
        <f t="shared" si="9"/>
        <v>NARo</v>
      </c>
    </row>
    <row r="127" spans="1:6" x14ac:dyDescent="0.35">
      <c r="A127" s="1">
        <v>42144</v>
      </c>
      <c r="B127" t="s">
        <v>4</v>
      </c>
      <c r="C127" t="s">
        <v>7</v>
      </c>
      <c r="D127" t="s">
        <v>4</v>
      </c>
      <c r="E127" t="str">
        <f t="shared" si="8"/>
        <v>Ro</v>
      </c>
      <c r="F127" t="str">
        <f t="shared" si="9"/>
        <v>RoRa</v>
      </c>
    </row>
    <row r="128" spans="1:6" x14ac:dyDescent="0.35">
      <c r="A128" s="1">
        <v>43205</v>
      </c>
      <c r="B128" t="s">
        <v>4</v>
      </c>
      <c r="C128" t="s">
        <v>7</v>
      </c>
      <c r="D128" t="s">
        <v>7</v>
      </c>
      <c r="E128" t="str">
        <f t="shared" si="8"/>
        <v>Ra</v>
      </c>
      <c r="F128" t="str">
        <f t="shared" si="9"/>
        <v>RaRa</v>
      </c>
    </row>
    <row r="129" spans="1:10" x14ac:dyDescent="0.35">
      <c r="A129" s="1">
        <v>43239</v>
      </c>
      <c r="B129" t="s">
        <v>7</v>
      </c>
      <c r="C129" t="s">
        <v>4</v>
      </c>
      <c r="D129" t="s">
        <v>7</v>
      </c>
      <c r="E129" t="str">
        <f t="shared" si="8"/>
        <v>Ra</v>
      </c>
      <c r="F129" t="str">
        <f t="shared" si="9"/>
        <v>RaRa</v>
      </c>
    </row>
    <row r="130" spans="1:10" x14ac:dyDescent="0.35">
      <c r="A130" s="1">
        <v>43557</v>
      </c>
      <c r="B130" t="s">
        <v>7</v>
      </c>
      <c r="C130" t="s">
        <v>4</v>
      </c>
      <c r="D130" t="s">
        <v>7</v>
      </c>
      <c r="E130" t="str">
        <f t="shared" si="8"/>
        <v>Ra</v>
      </c>
      <c r="F130" t="str">
        <f t="shared" si="9"/>
        <v>RaNA</v>
      </c>
    </row>
    <row r="131" spans="1:10" x14ac:dyDescent="0.35">
      <c r="A131" s="1">
        <v>43585</v>
      </c>
      <c r="B131" t="s">
        <v>4</v>
      </c>
      <c r="C131" t="s">
        <v>7</v>
      </c>
      <c r="D131" t="s">
        <v>12</v>
      </c>
      <c r="E131" t="str">
        <f t="shared" si="8"/>
        <v>NA</v>
      </c>
      <c r="F131" t="str">
        <f t="shared" si="9"/>
        <v>NARo</v>
      </c>
    </row>
    <row r="132" spans="1:10" x14ac:dyDescent="0.35">
      <c r="A132" s="1">
        <v>44107</v>
      </c>
      <c r="B132" t="s">
        <v>7</v>
      </c>
      <c r="C132" t="s">
        <v>4</v>
      </c>
      <c r="D132" t="s">
        <v>4</v>
      </c>
      <c r="E132" t="str">
        <f t="shared" si="8"/>
        <v>Ro</v>
      </c>
      <c r="F132" t="str">
        <f t="shared" si="9"/>
        <v>RoRo</v>
      </c>
    </row>
    <row r="133" spans="1:10" x14ac:dyDescent="0.35">
      <c r="A133" s="1">
        <v>44121</v>
      </c>
      <c r="B133" t="s">
        <v>7</v>
      </c>
      <c r="C133" t="s">
        <v>4</v>
      </c>
      <c r="D133" t="s">
        <v>4</v>
      </c>
      <c r="E133" t="str">
        <f t="shared" si="8"/>
        <v>Ro</v>
      </c>
      <c r="F133" t="str">
        <f t="shared" si="9"/>
        <v>RoRo</v>
      </c>
    </row>
    <row r="134" spans="1:10" x14ac:dyDescent="0.35">
      <c r="A134" s="1">
        <v>44308</v>
      </c>
      <c r="B134" t="s">
        <v>4</v>
      </c>
      <c r="C134" t="s">
        <v>7</v>
      </c>
      <c r="D134" t="s">
        <v>4</v>
      </c>
      <c r="E134" t="str">
        <f t="shared" si="8"/>
        <v>Ro</v>
      </c>
      <c r="F134" t="str">
        <f t="shared" si="9"/>
        <v>RoRo</v>
      </c>
    </row>
    <row r="135" spans="1:10" x14ac:dyDescent="0.35">
      <c r="A135" s="2">
        <v>44468</v>
      </c>
      <c r="B135" t="s">
        <v>7</v>
      </c>
      <c r="C135" t="s">
        <v>4</v>
      </c>
      <c r="D135" t="s">
        <v>23</v>
      </c>
      <c r="E135" t="str">
        <f t="shared" si="8"/>
        <v>Ro</v>
      </c>
      <c r="F135" t="str">
        <f t="shared" si="9"/>
        <v>Ro</v>
      </c>
    </row>
    <row r="137" spans="1:10" ht="15.5" x14ac:dyDescent="0.35">
      <c r="A137" s="29" t="s">
        <v>6</v>
      </c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1:10" x14ac:dyDescent="0.35">
      <c r="A138" s="3" t="s">
        <v>24</v>
      </c>
      <c r="B138" s="3" t="s">
        <v>25</v>
      </c>
      <c r="C138" s="3" t="s">
        <v>26</v>
      </c>
      <c r="D138" s="3" t="s">
        <v>27</v>
      </c>
      <c r="G138" s="3" t="s">
        <v>20</v>
      </c>
      <c r="H138" s="3" t="s">
        <v>62</v>
      </c>
      <c r="I138" s="5" t="s">
        <v>53</v>
      </c>
      <c r="J138" s="5" t="s">
        <v>54</v>
      </c>
    </row>
    <row r="139" spans="1:10" x14ac:dyDescent="0.35">
      <c r="A139" s="1">
        <v>39557</v>
      </c>
      <c r="B139" t="s">
        <v>6</v>
      </c>
      <c r="C139" t="s">
        <v>7</v>
      </c>
      <c r="D139" t="s">
        <v>6</v>
      </c>
      <c r="E139" t="str">
        <f>LEFT(D139,1)</f>
        <v>D</v>
      </c>
      <c r="F139" t="str">
        <f>CONCATENATE(E139,E140)</f>
        <v>DR</v>
      </c>
      <c r="G139">
        <f>COUNTIF(F139:F162,"RR")</f>
        <v>8</v>
      </c>
      <c r="H139">
        <f>COUNTIF(F139:F162,"RD")</f>
        <v>4</v>
      </c>
      <c r="I139" s="4">
        <f>G139/(G139+H139)</f>
        <v>0.66666666666666663</v>
      </c>
      <c r="J139" s="4">
        <f>1-I139</f>
        <v>0.33333333333333337</v>
      </c>
    </row>
    <row r="140" spans="1:10" x14ac:dyDescent="0.35">
      <c r="A140" s="1">
        <v>39579</v>
      </c>
      <c r="B140" t="s">
        <v>7</v>
      </c>
      <c r="C140" t="s">
        <v>6</v>
      </c>
      <c r="D140" t="s">
        <v>7</v>
      </c>
      <c r="E140" t="str">
        <f t="shared" ref="E140:E162" si="10">LEFT(D140,1)</f>
        <v>R</v>
      </c>
      <c r="F140" t="str">
        <f t="shared" ref="F140:F162" si="11">CONCATENATE(E140,E141)</f>
        <v>RR</v>
      </c>
    </row>
    <row r="141" spans="1:10" x14ac:dyDescent="0.35">
      <c r="A141" s="1">
        <v>39598</v>
      </c>
      <c r="B141" t="s">
        <v>6</v>
      </c>
      <c r="C141" t="s">
        <v>7</v>
      </c>
      <c r="D141" t="s">
        <v>7</v>
      </c>
      <c r="E141" t="str">
        <f t="shared" si="10"/>
        <v>R</v>
      </c>
      <c r="F141" t="str">
        <f t="shared" si="11"/>
        <v>RR</v>
      </c>
    </row>
    <row r="142" spans="1:10" x14ac:dyDescent="0.35">
      <c r="A142" s="1">
        <v>39931</v>
      </c>
      <c r="B142" t="s">
        <v>6</v>
      </c>
      <c r="C142" t="s">
        <v>7</v>
      </c>
      <c r="D142" t="s">
        <v>7</v>
      </c>
      <c r="E142" t="str">
        <f t="shared" si="10"/>
        <v>R</v>
      </c>
      <c r="F142" t="str">
        <f t="shared" si="11"/>
        <v>RD</v>
      </c>
    </row>
    <row r="143" spans="1:10" x14ac:dyDescent="0.35">
      <c r="A143" s="1">
        <v>39950</v>
      </c>
      <c r="B143" t="s">
        <v>6</v>
      </c>
      <c r="C143" t="s">
        <v>7</v>
      </c>
      <c r="D143" t="s">
        <v>6</v>
      </c>
      <c r="E143" t="str">
        <f t="shared" si="10"/>
        <v>D</v>
      </c>
      <c r="F143" t="str">
        <f t="shared" si="11"/>
        <v>DD</v>
      </c>
    </row>
    <row r="144" spans="1:10" x14ac:dyDescent="0.35">
      <c r="A144" s="1">
        <v>40252</v>
      </c>
      <c r="B144" t="s">
        <v>7</v>
      </c>
      <c r="C144" t="s">
        <v>6</v>
      </c>
      <c r="D144" t="s">
        <v>6</v>
      </c>
      <c r="E144" t="str">
        <f t="shared" si="10"/>
        <v>D</v>
      </c>
      <c r="F144" t="str">
        <f t="shared" si="11"/>
        <v>DD</v>
      </c>
    </row>
    <row r="145" spans="1:6" x14ac:dyDescent="0.35">
      <c r="A145" s="1">
        <v>40268</v>
      </c>
      <c r="B145" t="s">
        <v>6</v>
      </c>
      <c r="C145" t="s">
        <v>7</v>
      </c>
      <c r="D145" t="s">
        <v>6</v>
      </c>
      <c r="E145" t="str">
        <f t="shared" si="10"/>
        <v>D</v>
      </c>
      <c r="F145" t="str">
        <f t="shared" si="11"/>
        <v>DR</v>
      </c>
    </row>
    <row r="146" spans="1:6" x14ac:dyDescent="0.35">
      <c r="A146" s="1">
        <v>40645</v>
      </c>
      <c r="B146" t="s">
        <v>7</v>
      </c>
      <c r="C146" t="s">
        <v>6</v>
      </c>
      <c r="D146" t="s">
        <v>7</v>
      </c>
      <c r="E146" t="str">
        <f t="shared" si="10"/>
        <v>R</v>
      </c>
      <c r="F146" t="str">
        <f t="shared" si="11"/>
        <v>RD</v>
      </c>
    </row>
    <row r="147" spans="1:6" x14ac:dyDescent="0.35">
      <c r="A147" s="1">
        <v>41028</v>
      </c>
      <c r="B147" t="s">
        <v>6</v>
      </c>
      <c r="C147" t="s">
        <v>7</v>
      </c>
      <c r="D147" t="s">
        <v>6</v>
      </c>
      <c r="E147" t="str">
        <f t="shared" si="10"/>
        <v>D</v>
      </c>
      <c r="F147" t="str">
        <f t="shared" si="11"/>
        <v>DD</v>
      </c>
    </row>
    <row r="148" spans="1:6" x14ac:dyDescent="0.35">
      <c r="A148" s="1">
        <v>41030</v>
      </c>
      <c r="B148" t="s">
        <v>7</v>
      </c>
      <c r="C148" t="s">
        <v>6</v>
      </c>
      <c r="D148" t="s">
        <v>6</v>
      </c>
      <c r="E148" t="str">
        <f t="shared" si="10"/>
        <v>D</v>
      </c>
      <c r="F148" t="str">
        <f t="shared" si="11"/>
        <v>DR</v>
      </c>
    </row>
    <row r="149" spans="1:6" x14ac:dyDescent="0.35">
      <c r="A149" s="1">
        <v>41370</v>
      </c>
      <c r="B149" t="s">
        <v>6</v>
      </c>
      <c r="C149" t="s">
        <v>7</v>
      </c>
      <c r="D149" t="s">
        <v>7</v>
      </c>
      <c r="E149" t="str">
        <f t="shared" si="10"/>
        <v>R</v>
      </c>
      <c r="F149" t="str">
        <f t="shared" si="11"/>
        <v>RR</v>
      </c>
    </row>
    <row r="150" spans="1:6" x14ac:dyDescent="0.35">
      <c r="A150" s="1">
        <v>41401</v>
      </c>
      <c r="B150" t="s">
        <v>7</v>
      </c>
      <c r="C150" t="s">
        <v>6</v>
      </c>
      <c r="D150" t="s">
        <v>7</v>
      </c>
      <c r="E150" t="str">
        <f t="shared" si="10"/>
        <v>R</v>
      </c>
      <c r="F150" t="str">
        <f t="shared" si="11"/>
        <v>RR</v>
      </c>
    </row>
    <row r="151" spans="1:6" x14ac:dyDescent="0.35">
      <c r="A151" s="1">
        <v>41762</v>
      </c>
      <c r="B151" t="s">
        <v>6</v>
      </c>
      <c r="C151" t="s">
        <v>7</v>
      </c>
      <c r="D151" t="s">
        <v>7</v>
      </c>
      <c r="E151" t="str">
        <f t="shared" si="10"/>
        <v>R</v>
      </c>
      <c r="F151" t="str">
        <f t="shared" si="11"/>
        <v>RR</v>
      </c>
    </row>
    <row r="152" spans="1:6" x14ac:dyDescent="0.35">
      <c r="A152" s="1">
        <v>41774</v>
      </c>
      <c r="B152" t="s">
        <v>7</v>
      </c>
      <c r="C152" t="s">
        <v>6</v>
      </c>
      <c r="D152" t="s">
        <v>7</v>
      </c>
      <c r="E152" t="str">
        <f t="shared" si="10"/>
        <v>R</v>
      </c>
      <c r="F152" t="str">
        <f t="shared" si="11"/>
        <v>RR</v>
      </c>
    </row>
    <row r="153" spans="1:6" x14ac:dyDescent="0.35">
      <c r="A153" s="1">
        <v>42106</v>
      </c>
      <c r="B153" t="s">
        <v>6</v>
      </c>
      <c r="C153" t="s">
        <v>7</v>
      </c>
      <c r="D153" t="s">
        <v>7</v>
      </c>
      <c r="E153" t="str">
        <f t="shared" si="10"/>
        <v>R</v>
      </c>
      <c r="F153" t="str">
        <f t="shared" si="11"/>
        <v>RR</v>
      </c>
    </row>
    <row r="154" spans="1:6" x14ac:dyDescent="0.35">
      <c r="A154" s="1">
        <v>42127</v>
      </c>
      <c r="B154" t="s">
        <v>7</v>
      </c>
      <c r="C154" t="s">
        <v>6</v>
      </c>
      <c r="D154" t="s">
        <v>7</v>
      </c>
      <c r="E154" t="str">
        <f t="shared" si="10"/>
        <v>R</v>
      </c>
      <c r="F154" t="str">
        <f t="shared" si="11"/>
        <v>RR</v>
      </c>
    </row>
    <row r="155" spans="1:6" x14ac:dyDescent="0.35">
      <c r="A155" s="1">
        <v>43201</v>
      </c>
      <c r="B155" t="s">
        <v>7</v>
      </c>
      <c r="C155" t="s">
        <v>6</v>
      </c>
      <c r="D155" t="s">
        <v>7</v>
      </c>
      <c r="E155" t="str">
        <f t="shared" si="10"/>
        <v>R</v>
      </c>
      <c r="F155" t="str">
        <f t="shared" si="11"/>
        <v>RD</v>
      </c>
    </row>
    <row r="156" spans="1:6" x14ac:dyDescent="0.35">
      <c r="A156" s="1">
        <v>43222</v>
      </c>
      <c r="B156" t="s">
        <v>6</v>
      </c>
      <c r="C156" t="s">
        <v>7</v>
      </c>
      <c r="D156" t="s">
        <v>6</v>
      </c>
      <c r="E156" t="str">
        <f t="shared" si="10"/>
        <v>D</v>
      </c>
      <c r="F156" t="str">
        <f t="shared" si="11"/>
        <v>DD</v>
      </c>
    </row>
    <row r="157" spans="1:6" x14ac:dyDescent="0.35">
      <c r="A157" s="1">
        <v>43577</v>
      </c>
      <c r="B157" t="s">
        <v>7</v>
      </c>
      <c r="C157" t="s">
        <v>6</v>
      </c>
      <c r="D157" t="s">
        <v>6</v>
      </c>
      <c r="E157" t="str">
        <f t="shared" si="10"/>
        <v>D</v>
      </c>
      <c r="F157" t="str">
        <f t="shared" si="11"/>
        <v>DD</v>
      </c>
    </row>
    <row r="158" spans="1:6" x14ac:dyDescent="0.35">
      <c r="A158" s="1">
        <v>43589</v>
      </c>
      <c r="B158" t="s">
        <v>6</v>
      </c>
      <c r="C158" t="s">
        <v>7</v>
      </c>
      <c r="D158" t="s">
        <v>6</v>
      </c>
      <c r="E158" t="str">
        <f t="shared" si="10"/>
        <v>D</v>
      </c>
      <c r="F158" t="str">
        <f t="shared" si="11"/>
        <v>DD</v>
      </c>
    </row>
    <row r="159" spans="1:6" x14ac:dyDescent="0.35">
      <c r="A159" s="1">
        <v>44113</v>
      </c>
      <c r="B159" t="s">
        <v>6</v>
      </c>
      <c r="C159" t="s">
        <v>7</v>
      </c>
      <c r="D159" t="s">
        <v>6</v>
      </c>
      <c r="E159" t="str">
        <f t="shared" si="10"/>
        <v>D</v>
      </c>
      <c r="F159" t="str">
        <f t="shared" si="11"/>
        <v>DD</v>
      </c>
    </row>
    <row r="160" spans="1:6" x14ac:dyDescent="0.35">
      <c r="A160" s="1">
        <v>44118</v>
      </c>
      <c r="B160" t="s">
        <v>6</v>
      </c>
      <c r="C160" t="s">
        <v>7</v>
      </c>
      <c r="D160" t="s">
        <v>6</v>
      </c>
      <c r="E160" t="str">
        <f t="shared" si="10"/>
        <v>D</v>
      </c>
      <c r="F160" t="str">
        <f t="shared" si="11"/>
        <v>DR</v>
      </c>
    </row>
    <row r="161" spans="1:10" x14ac:dyDescent="0.35">
      <c r="A161" s="1">
        <v>44301</v>
      </c>
      <c r="B161" t="s">
        <v>7</v>
      </c>
      <c r="C161" t="s">
        <v>6</v>
      </c>
      <c r="D161" t="s">
        <v>7</v>
      </c>
      <c r="E161" t="str">
        <f t="shared" si="10"/>
        <v>R</v>
      </c>
      <c r="F161" t="str">
        <f t="shared" si="11"/>
        <v>RD</v>
      </c>
    </row>
    <row r="162" spans="1:10" x14ac:dyDescent="0.35">
      <c r="A162" s="2">
        <v>44464</v>
      </c>
      <c r="B162" t="s">
        <v>6</v>
      </c>
      <c r="C162" t="s">
        <v>7</v>
      </c>
      <c r="D162" t="s">
        <v>6</v>
      </c>
      <c r="E162" t="str">
        <f t="shared" si="10"/>
        <v>D</v>
      </c>
      <c r="F162" t="str">
        <f t="shared" si="11"/>
        <v>D</v>
      </c>
    </row>
    <row r="164" spans="1:10" x14ac:dyDescent="0.35">
      <c r="A164" s="23" t="s">
        <v>10</v>
      </c>
      <c r="B164" s="23"/>
      <c r="C164" s="23"/>
      <c r="D164" s="23"/>
      <c r="E164" s="23"/>
      <c r="F164" s="23"/>
      <c r="G164" s="23"/>
      <c r="H164" s="23"/>
      <c r="I164" s="23"/>
      <c r="J164" s="23"/>
    </row>
    <row r="165" spans="1:10" x14ac:dyDescent="0.35">
      <c r="A165" s="3" t="s">
        <v>24</v>
      </c>
      <c r="B165" s="3" t="s">
        <v>25</v>
      </c>
      <c r="C165" s="3" t="s">
        <v>26</v>
      </c>
      <c r="D165" s="3" t="s">
        <v>27</v>
      </c>
      <c r="G165" s="3" t="s">
        <v>20</v>
      </c>
      <c r="H165" s="3" t="s">
        <v>63</v>
      </c>
      <c r="I165" s="5" t="s">
        <v>53</v>
      </c>
      <c r="J165" s="5" t="s">
        <v>54</v>
      </c>
    </row>
    <row r="166" spans="1:10" x14ac:dyDescent="0.35">
      <c r="A166" s="1">
        <v>39559</v>
      </c>
      <c r="B166" t="s">
        <v>7</v>
      </c>
      <c r="C166" t="s">
        <v>10</v>
      </c>
      <c r="D166" t="s">
        <v>7</v>
      </c>
      <c r="E166" t="str">
        <f>LEFT(D166,1)</f>
        <v>R</v>
      </c>
      <c r="F166" t="str">
        <f>CONCATENATE(E166,E167)</f>
        <v>RR</v>
      </c>
      <c r="G166">
        <f>COUNTIF(F166:F180,"RR")</f>
        <v>3</v>
      </c>
      <c r="H166">
        <f>COUNTIF(F166:F180,"RP")</f>
        <v>2</v>
      </c>
      <c r="I166" s="4">
        <f>G166/(G166+H166)</f>
        <v>0.6</v>
      </c>
      <c r="J166" s="4">
        <f>1-I166</f>
        <v>0.4</v>
      </c>
    </row>
    <row r="167" spans="1:10" x14ac:dyDescent="0.35">
      <c r="A167" s="1">
        <v>40275</v>
      </c>
      <c r="B167" t="s">
        <v>7</v>
      </c>
      <c r="C167" t="s">
        <v>10</v>
      </c>
      <c r="D167" t="s">
        <v>7</v>
      </c>
      <c r="E167" t="str">
        <f t="shared" ref="E167:E175" si="12">LEFT(D167,1)</f>
        <v>R</v>
      </c>
      <c r="F167" t="str">
        <f t="shared" ref="F167:F175" si="13">CONCATENATE(E167,E168)</f>
        <v>RR</v>
      </c>
    </row>
    <row r="168" spans="1:10" x14ac:dyDescent="0.35">
      <c r="A168" s="1">
        <v>41005</v>
      </c>
      <c r="B168" t="s">
        <v>7</v>
      </c>
      <c r="C168" t="s">
        <v>10</v>
      </c>
      <c r="D168" t="s">
        <v>7</v>
      </c>
      <c r="E168" t="str">
        <f t="shared" si="12"/>
        <v>R</v>
      </c>
      <c r="F168" t="str">
        <f t="shared" si="13"/>
        <v>RR</v>
      </c>
    </row>
    <row r="169" spans="1:10" x14ac:dyDescent="0.35">
      <c r="A169" s="1">
        <v>41378</v>
      </c>
      <c r="B169" t="s">
        <v>7</v>
      </c>
      <c r="C169" t="s">
        <v>10</v>
      </c>
      <c r="D169" t="s">
        <v>7</v>
      </c>
      <c r="E169" t="str">
        <f t="shared" si="12"/>
        <v>R</v>
      </c>
      <c r="F169" t="str">
        <f t="shared" si="13"/>
        <v>RP</v>
      </c>
    </row>
    <row r="170" spans="1:10" x14ac:dyDescent="0.35">
      <c r="A170" s="1">
        <v>41749</v>
      </c>
      <c r="B170" t="s">
        <v>7</v>
      </c>
      <c r="C170" t="s">
        <v>10</v>
      </c>
      <c r="D170" t="s">
        <v>10</v>
      </c>
      <c r="E170" t="str">
        <f t="shared" si="12"/>
        <v>P</v>
      </c>
      <c r="F170" t="str">
        <f t="shared" si="13"/>
        <v>PP</v>
      </c>
    </row>
    <row r="171" spans="1:10" x14ac:dyDescent="0.35">
      <c r="A171" s="1">
        <v>42115</v>
      </c>
      <c r="B171" t="s">
        <v>7</v>
      </c>
      <c r="C171" t="s">
        <v>10</v>
      </c>
      <c r="D171" t="s">
        <v>10</v>
      </c>
      <c r="E171" t="str">
        <f t="shared" si="12"/>
        <v>P</v>
      </c>
      <c r="F171" t="str">
        <f t="shared" si="13"/>
        <v>PR</v>
      </c>
    </row>
    <row r="172" spans="1:10" x14ac:dyDescent="0.35">
      <c r="A172" s="1">
        <v>43228</v>
      </c>
      <c r="B172" t="s">
        <v>7</v>
      </c>
      <c r="C172" t="s">
        <v>10</v>
      </c>
      <c r="D172" t="s">
        <v>7</v>
      </c>
      <c r="E172" t="str">
        <f t="shared" si="12"/>
        <v>R</v>
      </c>
      <c r="F172" t="str">
        <f t="shared" si="13"/>
        <v>RP</v>
      </c>
    </row>
    <row r="173" spans="1:10" x14ac:dyDescent="0.35">
      <c r="A173" s="1">
        <v>43549</v>
      </c>
      <c r="B173" t="s">
        <v>7</v>
      </c>
      <c r="C173" t="s">
        <v>10</v>
      </c>
      <c r="D173" t="s">
        <v>10</v>
      </c>
      <c r="E173" t="str">
        <f t="shared" si="12"/>
        <v>P</v>
      </c>
      <c r="F173" t="str">
        <f t="shared" si="13"/>
        <v>PP</v>
      </c>
    </row>
    <row r="174" spans="1:10" x14ac:dyDescent="0.35">
      <c r="A174" s="1">
        <v>44298</v>
      </c>
      <c r="B174" t="s">
        <v>7</v>
      </c>
      <c r="C174" t="s">
        <v>10</v>
      </c>
      <c r="D174" t="s">
        <v>10</v>
      </c>
      <c r="E174" t="str">
        <f t="shared" si="12"/>
        <v>P</v>
      </c>
      <c r="F174" t="str">
        <f t="shared" si="13"/>
        <v>PR</v>
      </c>
    </row>
    <row r="175" spans="1:10" x14ac:dyDescent="0.35">
      <c r="A175" s="2">
        <v>44460</v>
      </c>
      <c r="B175" t="s">
        <v>10</v>
      </c>
      <c r="C175" t="s">
        <v>7</v>
      </c>
      <c r="D175" t="s">
        <v>7</v>
      </c>
      <c r="E175" t="str">
        <f t="shared" si="12"/>
        <v>R</v>
      </c>
      <c r="F175" t="str">
        <f t="shared" si="13"/>
        <v>R</v>
      </c>
    </row>
    <row r="176" spans="1:10" x14ac:dyDescent="0.35">
      <c r="A176" s="1"/>
    </row>
    <row r="177" spans="1:1" x14ac:dyDescent="0.35">
      <c r="A177" s="1"/>
    </row>
    <row r="178" spans="1:1" x14ac:dyDescent="0.35">
      <c r="A178" s="1"/>
    </row>
    <row r="179" spans="1:1" x14ac:dyDescent="0.35">
      <c r="A179" s="2"/>
    </row>
    <row r="180" spans="1:1" x14ac:dyDescent="0.35">
      <c r="A180" s="2"/>
    </row>
  </sheetData>
  <mergeCells count="7">
    <mergeCell ref="A164:J164"/>
    <mergeCell ref="A1:J1"/>
    <mergeCell ref="A28:J28"/>
    <mergeCell ref="A56:J56"/>
    <mergeCell ref="A83:J83"/>
    <mergeCell ref="A110:J110"/>
    <mergeCell ref="A137:J13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763E-2C7E-4FD1-94D4-8E3FA2B92FFF}">
  <dimension ref="A1:J204"/>
  <sheetViews>
    <sheetView topLeftCell="A190" workbookViewId="0">
      <selection activeCell="G37" sqref="G37"/>
    </sheetView>
  </sheetViews>
  <sheetFormatPr defaultRowHeight="14.5" x14ac:dyDescent="0.35"/>
  <cols>
    <col min="1" max="1" width="10.08984375" bestFit="1" customWidth="1"/>
    <col min="2" max="3" width="17.81640625" bestFit="1" customWidth="1"/>
    <col min="4" max="4" width="25" bestFit="1" customWidth="1"/>
    <col min="9" max="10" width="8.7265625" style="4"/>
  </cols>
  <sheetData>
    <row r="1" spans="1:10" ht="15.5" x14ac:dyDescent="0.35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35">
      <c r="A2" s="3" t="s">
        <v>24</v>
      </c>
      <c r="B2" s="3" t="s">
        <v>25</v>
      </c>
      <c r="C2" s="3" t="s">
        <v>26</v>
      </c>
      <c r="D2" s="3" t="s">
        <v>27</v>
      </c>
      <c r="G2" s="3" t="s">
        <v>64</v>
      </c>
      <c r="H2" s="3" t="s">
        <v>65</v>
      </c>
      <c r="I2" s="5" t="s">
        <v>66</v>
      </c>
      <c r="J2" s="5" t="s">
        <v>67</v>
      </c>
    </row>
    <row r="3" spans="1:10" x14ac:dyDescent="0.35">
      <c r="A3" s="1">
        <v>39572</v>
      </c>
      <c r="B3" t="s">
        <v>8</v>
      </c>
      <c r="C3" t="s">
        <v>6</v>
      </c>
      <c r="D3" t="s">
        <v>8</v>
      </c>
      <c r="E3" t="str">
        <f>LEFT(D3,1)</f>
        <v>M</v>
      </c>
      <c r="F3" t="str">
        <f>CONCATENATE(E3,E4)</f>
        <v>MD</v>
      </c>
      <c r="G3">
        <f>COUNTIF(F3:F32,"DD")</f>
        <v>7</v>
      </c>
      <c r="H3">
        <f>COUNTIF(F3:F32,"DM")</f>
        <v>6</v>
      </c>
      <c r="I3" s="4">
        <f>G3/(G3+H3)</f>
        <v>0.53846153846153844</v>
      </c>
      <c r="J3" s="4">
        <f>1-I3</f>
        <v>0.46153846153846156</v>
      </c>
    </row>
    <row r="4" spans="1:10" x14ac:dyDescent="0.35">
      <c r="A4" s="1">
        <v>39592</v>
      </c>
      <c r="B4" t="s">
        <v>6</v>
      </c>
      <c r="C4" t="s">
        <v>8</v>
      </c>
      <c r="D4" t="s">
        <v>6</v>
      </c>
      <c r="E4" t="str">
        <f t="shared" ref="E4:E32" si="0">LEFT(D4,1)</f>
        <v>D</v>
      </c>
      <c r="F4" t="str">
        <f t="shared" ref="F4:F31" si="1">CONCATENATE(E4,E5)</f>
        <v>DD</v>
      </c>
    </row>
    <row r="5" spans="1:10" x14ac:dyDescent="0.35">
      <c r="A5" s="1">
        <v>39941</v>
      </c>
      <c r="B5" t="s">
        <v>6</v>
      </c>
      <c r="C5" t="s">
        <v>8</v>
      </c>
      <c r="D5" t="s">
        <v>6</v>
      </c>
      <c r="E5" t="str">
        <f t="shared" si="0"/>
        <v>D</v>
      </c>
      <c r="F5" t="str">
        <f t="shared" si="1"/>
        <v>DD</v>
      </c>
    </row>
    <row r="6" spans="1:10" x14ac:dyDescent="0.35">
      <c r="A6" s="1">
        <v>39954</v>
      </c>
      <c r="B6" t="s">
        <v>6</v>
      </c>
      <c r="C6" t="s">
        <v>8</v>
      </c>
      <c r="D6" t="s">
        <v>6</v>
      </c>
      <c r="E6" t="str">
        <f t="shared" si="0"/>
        <v>D</v>
      </c>
      <c r="F6" t="str">
        <f t="shared" si="1"/>
        <v>DM</v>
      </c>
    </row>
    <row r="7" spans="1:10" x14ac:dyDescent="0.35">
      <c r="A7" s="1">
        <v>40254</v>
      </c>
      <c r="B7" t="s">
        <v>6</v>
      </c>
      <c r="C7" t="s">
        <v>8</v>
      </c>
      <c r="D7" t="s">
        <v>8</v>
      </c>
      <c r="E7" t="str">
        <f t="shared" si="0"/>
        <v>M</v>
      </c>
      <c r="F7" t="str">
        <f t="shared" si="1"/>
        <v>MM</v>
      </c>
    </row>
    <row r="8" spans="1:10" x14ac:dyDescent="0.35">
      <c r="A8" s="1">
        <v>40281</v>
      </c>
      <c r="B8" t="s">
        <v>8</v>
      </c>
      <c r="C8" t="s">
        <v>6</v>
      </c>
      <c r="D8" t="s">
        <v>8</v>
      </c>
      <c r="E8" t="str">
        <f t="shared" si="0"/>
        <v>M</v>
      </c>
      <c r="F8" t="str">
        <f t="shared" si="1"/>
        <v>MM</v>
      </c>
    </row>
    <row r="9" spans="1:10" x14ac:dyDescent="0.35">
      <c r="A9" s="1">
        <v>40643</v>
      </c>
      <c r="B9" t="s">
        <v>6</v>
      </c>
      <c r="C9" t="s">
        <v>8</v>
      </c>
      <c r="D9" t="s">
        <v>8</v>
      </c>
      <c r="E9" t="str">
        <f t="shared" si="0"/>
        <v>M</v>
      </c>
      <c r="F9" t="str">
        <f t="shared" si="1"/>
        <v>MM</v>
      </c>
    </row>
    <row r="10" spans="1:10" x14ac:dyDescent="0.35">
      <c r="A10" s="1">
        <v>40670</v>
      </c>
      <c r="B10" t="s">
        <v>8</v>
      </c>
      <c r="C10" t="s">
        <v>6</v>
      </c>
      <c r="D10" t="s">
        <v>8</v>
      </c>
      <c r="E10" t="str">
        <f t="shared" si="0"/>
        <v>M</v>
      </c>
      <c r="F10" t="str">
        <f t="shared" si="1"/>
        <v>MD</v>
      </c>
    </row>
    <row r="11" spans="1:10" x14ac:dyDescent="0.35">
      <c r="A11" s="1">
        <v>41015</v>
      </c>
      <c r="B11" t="s">
        <v>8</v>
      </c>
      <c r="C11" t="s">
        <v>6</v>
      </c>
      <c r="D11" t="s">
        <v>6</v>
      </c>
      <c r="E11" t="str">
        <f t="shared" si="0"/>
        <v>D</v>
      </c>
      <c r="F11" t="str">
        <f t="shared" si="1"/>
        <v>DD</v>
      </c>
    </row>
    <row r="12" spans="1:10" x14ac:dyDescent="0.35">
      <c r="A12" s="1">
        <v>41026</v>
      </c>
      <c r="B12" t="s">
        <v>6</v>
      </c>
      <c r="C12" t="s">
        <v>8</v>
      </c>
      <c r="D12" t="s">
        <v>6</v>
      </c>
      <c r="E12" t="str">
        <f t="shared" si="0"/>
        <v>D</v>
      </c>
      <c r="F12" t="str">
        <f t="shared" si="1"/>
        <v>DM</v>
      </c>
    </row>
    <row r="13" spans="1:10" x14ac:dyDescent="0.35">
      <c r="A13" s="1">
        <v>41373</v>
      </c>
      <c r="B13" t="s">
        <v>8</v>
      </c>
      <c r="C13" t="s">
        <v>6</v>
      </c>
      <c r="D13" t="s">
        <v>8</v>
      </c>
      <c r="E13" t="str">
        <f t="shared" si="0"/>
        <v>M</v>
      </c>
      <c r="F13" t="str">
        <f t="shared" si="1"/>
        <v>MD</v>
      </c>
    </row>
    <row r="14" spans="1:10" x14ac:dyDescent="0.35">
      <c r="A14" s="1">
        <v>41385</v>
      </c>
      <c r="B14" t="s">
        <v>6</v>
      </c>
      <c r="C14" t="s">
        <v>8</v>
      </c>
      <c r="D14" t="s">
        <v>6</v>
      </c>
      <c r="E14" t="str">
        <f t="shared" si="0"/>
        <v>D</v>
      </c>
      <c r="F14" t="str">
        <f t="shared" si="1"/>
        <v>DD</v>
      </c>
    </row>
    <row r="15" spans="1:10" x14ac:dyDescent="0.35">
      <c r="A15" s="1">
        <v>41756</v>
      </c>
      <c r="B15" t="s">
        <v>6</v>
      </c>
      <c r="C15" t="s">
        <v>8</v>
      </c>
      <c r="D15" t="s">
        <v>6</v>
      </c>
      <c r="E15" t="str">
        <f t="shared" si="0"/>
        <v>D</v>
      </c>
      <c r="F15" t="str">
        <f t="shared" si="1"/>
        <v>DM</v>
      </c>
    </row>
    <row r="16" spans="1:10" x14ac:dyDescent="0.35">
      <c r="A16" s="1">
        <v>41782</v>
      </c>
      <c r="B16" t="s">
        <v>8</v>
      </c>
      <c r="C16" t="s">
        <v>6</v>
      </c>
      <c r="D16" t="s">
        <v>8</v>
      </c>
      <c r="E16" t="str">
        <f t="shared" si="0"/>
        <v>M</v>
      </c>
      <c r="F16" t="str">
        <f t="shared" si="1"/>
        <v>MD</v>
      </c>
    </row>
    <row r="17" spans="1:6" x14ac:dyDescent="0.35">
      <c r="A17" s="1">
        <v>42117</v>
      </c>
      <c r="B17" t="s">
        <v>6</v>
      </c>
      <c r="C17" t="s">
        <v>8</v>
      </c>
      <c r="D17" t="s">
        <v>6</v>
      </c>
      <c r="E17" t="str">
        <f t="shared" si="0"/>
        <v>D</v>
      </c>
      <c r="F17" t="str">
        <f t="shared" si="1"/>
        <v>DM</v>
      </c>
    </row>
    <row r="18" spans="1:6" x14ac:dyDescent="0.35">
      <c r="A18" s="1">
        <v>42129</v>
      </c>
      <c r="B18" t="s">
        <v>8</v>
      </c>
      <c r="C18" t="s">
        <v>6</v>
      </c>
      <c r="D18" t="s">
        <v>8</v>
      </c>
      <c r="E18" t="str">
        <f t="shared" si="0"/>
        <v>M</v>
      </c>
      <c r="F18" t="str">
        <f t="shared" si="1"/>
        <v>MD</v>
      </c>
    </row>
    <row r="19" spans="1:6" x14ac:dyDescent="0.35">
      <c r="A19" s="1">
        <v>42483</v>
      </c>
      <c r="B19" t="s">
        <v>6</v>
      </c>
      <c r="C19" t="s">
        <v>8</v>
      </c>
      <c r="D19" t="s">
        <v>6</v>
      </c>
      <c r="E19" t="str">
        <f t="shared" si="0"/>
        <v>D</v>
      </c>
      <c r="F19" t="str">
        <f t="shared" si="1"/>
        <v>DM</v>
      </c>
    </row>
    <row r="20" spans="1:6" x14ac:dyDescent="0.35">
      <c r="A20" s="1">
        <v>42505</v>
      </c>
      <c r="B20" t="s">
        <v>8</v>
      </c>
      <c r="C20" t="s">
        <v>6</v>
      </c>
      <c r="D20" t="s">
        <v>8</v>
      </c>
      <c r="E20" t="str">
        <f t="shared" si="0"/>
        <v>M</v>
      </c>
      <c r="F20" t="str">
        <f t="shared" si="1"/>
        <v>MM</v>
      </c>
    </row>
    <row r="21" spans="1:6" x14ac:dyDescent="0.35">
      <c r="A21" s="1">
        <v>42847</v>
      </c>
      <c r="B21" t="s">
        <v>8</v>
      </c>
      <c r="C21" t="s">
        <v>6</v>
      </c>
      <c r="D21" t="s">
        <v>8</v>
      </c>
      <c r="E21" t="str">
        <f t="shared" si="0"/>
        <v>M</v>
      </c>
      <c r="F21" t="str">
        <f t="shared" si="1"/>
        <v>MM</v>
      </c>
    </row>
    <row r="22" spans="1:6" x14ac:dyDescent="0.35">
      <c r="A22" s="1">
        <v>42861</v>
      </c>
      <c r="B22" t="s">
        <v>6</v>
      </c>
      <c r="C22" t="s">
        <v>8</v>
      </c>
      <c r="D22" t="s">
        <v>8</v>
      </c>
      <c r="E22" t="str">
        <f t="shared" si="0"/>
        <v>M</v>
      </c>
      <c r="F22" t="str">
        <f t="shared" si="1"/>
        <v>MD</v>
      </c>
    </row>
    <row r="23" spans="1:6" x14ac:dyDescent="0.35">
      <c r="A23" s="1">
        <v>43204</v>
      </c>
      <c r="B23" t="s">
        <v>8</v>
      </c>
      <c r="C23" t="s">
        <v>6</v>
      </c>
      <c r="D23" t="s">
        <v>6</v>
      </c>
      <c r="E23" t="str">
        <f t="shared" si="0"/>
        <v>D</v>
      </c>
      <c r="F23" t="str">
        <f t="shared" si="1"/>
        <v>DD</v>
      </c>
    </row>
    <row r="24" spans="1:6" x14ac:dyDescent="0.35">
      <c r="A24" s="1">
        <v>43240</v>
      </c>
      <c r="B24" t="s">
        <v>6</v>
      </c>
      <c r="C24" t="s">
        <v>8</v>
      </c>
      <c r="D24" t="s">
        <v>6</v>
      </c>
      <c r="E24" t="str">
        <f t="shared" si="0"/>
        <v>D</v>
      </c>
      <c r="F24" t="str">
        <f t="shared" si="1"/>
        <v>DD</v>
      </c>
    </row>
    <row r="25" spans="1:6" x14ac:dyDescent="0.35">
      <c r="A25" s="1">
        <v>43548</v>
      </c>
      <c r="B25" t="s">
        <v>8</v>
      </c>
      <c r="C25" t="s">
        <v>6</v>
      </c>
      <c r="D25" t="s">
        <v>6</v>
      </c>
      <c r="E25" t="str">
        <f t="shared" si="0"/>
        <v>D</v>
      </c>
      <c r="F25" t="str">
        <f t="shared" si="1"/>
        <v>DM</v>
      </c>
    </row>
    <row r="26" spans="1:6" x14ac:dyDescent="0.35">
      <c r="A26" s="1">
        <v>43573</v>
      </c>
      <c r="B26" t="s">
        <v>6</v>
      </c>
      <c r="C26" t="s">
        <v>8</v>
      </c>
      <c r="D26" t="s">
        <v>8</v>
      </c>
      <c r="E26" t="str">
        <f t="shared" si="0"/>
        <v>M</v>
      </c>
      <c r="F26" t="str">
        <f t="shared" si="1"/>
        <v>MM</v>
      </c>
    </row>
    <row r="27" spans="1:6" x14ac:dyDescent="0.35">
      <c r="A27" s="1">
        <v>44115</v>
      </c>
      <c r="B27" t="s">
        <v>6</v>
      </c>
      <c r="C27" t="s">
        <v>8</v>
      </c>
      <c r="D27" t="s">
        <v>8</v>
      </c>
      <c r="E27" t="str">
        <f t="shared" si="0"/>
        <v>M</v>
      </c>
      <c r="F27" t="str">
        <f t="shared" si="1"/>
        <v>MM</v>
      </c>
    </row>
    <row r="28" spans="1:6" x14ac:dyDescent="0.35">
      <c r="A28" s="1">
        <v>44135</v>
      </c>
      <c r="B28" t="s">
        <v>6</v>
      </c>
      <c r="C28" t="s">
        <v>8</v>
      </c>
      <c r="D28" t="s">
        <v>8</v>
      </c>
      <c r="E28" t="str">
        <f t="shared" si="0"/>
        <v>M</v>
      </c>
      <c r="F28" t="str">
        <f t="shared" si="1"/>
        <v>MM</v>
      </c>
    </row>
    <row r="29" spans="1:6" x14ac:dyDescent="0.35">
      <c r="A29" s="1">
        <v>44140</v>
      </c>
      <c r="B29" t="s">
        <v>8</v>
      </c>
      <c r="C29" t="s">
        <v>6</v>
      </c>
      <c r="D29" t="s">
        <v>8</v>
      </c>
      <c r="E29" t="str">
        <f t="shared" si="0"/>
        <v>M</v>
      </c>
      <c r="F29" t="str">
        <f t="shared" si="1"/>
        <v>MM</v>
      </c>
    </row>
    <row r="30" spans="1:6" x14ac:dyDescent="0.35">
      <c r="A30" s="1">
        <v>44145</v>
      </c>
      <c r="B30" t="s">
        <v>6</v>
      </c>
      <c r="C30" t="s">
        <v>8</v>
      </c>
      <c r="D30" t="s">
        <v>8</v>
      </c>
      <c r="E30" t="str">
        <f t="shared" si="0"/>
        <v>M</v>
      </c>
      <c r="F30" t="str">
        <f t="shared" si="1"/>
        <v>MD</v>
      </c>
    </row>
    <row r="31" spans="1:6" x14ac:dyDescent="0.35">
      <c r="A31" s="1">
        <v>44306</v>
      </c>
      <c r="B31" t="s">
        <v>6</v>
      </c>
      <c r="C31" t="s">
        <v>8</v>
      </c>
      <c r="D31" t="s">
        <v>6</v>
      </c>
      <c r="E31" t="str">
        <f t="shared" si="0"/>
        <v>D</v>
      </c>
      <c r="F31" t="str">
        <f t="shared" si="1"/>
        <v>DD</v>
      </c>
    </row>
    <row r="32" spans="1:6" x14ac:dyDescent="0.35">
      <c r="A32" s="2">
        <v>44471</v>
      </c>
      <c r="B32" t="s">
        <v>8</v>
      </c>
      <c r="C32" t="s">
        <v>6</v>
      </c>
      <c r="D32" t="s">
        <v>6</v>
      </c>
      <c r="E32" t="str">
        <f t="shared" si="0"/>
        <v>D</v>
      </c>
      <c r="F32" t="e">
        <f>CONCATENATE(E32,#REF!)</f>
        <v>#REF!</v>
      </c>
    </row>
    <row r="34" spans="1:10" ht="15.5" x14ac:dyDescent="0.35">
      <c r="A34" s="24" t="s">
        <v>11</v>
      </c>
      <c r="B34" s="24"/>
      <c r="C34" s="24"/>
      <c r="D34" s="24"/>
      <c r="E34" s="24"/>
      <c r="F34" s="24"/>
      <c r="G34" s="24"/>
      <c r="H34" s="24"/>
      <c r="I34" s="24"/>
      <c r="J34" s="24"/>
    </row>
    <row r="35" spans="1:10" x14ac:dyDescent="0.35">
      <c r="A35" s="3" t="s">
        <v>24</v>
      </c>
      <c r="B35" s="3" t="s">
        <v>25</v>
      </c>
      <c r="C35" s="3" t="s">
        <v>26</v>
      </c>
      <c r="D35" s="3" t="s">
        <v>27</v>
      </c>
      <c r="G35" s="3" t="s">
        <v>64</v>
      </c>
      <c r="H35" s="3" t="s">
        <v>30</v>
      </c>
      <c r="I35" s="5" t="s">
        <v>66</v>
      </c>
      <c r="J35" s="5" t="s">
        <v>67</v>
      </c>
    </row>
    <row r="36" spans="1:10" x14ac:dyDescent="0.35">
      <c r="A36" s="1">
        <v>39570</v>
      </c>
      <c r="B36" t="s">
        <v>11</v>
      </c>
      <c r="C36" t="s">
        <v>6</v>
      </c>
      <c r="D36" t="s">
        <v>6</v>
      </c>
      <c r="E36" t="str">
        <f>LEFT(D36,1)</f>
        <v>D</v>
      </c>
      <c r="F36" t="str">
        <f>CONCATENATE(E36,E37)</f>
        <v>DC</v>
      </c>
      <c r="G36">
        <f>COUNTIF(F36:F61,"DD")</f>
        <v>3</v>
      </c>
      <c r="H36">
        <f>COUNTIF(F36:F61,"DC")</f>
        <v>7</v>
      </c>
      <c r="I36" s="4">
        <f>G36/(G36+H36)</f>
        <v>0.3</v>
      </c>
      <c r="J36" s="4">
        <f>1-I36</f>
        <v>0.7</v>
      </c>
    </row>
    <row r="37" spans="1:10" x14ac:dyDescent="0.35">
      <c r="A37" s="1">
        <v>39576</v>
      </c>
      <c r="B37" t="s">
        <v>6</v>
      </c>
      <c r="C37" t="s">
        <v>11</v>
      </c>
      <c r="D37" t="s">
        <v>11</v>
      </c>
      <c r="E37" t="str">
        <f t="shared" ref="E37:E61" si="2">LEFT(D37,1)</f>
        <v>C</v>
      </c>
      <c r="F37" t="str">
        <f t="shared" ref="F37:F61" si="3">CONCATENATE(E37,E38)</f>
        <v>CD</v>
      </c>
    </row>
    <row r="38" spans="1:10" x14ac:dyDescent="0.35">
      <c r="A38" s="1">
        <v>39926</v>
      </c>
      <c r="B38" t="s">
        <v>11</v>
      </c>
      <c r="C38" t="s">
        <v>6</v>
      </c>
      <c r="D38" t="s">
        <v>6</v>
      </c>
      <c r="E38" t="str">
        <f t="shared" si="2"/>
        <v>D</v>
      </c>
      <c r="F38" t="str">
        <f t="shared" si="3"/>
        <v>DC</v>
      </c>
    </row>
    <row r="39" spans="1:10" x14ac:dyDescent="0.35">
      <c r="A39" s="1">
        <v>39935</v>
      </c>
      <c r="B39" t="s">
        <v>11</v>
      </c>
      <c r="C39" t="s">
        <v>6</v>
      </c>
      <c r="D39" t="s">
        <v>11</v>
      </c>
      <c r="E39" t="str">
        <f t="shared" si="2"/>
        <v>C</v>
      </c>
      <c r="F39" t="str">
        <f t="shared" si="3"/>
        <v>CC</v>
      </c>
    </row>
    <row r="40" spans="1:10" x14ac:dyDescent="0.35">
      <c r="A40" s="1">
        <v>40256</v>
      </c>
      <c r="B40" t="s">
        <v>6</v>
      </c>
      <c r="C40" t="s">
        <v>11</v>
      </c>
      <c r="D40" t="s">
        <v>11</v>
      </c>
      <c r="E40" t="str">
        <f t="shared" si="2"/>
        <v>C</v>
      </c>
      <c r="F40" t="str">
        <f t="shared" si="3"/>
        <v>CD</v>
      </c>
    </row>
    <row r="41" spans="1:10" x14ac:dyDescent="0.35">
      <c r="A41" s="1">
        <v>40283</v>
      </c>
      <c r="B41" t="s">
        <v>11</v>
      </c>
      <c r="C41" t="s">
        <v>6</v>
      </c>
      <c r="D41" t="s">
        <v>6</v>
      </c>
      <c r="E41" t="str">
        <f t="shared" si="2"/>
        <v>D</v>
      </c>
      <c r="F41" t="str">
        <f t="shared" si="3"/>
        <v>DC</v>
      </c>
    </row>
    <row r="42" spans="1:10" x14ac:dyDescent="0.35">
      <c r="A42" s="1">
        <v>40675</v>
      </c>
      <c r="B42" t="s">
        <v>11</v>
      </c>
      <c r="C42" t="s">
        <v>6</v>
      </c>
      <c r="D42" t="s">
        <v>11</v>
      </c>
      <c r="E42" t="str">
        <f t="shared" si="2"/>
        <v>C</v>
      </c>
      <c r="F42" t="str">
        <f t="shared" si="3"/>
        <v>CD</v>
      </c>
    </row>
    <row r="43" spans="1:10" x14ac:dyDescent="0.35">
      <c r="A43" s="1">
        <v>41009</v>
      </c>
      <c r="B43" t="s">
        <v>6</v>
      </c>
      <c r="C43" t="s">
        <v>11</v>
      </c>
      <c r="D43" t="s">
        <v>6</v>
      </c>
      <c r="E43" t="str">
        <f t="shared" si="2"/>
        <v>D</v>
      </c>
      <c r="F43" t="str">
        <f t="shared" si="3"/>
        <v>DC</v>
      </c>
    </row>
    <row r="44" spans="1:10" x14ac:dyDescent="0.35">
      <c r="A44" s="1">
        <v>41041</v>
      </c>
      <c r="B44" t="s">
        <v>11</v>
      </c>
      <c r="C44" t="s">
        <v>6</v>
      </c>
      <c r="D44" t="s">
        <v>11</v>
      </c>
      <c r="E44" t="str">
        <f t="shared" si="2"/>
        <v>C</v>
      </c>
      <c r="F44" t="str">
        <f t="shared" si="3"/>
        <v>CC</v>
      </c>
    </row>
    <row r="45" spans="1:10" x14ac:dyDescent="0.35">
      <c r="A45" s="1">
        <v>41054</v>
      </c>
      <c r="B45" t="s">
        <v>6</v>
      </c>
      <c r="C45" t="s">
        <v>11</v>
      </c>
      <c r="D45" t="s">
        <v>11</v>
      </c>
      <c r="E45" t="str">
        <f t="shared" si="2"/>
        <v>C</v>
      </c>
      <c r="F45" t="str">
        <f t="shared" si="3"/>
        <v>CC</v>
      </c>
    </row>
    <row r="46" spans="1:10" x14ac:dyDescent="0.35">
      <c r="A46" s="1">
        <v>41382</v>
      </c>
      <c r="B46" t="s">
        <v>6</v>
      </c>
      <c r="C46" t="s">
        <v>11</v>
      </c>
      <c r="D46" t="s">
        <v>11</v>
      </c>
      <c r="E46" t="str">
        <f t="shared" si="2"/>
        <v>C</v>
      </c>
      <c r="F46" t="str">
        <f t="shared" si="3"/>
        <v>CC</v>
      </c>
    </row>
    <row r="47" spans="1:10" x14ac:dyDescent="0.35">
      <c r="A47" s="1">
        <v>41408</v>
      </c>
      <c r="B47" t="s">
        <v>11</v>
      </c>
      <c r="C47" t="s">
        <v>6</v>
      </c>
      <c r="D47" t="s">
        <v>11</v>
      </c>
      <c r="E47" t="str">
        <f t="shared" si="2"/>
        <v>C</v>
      </c>
      <c r="F47" t="str">
        <f t="shared" si="3"/>
        <v>CC</v>
      </c>
    </row>
    <row r="48" spans="1:10" x14ac:dyDescent="0.35">
      <c r="A48" s="1">
        <v>41750</v>
      </c>
      <c r="B48" t="s">
        <v>11</v>
      </c>
      <c r="C48" t="s">
        <v>6</v>
      </c>
      <c r="D48" t="s">
        <v>11</v>
      </c>
      <c r="E48" t="str">
        <f t="shared" si="2"/>
        <v>C</v>
      </c>
      <c r="F48" t="str">
        <f t="shared" si="3"/>
        <v>CC</v>
      </c>
    </row>
    <row r="49" spans="1:10" x14ac:dyDescent="0.35">
      <c r="A49" s="1">
        <v>41764</v>
      </c>
      <c r="B49" t="s">
        <v>6</v>
      </c>
      <c r="C49" t="s">
        <v>11</v>
      </c>
      <c r="D49" t="s">
        <v>11</v>
      </c>
      <c r="E49" t="str">
        <f t="shared" si="2"/>
        <v>C</v>
      </c>
      <c r="F49" t="str">
        <f t="shared" si="3"/>
        <v>CC</v>
      </c>
    </row>
    <row r="50" spans="1:10" x14ac:dyDescent="0.35">
      <c r="A50" s="1">
        <v>42103</v>
      </c>
      <c r="B50" t="s">
        <v>11</v>
      </c>
      <c r="C50" t="s">
        <v>6</v>
      </c>
      <c r="D50" t="s">
        <v>11</v>
      </c>
      <c r="E50" t="str">
        <f t="shared" si="2"/>
        <v>C</v>
      </c>
      <c r="F50" t="str">
        <f t="shared" si="3"/>
        <v>CD</v>
      </c>
    </row>
    <row r="51" spans="1:10" x14ac:dyDescent="0.35">
      <c r="A51" s="1">
        <v>42136</v>
      </c>
      <c r="B51" t="s">
        <v>6</v>
      </c>
      <c r="C51" t="s">
        <v>11</v>
      </c>
      <c r="D51" t="s">
        <v>6</v>
      </c>
      <c r="E51" t="str">
        <f t="shared" si="2"/>
        <v>D</v>
      </c>
      <c r="F51" t="str">
        <f t="shared" si="3"/>
        <v>DC</v>
      </c>
    </row>
    <row r="52" spans="1:10" x14ac:dyDescent="0.35">
      <c r="A52" s="1">
        <v>43220</v>
      </c>
      <c r="B52" t="s">
        <v>11</v>
      </c>
      <c r="C52" t="s">
        <v>6</v>
      </c>
      <c r="D52" t="s">
        <v>11</v>
      </c>
      <c r="E52" t="str">
        <f t="shared" si="2"/>
        <v>C</v>
      </c>
      <c r="F52" t="str">
        <f t="shared" si="3"/>
        <v>CD</v>
      </c>
    </row>
    <row r="53" spans="1:10" x14ac:dyDescent="0.35">
      <c r="A53" s="1">
        <v>43238</v>
      </c>
      <c r="B53" t="s">
        <v>6</v>
      </c>
      <c r="C53" t="s">
        <v>11</v>
      </c>
      <c r="D53" t="s">
        <v>6</v>
      </c>
      <c r="E53" t="str">
        <f t="shared" si="2"/>
        <v>D</v>
      </c>
      <c r="F53" t="str">
        <f t="shared" si="3"/>
        <v>DC</v>
      </c>
    </row>
    <row r="54" spans="1:10" x14ac:dyDescent="0.35">
      <c r="A54" s="1">
        <v>43550</v>
      </c>
      <c r="B54" t="s">
        <v>6</v>
      </c>
      <c r="C54" t="s">
        <v>11</v>
      </c>
      <c r="D54" t="s">
        <v>11</v>
      </c>
      <c r="E54" t="str">
        <f t="shared" si="2"/>
        <v>C</v>
      </c>
      <c r="F54" t="str">
        <f t="shared" si="3"/>
        <v>CC</v>
      </c>
    </row>
    <row r="55" spans="1:10" x14ac:dyDescent="0.35">
      <c r="A55" s="1">
        <v>43586</v>
      </c>
      <c r="B55" t="s">
        <v>11</v>
      </c>
      <c r="C55" t="s">
        <v>6</v>
      </c>
      <c r="D55" t="s">
        <v>11</v>
      </c>
      <c r="E55" t="str">
        <f t="shared" si="2"/>
        <v>C</v>
      </c>
      <c r="F55" t="str">
        <f t="shared" si="3"/>
        <v>CC</v>
      </c>
    </row>
    <row r="56" spans="1:10" x14ac:dyDescent="0.35">
      <c r="A56" s="1">
        <v>43595</v>
      </c>
      <c r="B56" t="s">
        <v>11</v>
      </c>
      <c r="C56" t="s">
        <v>6</v>
      </c>
      <c r="D56" t="s">
        <v>11</v>
      </c>
      <c r="E56" t="str">
        <f t="shared" si="2"/>
        <v>C</v>
      </c>
      <c r="F56" t="str">
        <f t="shared" si="3"/>
        <v>CD</v>
      </c>
    </row>
    <row r="57" spans="1:10" x14ac:dyDescent="0.35">
      <c r="A57" s="1">
        <v>44121</v>
      </c>
      <c r="B57" t="s">
        <v>11</v>
      </c>
      <c r="C57" t="s">
        <v>6</v>
      </c>
      <c r="D57" t="s">
        <v>6</v>
      </c>
      <c r="E57" t="str">
        <f t="shared" si="2"/>
        <v>D</v>
      </c>
      <c r="F57" t="str">
        <f t="shared" si="3"/>
        <v>DD</v>
      </c>
    </row>
    <row r="58" spans="1:10" x14ac:dyDescent="0.35">
      <c r="A58" s="1">
        <v>44099</v>
      </c>
      <c r="B58" t="s">
        <v>6</v>
      </c>
      <c r="C58" t="s">
        <v>11</v>
      </c>
      <c r="D58" t="s">
        <v>6</v>
      </c>
      <c r="E58" t="str">
        <f t="shared" si="2"/>
        <v>D</v>
      </c>
      <c r="F58" t="str">
        <f t="shared" si="3"/>
        <v>DD</v>
      </c>
    </row>
    <row r="59" spans="1:10" x14ac:dyDescent="0.35">
      <c r="A59" s="1">
        <v>44296</v>
      </c>
      <c r="B59" t="s">
        <v>11</v>
      </c>
      <c r="C59" t="s">
        <v>6</v>
      </c>
      <c r="D59" t="s">
        <v>6</v>
      </c>
      <c r="E59" t="str">
        <f t="shared" si="2"/>
        <v>D</v>
      </c>
      <c r="F59" t="str">
        <f t="shared" si="3"/>
        <v>DD</v>
      </c>
    </row>
    <row r="60" spans="1:10" x14ac:dyDescent="0.35">
      <c r="A60" s="2">
        <v>44473</v>
      </c>
      <c r="B60" t="s">
        <v>6</v>
      </c>
      <c r="C60" t="s">
        <v>11</v>
      </c>
      <c r="D60" t="s">
        <v>6</v>
      </c>
      <c r="E60" t="str">
        <f t="shared" si="2"/>
        <v>D</v>
      </c>
      <c r="F60" t="str">
        <f t="shared" si="3"/>
        <v>DC</v>
      </c>
    </row>
    <row r="61" spans="1:10" x14ac:dyDescent="0.35">
      <c r="A61" s="2">
        <v>44479</v>
      </c>
      <c r="B61" t="s">
        <v>6</v>
      </c>
      <c r="C61" t="s">
        <v>11</v>
      </c>
      <c r="D61" t="s">
        <v>11</v>
      </c>
      <c r="E61" t="str">
        <f t="shared" si="2"/>
        <v>C</v>
      </c>
      <c r="F61" t="str">
        <f t="shared" si="3"/>
        <v>C</v>
      </c>
    </row>
    <row r="62" spans="1:10" x14ac:dyDescent="0.35">
      <c r="A62" s="2"/>
    </row>
    <row r="63" spans="1:10" ht="15.5" x14ac:dyDescent="0.35">
      <c r="A63" s="26" t="s">
        <v>5</v>
      </c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35">
      <c r="A64" s="3" t="s">
        <v>24</v>
      </c>
      <c r="B64" s="3" t="s">
        <v>25</v>
      </c>
      <c r="C64" s="3" t="s">
        <v>26</v>
      </c>
      <c r="D64" s="3" t="s">
        <v>27</v>
      </c>
      <c r="G64" s="3" t="s">
        <v>64</v>
      </c>
      <c r="H64" s="3" t="s">
        <v>68</v>
      </c>
      <c r="I64" s="5" t="s">
        <v>66</v>
      </c>
      <c r="J64" s="5" t="s">
        <v>67</v>
      </c>
    </row>
    <row r="65" spans="1:10" x14ac:dyDescent="0.35">
      <c r="A65" s="1">
        <v>39581</v>
      </c>
      <c r="B65" t="s">
        <v>5</v>
      </c>
      <c r="C65" t="s">
        <v>6</v>
      </c>
      <c r="D65" t="s">
        <v>5</v>
      </c>
      <c r="E65" t="str">
        <f>LEFT(D65,1)</f>
        <v>K</v>
      </c>
      <c r="F65" t="str">
        <f>CONCATENATE(E65,E66)</f>
        <v>KD</v>
      </c>
      <c r="G65">
        <f>COUNTIF(F65:F92,"DD")</f>
        <v>6</v>
      </c>
      <c r="H65">
        <f>COUNTIF(F65:F92,"DK")</f>
        <v>6</v>
      </c>
      <c r="I65" s="4">
        <f>G65/(G65+H65)</f>
        <v>0.5</v>
      </c>
      <c r="J65" s="4">
        <f>1-I65</f>
        <v>0.5</v>
      </c>
    </row>
    <row r="66" spans="1:10" x14ac:dyDescent="0.35">
      <c r="A66" s="1">
        <v>39938</v>
      </c>
      <c r="B66" t="s">
        <v>6</v>
      </c>
      <c r="C66" t="s">
        <v>5</v>
      </c>
      <c r="D66" t="s">
        <v>6</v>
      </c>
      <c r="E66" t="str">
        <f t="shared" ref="E66:E92" si="4">LEFT(D66,1)</f>
        <v>D</v>
      </c>
      <c r="F66" t="str">
        <f t="shared" ref="F66:F92" si="5">CONCATENATE(E66,E67)</f>
        <v>DD</v>
      </c>
    </row>
    <row r="67" spans="1:10" x14ac:dyDescent="0.35">
      <c r="A67" s="1">
        <v>39943</v>
      </c>
      <c r="B67" t="s">
        <v>6</v>
      </c>
      <c r="C67" t="s">
        <v>5</v>
      </c>
      <c r="D67" t="s">
        <v>6</v>
      </c>
      <c r="E67" t="str">
        <f t="shared" si="4"/>
        <v>D</v>
      </c>
      <c r="F67" t="str">
        <f t="shared" si="5"/>
        <v>DD</v>
      </c>
    </row>
    <row r="68" spans="1:10" x14ac:dyDescent="0.35">
      <c r="A68" s="1">
        <v>40266</v>
      </c>
      <c r="B68" t="s">
        <v>6</v>
      </c>
      <c r="C68" t="s">
        <v>5</v>
      </c>
      <c r="D68" t="s">
        <v>6</v>
      </c>
      <c r="E68" t="str">
        <f t="shared" si="4"/>
        <v>D</v>
      </c>
      <c r="F68" t="str">
        <f t="shared" si="5"/>
        <v>DK</v>
      </c>
    </row>
    <row r="69" spans="1:10" x14ac:dyDescent="0.35">
      <c r="A69" s="1">
        <v>40275</v>
      </c>
      <c r="B69" t="s">
        <v>5</v>
      </c>
      <c r="C69" t="s">
        <v>6</v>
      </c>
      <c r="D69" t="s">
        <v>5</v>
      </c>
      <c r="E69" t="str">
        <f t="shared" si="4"/>
        <v>K</v>
      </c>
      <c r="F69" t="str">
        <f t="shared" si="5"/>
        <v>KK</v>
      </c>
    </row>
    <row r="70" spans="1:10" x14ac:dyDescent="0.35">
      <c r="A70" s="1">
        <v>40661</v>
      </c>
      <c r="B70" t="s">
        <v>6</v>
      </c>
      <c r="C70" t="s">
        <v>5</v>
      </c>
      <c r="D70" t="s">
        <v>5</v>
      </c>
      <c r="E70" t="str">
        <f t="shared" si="4"/>
        <v>K</v>
      </c>
      <c r="F70" t="str">
        <f t="shared" si="5"/>
        <v>KD</v>
      </c>
    </row>
    <row r="71" spans="1:10" x14ac:dyDescent="0.35">
      <c r="A71" s="1">
        <v>41004</v>
      </c>
      <c r="B71" t="s">
        <v>5</v>
      </c>
      <c r="C71" t="s">
        <v>6</v>
      </c>
      <c r="D71" t="s">
        <v>6</v>
      </c>
      <c r="E71" t="str">
        <f t="shared" si="4"/>
        <v>D</v>
      </c>
      <c r="F71" t="str">
        <f t="shared" si="5"/>
        <v>DK</v>
      </c>
    </row>
    <row r="72" spans="1:10" x14ac:dyDescent="0.35">
      <c r="A72" s="1">
        <v>41036</v>
      </c>
      <c r="B72" t="s">
        <v>6</v>
      </c>
      <c r="C72" t="s">
        <v>5</v>
      </c>
      <c r="D72" t="s">
        <v>5</v>
      </c>
      <c r="E72" t="str">
        <f t="shared" si="4"/>
        <v>K</v>
      </c>
      <c r="F72" t="str">
        <f t="shared" si="5"/>
        <v>KK</v>
      </c>
    </row>
    <row r="73" spans="1:10" x14ac:dyDescent="0.35">
      <c r="A73" s="1">
        <v>41051</v>
      </c>
      <c r="B73" t="s">
        <v>6</v>
      </c>
      <c r="C73" t="s">
        <v>5</v>
      </c>
      <c r="D73" t="s">
        <v>5</v>
      </c>
      <c r="E73" t="str">
        <f t="shared" si="4"/>
        <v>K</v>
      </c>
      <c r="F73" t="str">
        <f t="shared" si="5"/>
        <v>KK</v>
      </c>
    </row>
    <row r="74" spans="1:10" x14ac:dyDescent="0.35">
      <c r="A74" s="1">
        <v>41367</v>
      </c>
      <c r="B74" t="s">
        <v>5</v>
      </c>
      <c r="C74" t="s">
        <v>6</v>
      </c>
      <c r="D74" t="s">
        <v>5</v>
      </c>
      <c r="E74" t="str">
        <f t="shared" si="4"/>
        <v>K</v>
      </c>
      <c r="F74" t="str">
        <f t="shared" si="5"/>
        <v>KD</v>
      </c>
    </row>
    <row r="75" spans="1:10" x14ac:dyDescent="0.35">
      <c r="A75" s="1">
        <v>41395</v>
      </c>
      <c r="B75" t="s">
        <v>6</v>
      </c>
      <c r="C75" t="s">
        <v>5</v>
      </c>
      <c r="D75" t="s">
        <v>6</v>
      </c>
      <c r="E75" t="str">
        <f t="shared" si="4"/>
        <v>D</v>
      </c>
      <c r="F75" t="str">
        <f t="shared" si="5"/>
        <v>DD</v>
      </c>
    </row>
    <row r="76" spans="1:10" x14ac:dyDescent="0.35">
      <c r="A76" s="1">
        <v>41748</v>
      </c>
      <c r="B76" t="s">
        <v>5</v>
      </c>
      <c r="C76" t="s">
        <v>6</v>
      </c>
      <c r="D76" t="s">
        <v>6</v>
      </c>
      <c r="E76" t="str">
        <f t="shared" si="4"/>
        <v>D</v>
      </c>
      <c r="F76" t="str">
        <f t="shared" si="5"/>
        <v>DK</v>
      </c>
    </row>
    <row r="77" spans="1:10" x14ac:dyDescent="0.35">
      <c r="A77" s="1">
        <v>41766</v>
      </c>
      <c r="B77" t="s">
        <v>6</v>
      </c>
      <c r="C77" t="s">
        <v>5</v>
      </c>
      <c r="D77" t="s">
        <v>5</v>
      </c>
      <c r="E77" t="str">
        <f t="shared" si="4"/>
        <v>K</v>
      </c>
      <c r="F77" t="str">
        <f t="shared" si="5"/>
        <v>KK</v>
      </c>
    </row>
    <row r="78" spans="1:10" x14ac:dyDescent="0.35">
      <c r="A78" s="1">
        <v>42114</v>
      </c>
      <c r="B78" t="s">
        <v>6</v>
      </c>
      <c r="C78" t="s">
        <v>5</v>
      </c>
      <c r="D78" t="s">
        <v>5</v>
      </c>
      <c r="E78" t="str">
        <f t="shared" si="4"/>
        <v>K</v>
      </c>
      <c r="F78" t="str">
        <f t="shared" si="5"/>
        <v>KK</v>
      </c>
    </row>
    <row r="79" spans="1:10" x14ac:dyDescent="0.35">
      <c r="A79" s="1">
        <v>42131</v>
      </c>
      <c r="B79" t="s">
        <v>5</v>
      </c>
      <c r="C79" t="s">
        <v>6</v>
      </c>
      <c r="D79" t="s">
        <v>5</v>
      </c>
      <c r="E79" t="str">
        <f t="shared" si="4"/>
        <v>K</v>
      </c>
      <c r="F79" t="str">
        <f t="shared" si="5"/>
        <v>KK</v>
      </c>
    </row>
    <row r="80" spans="1:10" x14ac:dyDescent="0.35">
      <c r="A80" s="1">
        <v>42470</v>
      </c>
      <c r="B80" t="s">
        <v>5</v>
      </c>
      <c r="C80" t="s">
        <v>6</v>
      </c>
      <c r="D80" t="s">
        <v>5</v>
      </c>
      <c r="E80" t="str">
        <f t="shared" si="4"/>
        <v>K</v>
      </c>
      <c r="F80" t="str">
        <f t="shared" si="5"/>
        <v>KD</v>
      </c>
    </row>
    <row r="81" spans="1:10" x14ac:dyDescent="0.35">
      <c r="A81" s="1">
        <v>42490</v>
      </c>
      <c r="B81" t="s">
        <v>6</v>
      </c>
      <c r="C81" t="s">
        <v>5</v>
      </c>
      <c r="D81" t="s">
        <v>6</v>
      </c>
      <c r="E81" t="str">
        <f t="shared" si="4"/>
        <v>D</v>
      </c>
      <c r="F81" t="str">
        <f t="shared" si="5"/>
        <v>DK</v>
      </c>
    </row>
    <row r="82" spans="1:10" x14ac:dyDescent="0.35">
      <c r="A82" s="1">
        <v>42842</v>
      </c>
      <c r="B82" t="s">
        <v>6</v>
      </c>
      <c r="C82" t="s">
        <v>5</v>
      </c>
      <c r="D82" t="s">
        <v>5</v>
      </c>
      <c r="E82" t="str">
        <f t="shared" si="4"/>
        <v>K</v>
      </c>
      <c r="F82" t="str">
        <f t="shared" si="5"/>
        <v>KK</v>
      </c>
    </row>
    <row r="83" spans="1:10" x14ac:dyDescent="0.35">
      <c r="A83" s="1">
        <v>42853</v>
      </c>
      <c r="B83" t="s">
        <v>5</v>
      </c>
      <c r="C83" t="s">
        <v>6</v>
      </c>
      <c r="D83" t="s">
        <v>5</v>
      </c>
      <c r="E83" t="str">
        <f t="shared" si="4"/>
        <v>K</v>
      </c>
      <c r="F83" t="str">
        <f t="shared" si="5"/>
        <v>KK</v>
      </c>
    </row>
    <row r="84" spans="1:10" x14ac:dyDescent="0.35">
      <c r="A84" s="1">
        <v>43206</v>
      </c>
      <c r="B84" t="s">
        <v>5</v>
      </c>
      <c r="C84" t="s">
        <v>6</v>
      </c>
      <c r="D84" t="s">
        <v>5</v>
      </c>
      <c r="E84" t="str">
        <f t="shared" si="4"/>
        <v>K</v>
      </c>
      <c r="F84" t="str">
        <f t="shared" si="5"/>
        <v>KD</v>
      </c>
    </row>
    <row r="85" spans="1:10" x14ac:dyDescent="0.35">
      <c r="A85" s="1">
        <v>43217</v>
      </c>
      <c r="B85" t="s">
        <v>6</v>
      </c>
      <c r="C85" t="s">
        <v>5</v>
      </c>
      <c r="D85" t="s">
        <v>6</v>
      </c>
      <c r="E85" t="str">
        <f t="shared" si="4"/>
        <v>D</v>
      </c>
      <c r="F85" t="str">
        <f t="shared" si="5"/>
        <v>DD</v>
      </c>
    </row>
    <row r="86" spans="1:10" x14ac:dyDescent="0.35">
      <c r="A86" s="1">
        <v>43554</v>
      </c>
      <c r="B86" t="s">
        <v>6</v>
      </c>
      <c r="C86" t="s">
        <v>5</v>
      </c>
      <c r="D86" t="s">
        <v>6</v>
      </c>
      <c r="E86" t="str">
        <f t="shared" si="4"/>
        <v>D</v>
      </c>
      <c r="F86" t="str">
        <f t="shared" si="5"/>
        <v>DD</v>
      </c>
    </row>
    <row r="87" spans="1:10" x14ac:dyDescent="0.35">
      <c r="A87" s="1">
        <v>43567</v>
      </c>
      <c r="B87" t="s">
        <v>5</v>
      </c>
      <c r="C87" t="s">
        <v>6</v>
      </c>
      <c r="D87" t="s">
        <v>6</v>
      </c>
      <c r="E87" t="str">
        <f t="shared" si="4"/>
        <v>D</v>
      </c>
      <c r="F87" t="str">
        <f t="shared" si="5"/>
        <v>DK</v>
      </c>
    </row>
    <row r="88" spans="1:10" x14ac:dyDescent="0.35">
      <c r="A88" s="1">
        <v>44128</v>
      </c>
      <c r="B88" t="s">
        <v>5</v>
      </c>
      <c r="C88" t="s">
        <v>6</v>
      </c>
      <c r="D88" t="s">
        <v>5</v>
      </c>
      <c r="E88" t="str">
        <f t="shared" si="4"/>
        <v>K</v>
      </c>
      <c r="F88" t="str">
        <f t="shared" si="5"/>
        <v>KD</v>
      </c>
    </row>
    <row r="89" spans="1:10" x14ac:dyDescent="0.35">
      <c r="A89" s="1">
        <v>44107</v>
      </c>
      <c r="B89" t="s">
        <v>6</v>
      </c>
      <c r="C89" t="s">
        <v>5</v>
      </c>
      <c r="D89" t="s">
        <v>6</v>
      </c>
      <c r="E89" t="str">
        <f t="shared" si="4"/>
        <v>D</v>
      </c>
      <c r="F89" t="str">
        <f t="shared" si="5"/>
        <v>DD</v>
      </c>
    </row>
    <row r="90" spans="1:10" x14ac:dyDescent="0.35">
      <c r="A90" s="1">
        <v>44315</v>
      </c>
      <c r="B90" t="s">
        <v>6</v>
      </c>
      <c r="C90" t="s">
        <v>5</v>
      </c>
      <c r="D90" t="s">
        <v>6</v>
      </c>
      <c r="E90" t="str">
        <f t="shared" si="4"/>
        <v>D</v>
      </c>
      <c r="F90" t="str">
        <f t="shared" si="5"/>
        <v>DK</v>
      </c>
    </row>
    <row r="91" spans="1:10" x14ac:dyDescent="0.35">
      <c r="A91" s="2">
        <v>44467</v>
      </c>
      <c r="B91" t="s">
        <v>5</v>
      </c>
      <c r="C91" t="s">
        <v>6</v>
      </c>
      <c r="D91" t="s">
        <v>5</v>
      </c>
      <c r="E91" t="str">
        <f t="shared" si="4"/>
        <v>K</v>
      </c>
      <c r="F91" t="str">
        <f t="shared" si="5"/>
        <v>KK</v>
      </c>
    </row>
    <row r="92" spans="1:10" x14ac:dyDescent="0.35">
      <c r="A92" s="2">
        <v>44482</v>
      </c>
      <c r="B92" t="s">
        <v>6</v>
      </c>
      <c r="C92" t="s">
        <v>5</v>
      </c>
      <c r="D92" t="s">
        <v>5</v>
      </c>
      <c r="E92" t="str">
        <f t="shared" si="4"/>
        <v>K</v>
      </c>
      <c r="F92" t="str">
        <f t="shared" si="5"/>
        <v>K</v>
      </c>
    </row>
    <row r="94" spans="1:10" ht="15.5" x14ac:dyDescent="0.35">
      <c r="A94" s="27" t="s">
        <v>9</v>
      </c>
      <c r="B94" s="27"/>
      <c r="C94" s="27"/>
      <c r="D94" s="27"/>
      <c r="E94" s="27"/>
      <c r="F94" s="27"/>
      <c r="G94" s="27"/>
      <c r="H94" s="27"/>
      <c r="I94" s="27"/>
      <c r="J94" s="27"/>
    </row>
    <row r="95" spans="1:10" x14ac:dyDescent="0.35">
      <c r="A95" s="3" t="s">
        <v>24</v>
      </c>
      <c r="B95" s="3" t="s">
        <v>25</v>
      </c>
      <c r="C95" s="3" t="s">
        <v>26</v>
      </c>
      <c r="D95" s="3" t="s">
        <v>27</v>
      </c>
      <c r="G95" s="3" t="s">
        <v>64</v>
      </c>
      <c r="H95" s="3" t="s">
        <v>69</v>
      </c>
      <c r="I95" s="5" t="s">
        <v>66</v>
      </c>
      <c r="J95" s="5" t="s">
        <v>67</v>
      </c>
    </row>
    <row r="96" spans="1:10" x14ac:dyDescent="0.35">
      <c r="A96" s="1">
        <v>39560</v>
      </c>
      <c r="B96" t="s">
        <v>9</v>
      </c>
      <c r="C96" t="s">
        <v>6</v>
      </c>
      <c r="D96" t="s">
        <v>6</v>
      </c>
      <c r="E96" t="str">
        <f>LEFT(D96,1)</f>
        <v>D</v>
      </c>
      <c r="F96" t="str">
        <f>CONCATENATE(E96,E97)</f>
        <v>DD</v>
      </c>
      <c r="G96">
        <f>COUNTIF(F96:F126,"DD")</f>
        <v>9</v>
      </c>
      <c r="H96">
        <f>COUNTIF(F96:F126,"DS")</f>
        <v>6</v>
      </c>
      <c r="I96" s="4">
        <f>G96/(G96+H96)</f>
        <v>0.6</v>
      </c>
      <c r="J96" s="4">
        <f>1-I96</f>
        <v>0.4</v>
      </c>
    </row>
    <row r="97" spans="1:6" x14ac:dyDescent="0.35">
      <c r="A97" s="1">
        <v>39583</v>
      </c>
      <c r="B97" t="s">
        <v>6</v>
      </c>
      <c r="C97" t="s">
        <v>9</v>
      </c>
      <c r="D97" t="s">
        <v>6</v>
      </c>
      <c r="E97" t="str">
        <f t="shared" ref="E97:E126" si="6">LEFT(D97,1)</f>
        <v>D</v>
      </c>
      <c r="F97" t="str">
        <f t="shared" ref="F97:F126" si="7">CONCATENATE(E97,E98)</f>
        <v>DD</v>
      </c>
    </row>
    <row r="98" spans="1:6" x14ac:dyDescent="0.35">
      <c r="A98" s="1">
        <v>39933</v>
      </c>
      <c r="B98" t="s">
        <v>9</v>
      </c>
      <c r="C98" t="s">
        <v>6</v>
      </c>
      <c r="D98" t="s">
        <v>6</v>
      </c>
      <c r="E98" t="str">
        <f t="shared" si="6"/>
        <v>D</v>
      </c>
      <c r="F98" t="str">
        <f t="shared" si="7"/>
        <v>DD</v>
      </c>
    </row>
    <row r="99" spans="1:6" x14ac:dyDescent="0.35">
      <c r="A99" s="1">
        <v>39946</v>
      </c>
      <c r="B99" t="s">
        <v>9</v>
      </c>
      <c r="C99" t="s">
        <v>6</v>
      </c>
      <c r="D99" t="s">
        <v>6</v>
      </c>
      <c r="E99" t="str">
        <f t="shared" si="6"/>
        <v>D</v>
      </c>
      <c r="F99" t="str">
        <f t="shared" si="7"/>
        <v>DS</v>
      </c>
    </row>
    <row r="100" spans="1:6" x14ac:dyDescent="0.35">
      <c r="A100" s="1">
        <v>39955</v>
      </c>
      <c r="B100" t="s">
        <v>6</v>
      </c>
      <c r="C100" t="s">
        <v>9</v>
      </c>
      <c r="D100" t="s">
        <v>9</v>
      </c>
      <c r="E100" t="str">
        <f t="shared" si="6"/>
        <v>S</v>
      </c>
      <c r="F100" t="str">
        <f t="shared" si="7"/>
        <v>SS</v>
      </c>
    </row>
    <row r="101" spans="1:6" x14ac:dyDescent="0.35">
      <c r="A101" s="1">
        <v>40258</v>
      </c>
      <c r="B101" t="s">
        <v>9</v>
      </c>
      <c r="C101" t="s">
        <v>6</v>
      </c>
      <c r="D101" t="s">
        <v>9</v>
      </c>
      <c r="E101" t="str">
        <f t="shared" si="6"/>
        <v>S</v>
      </c>
      <c r="F101" t="str">
        <f t="shared" si="7"/>
        <v>SS</v>
      </c>
    </row>
    <row r="102" spans="1:6" x14ac:dyDescent="0.35">
      <c r="A102" s="1">
        <v>40286</v>
      </c>
      <c r="B102" t="s">
        <v>6</v>
      </c>
      <c r="C102" t="s">
        <v>9</v>
      </c>
      <c r="D102" t="s">
        <v>9</v>
      </c>
      <c r="E102" t="str">
        <f t="shared" si="6"/>
        <v>S</v>
      </c>
      <c r="F102" t="str">
        <f t="shared" si="7"/>
        <v>SS</v>
      </c>
    </row>
    <row r="103" spans="1:6" x14ac:dyDescent="0.35">
      <c r="A103" s="1">
        <v>40652</v>
      </c>
      <c r="B103" t="s">
        <v>6</v>
      </c>
      <c r="C103" t="s">
        <v>9</v>
      </c>
      <c r="D103" t="s">
        <v>9</v>
      </c>
      <c r="E103" t="str">
        <f t="shared" si="6"/>
        <v>S</v>
      </c>
      <c r="F103" t="str">
        <f t="shared" si="7"/>
        <v>SD</v>
      </c>
    </row>
    <row r="104" spans="1:6" x14ac:dyDescent="0.35">
      <c r="A104" s="1">
        <v>40668</v>
      </c>
      <c r="B104" t="s">
        <v>9</v>
      </c>
      <c r="C104" t="s">
        <v>6</v>
      </c>
      <c r="D104" t="s">
        <v>6</v>
      </c>
      <c r="E104" t="str">
        <f t="shared" si="6"/>
        <v>D</v>
      </c>
      <c r="F104" t="str">
        <f t="shared" si="7"/>
        <v>DD</v>
      </c>
    </row>
    <row r="105" spans="1:6" x14ac:dyDescent="0.35">
      <c r="A105" s="1">
        <v>41018</v>
      </c>
      <c r="B105" t="s">
        <v>6</v>
      </c>
      <c r="C105" t="s">
        <v>9</v>
      </c>
      <c r="D105" t="s">
        <v>6</v>
      </c>
      <c r="E105" t="str">
        <f t="shared" si="6"/>
        <v>D</v>
      </c>
      <c r="F105" t="str">
        <f t="shared" si="7"/>
        <v>DD</v>
      </c>
    </row>
    <row r="106" spans="1:6" x14ac:dyDescent="0.35">
      <c r="A106" s="1">
        <v>41039</v>
      </c>
      <c r="B106" t="s">
        <v>9</v>
      </c>
      <c r="C106" t="s">
        <v>6</v>
      </c>
      <c r="D106" t="s">
        <v>6</v>
      </c>
      <c r="E106" t="str">
        <f t="shared" si="6"/>
        <v>D</v>
      </c>
      <c r="F106" t="str">
        <f t="shared" si="7"/>
        <v>DS</v>
      </c>
    </row>
    <row r="107" spans="1:6" x14ac:dyDescent="0.35">
      <c r="A107" s="1">
        <v>41376</v>
      </c>
      <c r="B107" t="s">
        <v>6</v>
      </c>
      <c r="C107" t="s">
        <v>9</v>
      </c>
      <c r="D107" t="s">
        <v>9</v>
      </c>
      <c r="E107" t="str">
        <f t="shared" si="6"/>
        <v>S</v>
      </c>
      <c r="F107" t="str">
        <f t="shared" si="7"/>
        <v>SS</v>
      </c>
    </row>
    <row r="108" spans="1:6" x14ac:dyDescent="0.35">
      <c r="A108" s="1">
        <v>41398</v>
      </c>
      <c r="B108" t="s">
        <v>9</v>
      </c>
      <c r="C108" t="s">
        <v>6</v>
      </c>
      <c r="D108" t="s">
        <v>9</v>
      </c>
      <c r="E108" t="str">
        <f t="shared" si="6"/>
        <v>S</v>
      </c>
      <c r="F108" t="str">
        <f t="shared" si="7"/>
        <v>SS</v>
      </c>
    </row>
    <row r="109" spans="1:6" x14ac:dyDescent="0.35">
      <c r="A109" s="1">
        <v>41754</v>
      </c>
      <c r="B109" t="s">
        <v>9</v>
      </c>
      <c r="C109" t="s">
        <v>6</v>
      </c>
      <c r="D109" t="s">
        <v>9</v>
      </c>
      <c r="E109" t="str">
        <f t="shared" si="6"/>
        <v>S</v>
      </c>
      <c r="F109" t="str">
        <f t="shared" si="7"/>
        <v>SS</v>
      </c>
    </row>
    <row r="110" spans="1:6" x14ac:dyDescent="0.35">
      <c r="A110" s="1">
        <v>41769</v>
      </c>
      <c r="B110" t="s">
        <v>6</v>
      </c>
      <c r="C110" t="s">
        <v>9</v>
      </c>
      <c r="D110" t="s">
        <v>9</v>
      </c>
      <c r="E110" t="str">
        <f t="shared" si="6"/>
        <v>S</v>
      </c>
      <c r="F110" t="str">
        <f t="shared" si="7"/>
        <v>SD</v>
      </c>
    </row>
    <row r="111" spans="1:6" x14ac:dyDescent="0.35">
      <c r="A111" s="1">
        <v>42112</v>
      </c>
      <c r="B111" t="s">
        <v>9</v>
      </c>
      <c r="C111" t="s">
        <v>6</v>
      </c>
      <c r="D111" t="s">
        <v>6</v>
      </c>
      <c r="E111" t="str">
        <f t="shared" si="6"/>
        <v>D</v>
      </c>
      <c r="F111" t="str">
        <f t="shared" si="7"/>
        <v>DS</v>
      </c>
    </row>
    <row r="112" spans="1:6" x14ac:dyDescent="0.35">
      <c r="A112" s="1">
        <v>42133</v>
      </c>
      <c r="B112" t="s">
        <v>6</v>
      </c>
      <c r="C112" t="s">
        <v>9</v>
      </c>
      <c r="D112" t="s">
        <v>9</v>
      </c>
      <c r="E112" t="str">
        <f t="shared" si="6"/>
        <v>S</v>
      </c>
      <c r="F112" t="str">
        <f t="shared" si="7"/>
        <v>SD</v>
      </c>
    </row>
    <row r="113" spans="1:6" x14ac:dyDescent="0.35">
      <c r="A113" s="1">
        <v>42502</v>
      </c>
      <c r="B113" t="s">
        <v>9</v>
      </c>
      <c r="C113" t="s">
        <v>6</v>
      </c>
      <c r="D113" t="s">
        <v>6</v>
      </c>
      <c r="E113" t="str">
        <f t="shared" si="6"/>
        <v>D</v>
      </c>
      <c r="F113" t="str">
        <f t="shared" si="7"/>
        <v>DD</v>
      </c>
    </row>
    <row r="114" spans="1:6" x14ac:dyDescent="0.35">
      <c r="A114" s="1">
        <v>42510</v>
      </c>
      <c r="B114" t="s">
        <v>6</v>
      </c>
      <c r="C114" t="s">
        <v>9</v>
      </c>
      <c r="D114" t="s">
        <v>6</v>
      </c>
      <c r="E114" t="str">
        <f t="shared" si="6"/>
        <v>D</v>
      </c>
      <c r="F114" t="str">
        <f t="shared" si="7"/>
        <v>DS</v>
      </c>
    </row>
    <row r="115" spans="1:6" x14ac:dyDescent="0.35">
      <c r="A115" s="1">
        <v>42844</v>
      </c>
      <c r="B115" t="s">
        <v>9</v>
      </c>
      <c r="C115" t="s">
        <v>6</v>
      </c>
      <c r="D115" t="s">
        <v>9</v>
      </c>
      <c r="E115" t="str">
        <f t="shared" si="6"/>
        <v>S</v>
      </c>
      <c r="F115" t="str">
        <f t="shared" si="7"/>
        <v>SD</v>
      </c>
    </row>
    <row r="116" spans="1:6" x14ac:dyDescent="0.35">
      <c r="A116" s="1">
        <v>42857</v>
      </c>
      <c r="B116" t="s">
        <v>6</v>
      </c>
      <c r="C116" t="s">
        <v>9</v>
      </c>
      <c r="D116" t="s">
        <v>6</v>
      </c>
      <c r="E116" t="str">
        <f t="shared" si="6"/>
        <v>D</v>
      </c>
      <c r="F116" t="str">
        <f t="shared" si="7"/>
        <v>DS</v>
      </c>
    </row>
    <row r="117" spans="1:6" x14ac:dyDescent="0.35">
      <c r="A117" s="1">
        <v>43225</v>
      </c>
      <c r="B117" t="s">
        <v>9</v>
      </c>
      <c r="C117" t="s">
        <v>6</v>
      </c>
      <c r="D117" t="s">
        <v>9</v>
      </c>
      <c r="E117" t="str">
        <f t="shared" si="6"/>
        <v>S</v>
      </c>
      <c r="F117" t="str">
        <f t="shared" si="7"/>
        <v>SS</v>
      </c>
    </row>
    <row r="118" spans="1:6" x14ac:dyDescent="0.35">
      <c r="A118" s="1">
        <v>43230</v>
      </c>
      <c r="B118" t="s">
        <v>6</v>
      </c>
      <c r="C118" t="s">
        <v>9</v>
      </c>
      <c r="D118" t="s">
        <v>9</v>
      </c>
      <c r="E118" t="str">
        <f t="shared" si="6"/>
        <v>S</v>
      </c>
      <c r="F118" t="str">
        <f t="shared" si="7"/>
        <v>SS</v>
      </c>
    </row>
    <row r="119" spans="1:6" x14ac:dyDescent="0.35">
      <c r="A119" s="1">
        <v>43559</v>
      </c>
      <c r="B119" t="s">
        <v>6</v>
      </c>
      <c r="C119" t="s">
        <v>9</v>
      </c>
      <c r="D119" t="s">
        <v>9</v>
      </c>
      <c r="E119" t="str">
        <f t="shared" si="6"/>
        <v>S</v>
      </c>
      <c r="F119" t="str">
        <f t="shared" si="7"/>
        <v>SD</v>
      </c>
    </row>
    <row r="120" spans="1:6" x14ac:dyDescent="0.35">
      <c r="A120" s="1">
        <v>43569</v>
      </c>
      <c r="B120" t="s">
        <v>9</v>
      </c>
      <c r="C120" t="s">
        <v>6</v>
      </c>
      <c r="D120" t="s">
        <v>6</v>
      </c>
      <c r="E120" t="str">
        <f t="shared" si="6"/>
        <v>D</v>
      </c>
      <c r="F120" t="str">
        <f t="shared" si="7"/>
        <v>DD</v>
      </c>
    </row>
    <row r="121" spans="1:6" x14ac:dyDescent="0.35">
      <c r="A121" s="1">
        <v>43593</v>
      </c>
      <c r="B121" t="s">
        <v>6</v>
      </c>
      <c r="C121" t="s">
        <v>9</v>
      </c>
      <c r="D121" t="s">
        <v>6</v>
      </c>
      <c r="E121" t="str">
        <f t="shared" si="6"/>
        <v>D</v>
      </c>
      <c r="F121" t="str">
        <f t="shared" si="7"/>
        <v>DS</v>
      </c>
    </row>
    <row r="122" spans="1:6" x14ac:dyDescent="0.35">
      <c r="A122" s="1">
        <v>44131</v>
      </c>
      <c r="B122" t="s">
        <v>9</v>
      </c>
      <c r="C122" t="s">
        <v>6</v>
      </c>
      <c r="D122" t="s">
        <v>9</v>
      </c>
      <c r="E122" t="str">
        <f t="shared" si="6"/>
        <v>S</v>
      </c>
      <c r="F122" t="str">
        <f t="shared" si="7"/>
        <v>SS</v>
      </c>
    </row>
    <row r="123" spans="1:6" x14ac:dyDescent="0.35">
      <c r="A123" s="1">
        <v>44103</v>
      </c>
      <c r="B123" t="s">
        <v>9</v>
      </c>
      <c r="C123" t="s">
        <v>6</v>
      </c>
      <c r="D123" t="s">
        <v>9</v>
      </c>
      <c r="E123" t="str">
        <f t="shared" si="6"/>
        <v>S</v>
      </c>
      <c r="F123" t="str">
        <f t="shared" si="7"/>
        <v>SD</v>
      </c>
    </row>
    <row r="124" spans="1:6" x14ac:dyDescent="0.35">
      <c r="A124" s="1">
        <v>44143</v>
      </c>
      <c r="B124" t="s">
        <v>6</v>
      </c>
      <c r="C124" t="s">
        <v>9</v>
      </c>
      <c r="D124" t="s">
        <v>6</v>
      </c>
      <c r="E124" t="str">
        <f>LEFT(D124,1)</f>
        <v>D</v>
      </c>
      <c r="F124" t="str">
        <f t="shared" si="7"/>
        <v>DD</v>
      </c>
    </row>
    <row r="125" spans="1:6" x14ac:dyDescent="0.35">
      <c r="A125" s="1">
        <v>44311</v>
      </c>
      <c r="B125" t="s">
        <v>9</v>
      </c>
      <c r="C125" t="s">
        <v>6</v>
      </c>
      <c r="D125" t="s">
        <v>6</v>
      </c>
      <c r="E125" t="str">
        <f t="shared" si="6"/>
        <v>D</v>
      </c>
      <c r="F125" t="str">
        <f t="shared" si="7"/>
        <v>DD</v>
      </c>
    </row>
    <row r="126" spans="1:6" x14ac:dyDescent="0.35">
      <c r="A126" s="2">
        <v>44461</v>
      </c>
      <c r="B126" t="s">
        <v>6</v>
      </c>
      <c r="C126" t="s">
        <v>9</v>
      </c>
      <c r="D126" t="s">
        <v>6</v>
      </c>
      <c r="E126" t="str">
        <f t="shared" si="6"/>
        <v>D</v>
      </c>
      <c r="F126" t="str">
        <f t="shared" si="7"/>
        <v>D</v>
      </c>
    </row>
    <row r="127" spans="1:6" x14ac:dyDescent="0.35">
      <c r="A127" s="2"/>
    </row>
    <row r="129" spans="1:10" ht="15.5" x14ac:dyDescent="0.35">
      <c r="A129" s="28" t="s">
        <v>4</v>
      </c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1:10" x14ac:dyDescent="0.35">
      <c r="A130" s="3" t="s">
        <v>24</v>
      </c>
      <c r="B130" s="3" t="s">
        <v>25</v>
      </c>
      <c r="C130" s="3" t="s">
        <v>26</v>
      </c>
      <c r="D130" s="3" t="s">
        <v>27</v>
      </c>
      <c r="G130" s="3" t="s">
        <v>64</v>
      </c>
      <c r="H130" s="3" t="s">
        <v>70</v>
      </c>
      <c r="I130" s="5" t="s">
        <v>66</v>
      </c>
      <c r="J130" s="5" t="s">
        <v>67</v>
      </c>
    </row>
    <row r="131" spans="1:10" x14ac:dyDescent="0.35">
      <c r="A131" s="1">
        <v>39568</v>
      </c>
      <c r="B131" t="s">
        <v>6</v>
      </c>
      <c r="C131" t="s">
        <v>4</v>
      </c>
      <c r="D131" t="s">
        <v>6</v>
      </c>
      <c r="E131" t="str">
        <f>LEFT(D131,1)</f>
        <v>D</v>
      </c>
      <c r="F131" t="str">
        <f>CONCATENATE(E131,E132)</f>
        <v>DD</v>
      </c>
      <c r="G131">
        <f>COUNTIF(F131:F157,"DD")</f>
        <v>6</v>
      </c>
      <c r="H131">
        <f>COUNTIF(F131:F157,"DR")</f>
        <v>4</v>
      </c>
      <c r="I131" s="4">
        <f>G131/(G131+H131)</f>
        <v>0.6</v>
      </c>
      <c r="J131" s="4">
        <f>1-I131</f>
        <v>0.4</v>
      </c>
    </row>
    <row r="132" spans="1:10" x14ac:dyDescent="0.35">
      <c r="A132" s="1">
        <v>39587</v>
      </c>
      <c r="B132" t="s">
        <v>4</v>
      </c>
      <c r="C132" t="s">
        <v>6</v>
      </c>
      <c r="D132" t="s">
        <v>6</v>
      </c>
      <c r="E132" t="str">
        <f t="shared" ref="E132:E157" si="8">LEFT(D132,1)</f>
        <v>D</v>
      </c>
      <c r="F132" t="str">
        <f t="shared" ref="F132:F157" si="9">CONCATENATE(E132,E133)</f>
        <v>DD</v>
      </c>
    </row>
    <row r="133" spans="1:10" x14ac:dyDescent="0.35">
      <c r="A133" s="1">
        <v>39929</v>
      </c>
      <c r="B133" t="s">
        <v>4</v>
      </c>
      <c r="C133" t="s">
        <v>6</v>
      </c>
      <c r="D133" t="s">
        <v>6</v>
      </c>
      <c r="E133" t="str">
        <f t="shared" si="8"/>
        <v>D</v>
      </c>
      <c r="F133" t="str">
        <f t="shared" si="9"/>
        <v>DR</v>
      </c>
    </row>
    <row r="134" spans="1:10" x14ac:dyDescent="0.35">
      <c r="A134" s="1">
        <v>39952</v>
      </c>
      <c r="B134" t="s">
        <v>4</v>
      </c>
      <c r="C134" t="s">
        <v>6</v>
      </c>
      <c r="D134" t="s">
        <v>4</v>
      </c>
      <c r="E134" t="str">
        <f t="shared" si="8"/>
        <v>R</v>
      </c>
      <c r="F134" t="str">
        <f t="shared" si="9"/>
        <v>RD</v>
      </c>
    </row>
    <row r="135" spans="1:10" x14ac:dyDescent="0.35">
      <c r="A135" s="1">
        <v>40262</v>
      </c>
      <c r="B135" t="s">
        <v>4</v>
      </c>
      <c r="C135" t="s">
        <v>6</v>
      </c>
      <c r="D135" t="s">
        <v>6</v>
      </c>
      <c r="E135" t="str">
        <f t="shared" si="8"/>
        <v>D</v>
      </c>
      <c r="F135" t="str">
        <f t="shared" si="9"/>
        <v>DD</v>
      </c>
    </row>
    <row r="136" spans="1:10" x14ac:dyDescent="0.35">
      <c r="A136" s="1">
        <v>40272</v>
      </c>
      <c r="B136" t="s">
        <v>6</v>
      </c>
      <c r="C136" t="s">
        <v>4</v>
      </c>
      <c r="D136" t="s">
        <v>6</v>
      </c>
      <c r="E136" t="str">
        <f t="shared" si="8"/>
        <v>D</v>
      </c>
      <c r="F136" t="str">
        <f t="shared" si="9"/>
        <v>DR</v>
      </c>
    </row>
    <row r="137" spans="1:10" x14ac:dyDescent="0.35">
      <c r="A137" s="1">
        <v>40659</v>
      </c>
      <c r="B137" t="s">
        <v>6</v>
      </c>
      <c r="C137" t="s">
        <v>4</v>
      </c>
      <c r="D137" t="s">
        <v>4</v>
      </c>
      <c r="E137" t="str">
        <f t="shared" si="8"/>
        <v>R</v>
      </c>
      <c r="F137" t="str">
        <f t="shared" si="9"/>
        <v>RR</v>
      </c>
    </row>
    <row r="138" spans="1:10" x14ac:dyDescent="0.35">
      <c r="A138" s="1">
        <v>41006</v>
      </c>
      <c r="B138" t="s">
        <v>4</v>
      </c>
      <c r="C138" t="s">
        <v>6</v>
      </c>
      <c r="D138" t="s">
        <v>4</v>
      </c>
      <c r="E138" t="str">
        <f t="shared" si="8"/>
        <v>R</v>
      </c>
      <c r="F138" t="str">
        <f t="shared" si="9"/>
        <v>RR</v>
      </c>
    </row>
    <row r="139" spans="1:10" x14ac:dyDescent="0.35">
      <c r="A139" s="1">
        <v>41046</v>
      </c>
      <c r="B139" t="s">
        <v>6</v>
      </c>
      <c r="C139" t="s">
        <v>4</v>
      </c>
      <c r="D139" t="s">
        <v>4</v>
      </c>
      <c r="E139" t="str">
        <f t="shared" si="8"/>
        <v>R</v>
      </c>
      <c r="F139" t="str">
        <f t="shared" si="9"/>
        <v>RR</v>
      </c>
    </row>
    <row r="140" spans="1:10" x14ac:dyDescent="0.35">
      <c r="A140" s="1">
        <v>41380</v>
      </c>
      <c r="B140" t="s">
        <v>4</v>
      </c>
      <c r="C140" t="s">
        <v>6</v>
      </c>
      <c r="D140" t="s">
        <v>4</v>
      </c>
      <c r="E140" t="str">
        <f t="shared" si="8"/>
        <v>R</v>
      </c>
      <c r="F140" t="str">
        <f t="shared" si="9"/>
        <v>RR</v>
      </c>
    </row>
    <row r="141" spans="1:10" x14ac:dyDescent="0.35">
      <c r="A141" s="1">
        <v>41404</v>
      </c>
      <c r="B141" t="s">
        <v>6</v>
      </c>
      <c r="C141" t="s">
        <v>4</v>
      </c>
      <c r="D141" t="s">
        <v>4</v>
      </c>
      <c r="E141" t="str">
        <f t="shared" si="8"/>
        <v>R</v>
      </c>
      <c r="F141" t="str">
        <f t="shared" si="9"/>
        <v>RR</v>
      </c>
    </row>
    <row r="142" spans="1:10" x14ac:dyDescent="0.35">
      <c r="A142" s="1">
        <v>41746</v>
      </c>
      <c r="B142" t="s">
        <v>6</v>
      </c>
      <c r="C142" t="s">
        <v>4</v>
      </c>
      <c r="D142" t="s">
        <v>4</v>
      </c>
      <c r="E142" t="str">
        <f t="shared" si="8"/>
        <v>R</v>
      </c>
      <c r="F142" t="str">
        <f t="shared" si="9"/>
        <v>RR</v>
      </c>
    </row>
    <row r="143" spans="1:10" x14ac:dyDescent="0.35">
      <c r="A143" s="1">
        <v>41772</v>
      </c>
      <c r="B143" t="s">
        <v>4</v>
      </c>
      <c r="C143" t="s">
        <v>6</v>
      </c>
      <c r="D143" t="s">
        <v>4</v>
      </c>
      <c r="E143" t="str">
        <f t="shared" si="8"/>
        <v>R</v>
      </c>
      <c r="F143" t="str">
        <f t="shared" si="9"/>
        <v>RR</v>
      </c>
    </row>
    <row r="144" spans="1:10" x14ac:dyDescent="0.35">
      <c r="A144" s="1">
        <v>42120</v>
      </c>
      <c r="B144" t="s">
        <v>6</v>
      </c>
      <c r="C144" t="s">
        <v>4</v>
      </c>
      <c r="D144" t="s">
        <v>4</v>
      </c>
      <c r="E144" t="str">
        <f t="shared" si="8"/>
        <v>R</v>
      </c>
      <c r="F144" t="str">
        <f t="shared" si="9"/>
        <v>RN</v>
      </c>
    </row>
    <row r="145" spans="1:10" x14ac:dyDescent="0.35">
      <c r="A145" s="1">
        <v>42141</v>
      </c>
      <c r="B145" t="s">
        <v>4</v>
      </c>
      <c r="C145" t="s">
        <v>6</v>
      </c>
      <c r="D145" t="s">
        <v>12</v>
      </c>
      <c r="E145" t="str">
        <f t="shared" si="8"/>
        <v>N</v>
      </c>
      <c r="F145" t="str">
        <f t="shared" si="9"/>
        <v>ND</v>
      </c>
    </row>
    <row r="146" spans="1:10" x14ac:dyDescent="0.35">
      <c r="A146" s="1">
        <v>42477</v>
      </c>
      <c r="B146" t="s">
        <v>4</v>
      </c>
      <c r="C146" t="s">
        <v>6</v>
      </c>
      <c r="D146" t="s">
        <v>6</v>
      </c>
      <c r="E146" t="str">
        <f t="shared" si="8"/>
        <v>D</v>
      </c>
      <c r="F146" t="str">
        <f t="shared" si="9"/>
        <v>DR</v>
      </c>
    </row>
    <row r="147" spans="1:10" x14ac:dyDescent="0.35">
      <c r="A147" s="1">
        <v>42512</v>
      </c>
      <c r="B147" t="s">
        <v>6</v>
      </c>
      <c r="C147" t="s">
        <v>4</v>
      </c>
      <c r="D147" t="s">
        <v>4</v>
      </c>
      <c r="E147" t="str">
        <f t="shared" si="8"/>
        <v>R</v>
      </c>
      <c r="F147" t="str">
        <f t="shared" si="9"/>
        <v>RR</v>
      </c>
    </row>
    <row r="148" spans="1:10" x14ac:dyDescent="0.35">
      <c r="A148" s="1">
        <v>42833</v>
      </c>
      <c r="B148" t="s">
        <v>4</v>
      </c>
      <c r="C148" t="s">
        <v>6</v>
      </c>
      <c r="D148" t="s">
        <v>4</v>
      </c>
      <c r="E148" t="str">
        <f t="shared" si="8"/>
        <v>R</v>
      </c>
      <c r="F148" t="str">
        <f t="shared" si="9"/>
        <v>RR</v>
      </c>
    </row>
    <row r="149" spans="1:10" x14ac:dyDescent="0.35">
      <c r="A149" s="1">
        <v>42869</v>
      </c>
      <c r="B149" t="s">
        <v>6</v>
      </c>
      <c r="C149" t="s">
        <v>4</v>
      </c>
      <c r="D149" t="s">
        <v>4</v>
      </c>
      <c r="E149" t="str">
        <f t="shared" si="8"/>
        <v>R</v>
      </c>
      <c r="F149" t="str">
        <f t="shared" si="9"/>
        <v>RR</v>
      </c>
    </row>
    <row r="150" spans="1:10" x14ac:dyDescent="0.35">
      <c r="A150" s="1">
        <v>43211</v>
      </c>
      <c r="B150" t="s">
        <v>4</v>
      </c>
      <c r="C150" t="s">
        <v>6</v>
      </c>
      <c r="D150" t="s">
        <v>4</v>
      </c>
      <c r="E150" t="str">
        <f t="shared" si="8"/>
        <v>R</v>
      </c>
      <c r="F150" t="str">
        <f t="shared" si="9"/>
        <v>RR</v>
      </c>
    </row>
    <row r="151" spans="1:10" x14ac:dyDescent="0.35">
      <c r="A151" s="1">
        <v>43232</v>
      </c>
      <c r="B151" t="s">
        <v>6</v>
      </c>
      <c r="C151" t="s">
        <v>4</v>
      </c>
      <c r="D151" t="s">
        <v>4</v>
      </c>
      <c r="E151" t="str">
        <f t="shared" si="8"/>
        <v>R</v>
      </c>
      <c r="F151" t="str">
        <f t="shared" si="9"/>
        <v>RD</v>
      </c>
    </row>
    <row r="152" spans="1:10" x14ac:dyDescent="0.35">
      <c r="A152" s="1">
        <v>43562</v>
      </c>
      <c r="B152" t="s">
        <v>4</v>
      </c>
      <c r="C152" t="s">
        <v>6</v>
      </c>
      <c r="D152" t="s">
        <v>6</v>
      </c>
      <c r="E152" t="str">
        <f t="shared" si="8"/>
        <v>D</v>
      </c>
      <c r="F152" t="str">
        <f t="shared" si="9"/>
        <v>DD</v>
      </c>
    </row>
    <row r="153" spans="1:10" x14ac:dyDescent="0.35">
      <c r="A153" s="1">
        <v>43583</v>
      </c>
      <c r="B153" t="s">
        <v>6</v>
      </c>
      <c r="C153" t="s">
        <v>4</v>
      </c>
      <c r="D153" t="s">
        <v>6</v>
      </c>
      <c r="E153" t="str">
        <f t="shared" si="8"/>
        <v>D</v>
      </c>
      <c r="F153" t="str">
        <f t="shared" si="9"/>
        <v>DD</v>
      </c>
    </row>
    <row r="154" spans="1:10" x14ac:dyDescent="0.35">
      <c r="A154" s="1">
        <v>44137</v>
      </c>
      <c r="B154" t="s">
        <v>4</v>
      </c>
      <c r="C154" t="s">
        <v>6</v>
      </c>
      <c r="D154" t="s">
        <v>6</v>
      </c>
      <c r="E154" t="str">
        <f t="shared" si="8"/>
        <v>D</v>
      </c>
      <c r="F154" t="str">
        <f t="shared" si="9"/>
        <v>DD</v>
      </c>
    </row>
    <row r="155" spans="1:10" x14ac:dyDescent="0.35">
      <c r="A155" s="1">
        <v>44109</v>
      </c>
      <c r="B155" t="s">
        <v>6</v>
      </c>
      <c r="C155" t="s">
        <v>4</v>
      </c>
      <c r="D155" t="s">
        <v>6</v>
      </c>
      <c r="E155" t="str">
        <f t="shared" si="8"/>
        <v>D</v>
      </c>
      <c r="F155" t="str">
        <f t="shared" si="9"/>
        <v>DR</v>
      </c>
    </row>
    <row r="156" spans="1:10" x14ac:dyDescent="0.35">
      <c r="A156" s="1">
        <v>44313</v>
      </c>
      <c r="B156" t="s">
        <v>6</v>
      </c>
      <c r="C156" t="s">
        <v>4</v>
      </c>
      <c r="D156" t="s">
        <v>4</v>
      </c>
      <c r="E156" t="str">
        <f t="shared" si="8"/>
        <v>R</v>
      </c>
      <c r="F156" t="str">
        <f t="shared" si="9"/>
        <v>RR</v>
      </c>
    </row>
    <row r="157" spans="1:10" x14ac:dyDescent="0.35">
      <c r="A157" s="2">
        <v>44477</v>
      </c>
      <c r="B157" t="s">
        <v>4</v>
      </c>
      <c r="C157" t="s">
        <v>6</v>
      </c>
      <c r="D157" t="s">
        <v>23</v>
      </c>
      <c r="E157" t="str">
        <f t="shared" si="8"/>
        <v>R</v>
      </c>
      <c r="F157" t="str">
        <f t="shared" si="9"/>
        <v>R</v>
      </c>
    </row>
    <row r="159" spans="1:10" ht="15.5" x14ac:dyDescent="0.35">
      <c r="A159" s="25" t="s">
        <v>31</v>
      </c>
      <c r="B159" s="25"/>
      <c r="C159" s="25"/>
      <c r="D159" s="25"/>
      <c r="E159" s="25"/>
      <c r="F159" s="25"/>
      <c r="G159" s="25"/>
      <c r="H159" s="25"/>
      <c r="I159" s="25"/>
      <c r="J159" s="25"/>
    </row>
    <row r="160" spans="1:10" x14ac:dyDescent="0.35">
      <c r="A160" s="3" t="s">
        <v>24</v>
      </c>
      <c r="B160" s="3" t="s">
        <v>25</v>
      </c>
      <c r="C160" s="3" t="s">
        <v>26</v>
      </c>
      <c r="D160" s="3" t="s">
        <v>27</v>
      </c>
      <c r="G160" s="3" t="s">
        <v>64</v>
      </c>
      <c r="H160" s="3" t="s">
        <v>70</v>
      </c>
      <c r="I160" s="5" t="s">
        <v>66</v>
      </c>
      <c r="J160" s="5" t="s">
        <v>67</v>
      </c>
    </row>
    <row r="161" spans="1:10" x14ac:dyDescent="0.35">
      <c r="A161" s="1">
        <v>39557</v>
      </c>
      <c r="B161" t="s">
        <v>6</v>
      </c>
      <c r="C161" t="s">
        <v>7</v>
      </c>
      <c r="D161" t="s">
        <v>6</v>
      </c>
      <c r="E161" t="str">
        <f>LEFT(D161,1)</f>
        <v>D</v>
      </c>
      <c r="F161" t="str">
        <f>CONCATENATE(E161,E162)</f>
        <v>DR</v>
      </c>
      <c r="G161">
        <f>COUNTIF(F161:F184,"DD")</f>
        <v>7</v>
      </c>
      <c r="H161">
        <f>COUNTIF(F161:F184,"DR")</f>
        <v>4</v>
      </c>
      <c r="I161" s="4">
        <f>G161/(G161+H161)</f>
        <v>0.63636363636363635</v>
      </c>
      <c r="J161" s="4">
        <f>1-I161</f>
        <v>0.36363636363636365</v>
      </c>
    </row>
    <row r="162" spans="1:10" x14ac:dyDescent="0.35">
      <c r="A162" s="1">
        <v>39579</v>
      </c>
      <c r="B162" t="s">
        <v>7</v>
      </c>
      <c r="C162" t="s">
        <v>6</v>
      </c>
      <c r="D162" t="s">
        <v>7</v>
      </c>
      <c r="E162" t="str">
        <f t="shared" ref="E162:E184" si="10">LEFT(D162,1)</f>
        <v>R</v>
      </c>
      <c r="F162" t="str">
        <f t="shared" ref="F162:F183" si="11">CONCATENATE(E162,E163)</f>
        <v>RR</v>
      </c>
    </row>
    <row r="163" spans="1:10" x14ac:dyDescent="0.35">
      <c r="A163" s="1">
        <v>39598</v>
      </c>
      <c r="B163" t="s">
        <v>6</v>
      </c>
      <c r="C163" t="s">
        <v>7</v>
      </c>
      <c r="D163" t="s">
        <v>7</v>
      </c>
      <c r="E163" t="str">
        <f t="shared" si="10"/>
        <v>R</v>
      </c>
      <c r="F163" t="str">
        <f t="shared" si="11"/>
        <v>RR</v>
      </c>
    </row>
    <row r="164" spans="1:10" x14ac:dyDescent="0.35">
      <c r="A164" s="1">
        <v>39931</v>
      </c>
      <c r="B164" t="s">
        <v>6</v>
      </c>
      <c r="C164" t="s">
        <v>7</v>
      </c>
      <c r="D164" t="s">
        <v>7</v>
      </c>
      <c r="E164" t="str">
        <f t="shared" si="10"/>
        <v>R</v>
      </c>
      <c r="F164" t="str">
        <f t="shared" si="11"/>
        <v>RD</v>
      </c>
    </row>
    <row r="165" spans="1:10" x14ac:dyDescent="0.35">
      <c r="A165" s="1">
        <v>39950</v>
      </c>
      <c r="B165" t="s">
        <v>6</v>
      </c>
      <c r="C165" t="s">
        <v>7</v>
      </c>
      <c r="D165" t="s">
        <v>6</v>
      </c>
      <c r="E165" t="str">
        <f t="shared" si="10"/>
        <v>D</v>
      </c>
      <c r="F165" t="str">
        <f t="shared" si="11"/>
        <v>DD</v>
      </c>
    </row>
    <row r="166" spans="1:10" x14ac:dyDescent="0.35">
      <c r="A166" s="1">
        <v>40252</v>
      </c>
      <c r="B166" t="s">
        <v>7</v>
      </c>
      <c r="C166" t="s">
        <v>6</v>
      </c>
      <c r="D166" t="s">
        <v>6</v>
      </c>
      <c r="E166" t="str">
        <f t="shared" si="10"/>
        <v>D</v>
      </c>
      <c r="F166" t="str">
        <f t="shared" si="11"/>
        <v>DD</v>
      </c>
    </row>
    <row r="167" spans="1:10" x14ac:dyDescent="0.35">
      <c r="A167" s="1">
        <v>40268</v>
      </c>
      <c r="B167" t="s">
        <v>6</v>
      </c>
      <c r="C167" t="s">
        <v>7</v>
      </c>
      <c r="D167" t="s">
        <v>6</v>
      </c>
      <c r="E167" t="str">
        <f t="shared" si="10"/>
        <v>D</v>
      </c>
      <c r="F167" t="str">
        <f t="shared" si="11"/>
        <v>DR</v>
      </c>
    </row>
    <row r="168" spans="1:10" x14ac:dyDescent="0.35">
      <c r="A168" s="1">
        <v>40645</v>
      </c>
      <c r="B168" t="s">
        <v>7</v>
      </c>
      <c r="C168" t="s">
        <v>6</v>
      </c>
      <c r="D168" t="s">
        <v>7</v>
      </c>
      <c r="E168" t="str">
        <f t="shared" si="10"/>
        <v>R</v>
      </c>
      <c r="F168" t="str">
        <f t="shared" si="11"/>
        <v>RD</v>
      </c>
    </row>
    <row r="169" spans="1:10" x14ac:dyDescent="0.35">
      <c r="A169" s="1">
        <v>41028</v>
      </c>
      <c r="B169" t="s">
        <v>6</v>
      </c>
      <c r="C169" t="s">
        <v>7</v>
      </c>
      <c r="D169" t="s">
        <v>6</v>
      </c>
      <c r="E169" t="str">
        <f t="shared" si="10"/>
        <v>D</v>
      </c>
      <c r="F169" t="str">
        <f t="shared" si="11"/>
        <v>DD</v>
      </c>
    </row>
    <row r="170" spans="1:10" x14ac:dyDescent="0.35">
      <c r="A170" s="1">
        <v>41030</v>
      </c>
      <c r="B170" t="s">
        <v>7</v>
      </c>
      <c r="C170" t="s">
        <v>6</v>
      </c>
      <c r="D170" t="s">
        <v>6</v>
      </c>
      <c r="E170" t="str">
        <f t="shared" si="10"/>
        <v>D</v>
      </c>
      <c r="F170" t="str">
        <f t="shared" si="11"/>
        <v>DR</v>
      </c>
    </row>
    <row r="171" spans="1:10" x14ac:dyDescent="0.35">
      <c r="A171" s="1">
        <v>41370</v>
      </c>
      <c r="B171" t="s">
        <v>6</v>
      </c>
      <c r="C171" t="s">
        <v>7</v>
      </c>
      <c r="D171" t="s">
        <v>7</v>
      </c>
      <c r="E171" t="str">
        <f t="shared" si="10"/>
        <v>R</v>
      </c>
      <c r="F171" t="str">
        <f t="shared" si="11"/>
        <v>RR</v>
      </c>
    </row>
    <row r="172" spans="1:10" x14ac:dyDescent="0.35">
      <c r="A172" s="1">
        <v>41401</v>
      </c>
      <c r="B172" t="s">
        <v>7</v>
      </c>
      <c r="C172" t="s">
        <v>6</v>
      </c>
      <c r="D172" t="s">
        <v>7</v>
      </c>
      <c r="E172" t="str">
        <f t="shared" si="10"/>
        <v>R</v>
      </c>
      <c r="F172" t="str">
        <f t="shared" si="11"/>
        <v>RR</v>
      </c>
    </row>
    <row r="173" spans="1:10" x14ac:dyDescent="0.35">
      <c r="A173" s="1">
        <v>41762</v>
      </c>
      <c r="B173" t="s">
        <v>6</v>
      </c>
      <c r="C173" t="s">
        <v>7</v>
      </c>
      <c r="D173" t="s">
        <v>7</v>
      </c>
      <c r="E173" t="str">
        <f t="shared" si="10"/>
        <v>R</v>
      </c>
      <c r="F173" t="str">
        <f t="shared" si="11"/>
        <v>RR</v>
      </c>
    </row>
    <row r="174" spans="1:10" x14ac:dyDescent="0.35">
      <c r="A174" s="1">
        <v>41774</v>
      </c>
      <c r="B174" t="s">
        <v>7</v>
      </c>
      <c r="C174" t="s">
        <v>6</v>
      </c>
      <c r="D174" t="s">
        <v>7</v>
      </c>
      <c r="E174" t="str">
        <f t="shared" si="10"/>
        <v>R</v>
      </c>
      <c r="F174" t="str">
        <f t="shared" si="11"/>
        <v>RR</v>
      </c>
    </row>
    <row r="175" spans="1:10" x14ac:dyDescent="0.35">
      <c r="A175" s="1">
        <v>42106</v>
      </c>
      <c r="B175" t="s">
        <v>6</v>
      </c>
      <c r="C175" t="s">
        <v>7</v>
      </c>
      <c r="D175" t="s">
        <v>7</v>
      </c>
      <c r="E175" t="str">
        <f t="shared" si="10"/>
        <v>R</v>
      </c>
      <c r="F175" t="str">
        <f t="shared" si="11"/>
        <v>RR</v>
      </c>
    </row>
    <row r="176" spans="1:10" x14ac:dyDescent="0.35">
      <c r="A176" s="1">
        <v>42127</v>
      </c>
      <c r="B176" t="s">
        <v>7</v>
      </c>
      <c r="C176" t="s">
        <v>6</v>
      </c>
      <c r="D176" t="s">
        <v>7</v>
      </c>
      <c r="E176" t="str">
        <f t="shared" si="10"/>
        <v>R</v>
      </c>
      <c r="F176" t="str">
        <f t="shared" si="11"/>
        <v>RR</v>
      </c>
    </row>
    <row r="177" spans="1:10" x14ac:dyDescent="0.35">
      <c r="A177" s="1">
        <v>43201</v>
      </c>
      <c r="B177" t="s">
        <v>7</v>
      </c>
      <c r="C177" t="s">
        <v>6</v>
      </c>
      <c r="D177" t="s">
        <v>7</v>
      </c>
      <c r="E177" t="str">
        <f t="shared" si="10"/>
        <v>R</v>
      </c>
      <c r="F177" t="str">
        <f t="shared" si="11"/>
        <v>RD</v>
      </c>
    </row>
    <row r="178" spans="1:10" x14ac:dyDescent="0.35">
      <c r="A178" s="1">
        <v>43222</v>
      </c>
      <c r="B178" t="s">
        <v>6</v>
      </c>
      <c r="C178" t="s">
        <v>7</v>
      </c>
      <c r="D178" t="s">
        <v>6</v>
      </c>
      <c r="E178" t="str">
        <f t="shared" si="10"/>
        <v>D</v>
      </c>
      <c r="F178" t="str">
        <f t="shared" si="11"/>
        <v>DD</v>
      </c>
    </row>
    <row r="179" spans="1:10" x14ac:dyDescent="0.35">
      <c r="A179" s="1">
        <v>43577</v>
      </c>
      <c r="B179" t="s">
        <v>7</v>
      </c>
      <c r="C179" t="s">
        <v>6</v>
      </c>
      <c r="D179" t="s">
        <v>6</v>
      </c>
      <c r="E179" t="str">
        <f t="shared" si="10"/>
        <v>D</v>
      </c>
      <c r="F179" t="str">
        <f t="shared" si="11"/>
        <v>DD</v>
      </c>
    </row>
    <row r="180" spans="1:10" x14ac:dyDescent="0.35">
      <c r="A180" s="1">
        <v>43589</v>
      </c>
      <c r="B180" t="s">
        <v>6</v>
      </c>
      <c r="C180" t="s">
        <v>7</v>
      </c>
      <c r="D180" t="s">
        <v>6</v>
      </c>
      <c r="E180" t="str">
        <f t="shared" si="10"/>
        <v>D</v>
      </c>
      <c r="F180" t="str">
        <f t="shared" si="11"/>
        <v>DD</v>
      </c>
    </row>
    <row r="181" spans="1:10" x14ac:dyDescent="0.35">
      <c r="A181" s="1">
        <v>44113</v>
      </c>
      <c r="B181" t="s">
        <v>6</v>
      </c>
      <c r="C181" t="s">
        <v>7</v>
      </c>
      <c r="D181" t="s">
        <v>6</v>
      </c>
      <c r="E181" t="str">
        <f t="shared" si="10"/>
        <v>D</v>
      </c>
      <c r="F181" t="str">
        <f t="shared" si="11"/>
        <v>DD</v>
      </c>
    </row>
    <row r="182" spans="1:10" x14ac:dyDescent="0.35">
      <c r="A182" s="1">
        <v>44118</v>
      </c>
      <c r="B182" t="s">
        <v>6</v>
      </c>
      <c r="C182" t="s">
        <v>7</v>
      </c>
      <c r="D182" t="s">
        <v>6</v>
      </c>
      <c r="E182" t="str">
        <f t="shared" si="10"/>
        <v>D</v>
      </c>
      <c r="F182" t="str">
        <f t="shared" si="11"/>
        <v>DR</v>
      </c>
    </row>
    <row r="183" spans="1:10" x14ac:dyDescent="0.35">
      <c r="A183" s="1">
        <v>44301</v>
      </c>
      <c r="B183" t="s">
        <v>7</v>
      </c>
      <c r="C183" t="s">
        <v>6</v>
      </c>
      <c r="D183" t="s">
        <v>7</v>
      </c>
      <c r="E183" t="str">
        <f t="shared" si="10"/>
        <v>R</v>
      </c>
      <c r="F183" t="str">
        <f t="shared" si="11"/>
        <v>RD</v>
      </c>
    </row>
    <row r="184" spans="1:10" x14ac:dyDescent="0.35">
      <c r="A184" s="2">
        <v>44464</v>
      </c>
      <c r="B184" t="s">
        <v>6</v>
      </c>
      <c r="C184" t="s">
        <v>7</v>
      </c>
      <c r="D184" t="s">
        <v>6</v>
      </c>
      <c r="E184" t="str">
        <f t="shared" si="10"/>
        <v>D</v>
      </c>
      <c r="F184" t="e">
        <f>CONCATENATE(E184,#REF!)</f>
        <v>#REF!</v>
      </c>
    </row>
    <row r="186" spans="1:10" x14ac:dyDescent="0.35">
      <c r="A186" s="23" t="s">
        <v>10</v>
      </c>
      <c r="B186" s="23"/>
      <c r="C186" s="23"/>
      <c r="D186" s="23"/>
      <c r="E186" s="23"/>
      <c r="F186" s="23"/>
      <c r="G186" s="23"/>
      <c r="H186" s="23"/>
      <c r="I186" s="23"/>
      <c r="J186" s="23"/>
    </row>
    <row r="187" spans="1:10" x14ac:dyDescent="0.35">
      <c r="A187" s="3" t="s">
        <v>24</v>
      </c>
      <c r="B187" s="3" t="s">
        <v>25</v>
      </c>
      <c r="C187" s="3" t="s">
        <v>26</v>
      </c>
      <c r="D187" s="3" t="s">
        <v>27</v>
      </c>
      <c r="G187" s="3" t="s">
        <v>64</v>
      </c>
      <c r="H187" s="3" t="s">
        <v>71</v>
      </c>
      <c r="I187" s="5" t="s">
        <v>66</v>
      </c>
      <c r="J187" s="5" t="s">
        <v>67</v>
      </c>
    </row>
    <row r="188" spans="1:10" x14ac:dyDescent="0.35">
      <c r="A188" s="1">
        <v>39585</v>
      </c>
      <c r="B188" t="s">
        <v>6</v>
      </c>
      <c r="C188" t="s">
        <v>10</v>
      </c>
      <c r="D188" t="s">
        <v>10</v>
      </c>
      <c r="E188" t="str">
        <f>LEFT(D188,1)</f>
        <v>P</v>
      </c>
      <c r="F188" t="str">
        <f>CONCATENATE(E188,E189)</f>
        <v>PD</v>
      </c>
      <c r="G188">
        <f>COUNTIF(F188:F204,"DD")</f>
        <v>5</v>
      </c>
      <c r="H188">
        <f>COUNTIF(F188:F204,"DP")</f>
        <v>4</v>
      </c>
      <c r="I188" s="4">
        <f>G188/(G188+H188)</f>
        <v>0.55555555555555558</v>
      </c>
      <c r="J188" s="4">
        <f>1-I188</f>
        <v>0.44444444444444442</v>
      </c>
    </row>
    <row r="189" spans="1:10" x14ac:dyDescent="0.35">
      <c r="A189" s="1">
        <v>39922</v>
      </c>
      <c r="B189" t="s">
        <v>6</v>
      </c>
      <c r="C189" t="s">
        <v>10</v>
      </c>
      <c r="D189" t="s">
        <v>6</v>
      </c>
      <c r="E189" t="str">
        <f t="shared" ref="E189:E204" si="12">LEFT(D189,1)</f>
        <v>D</v>
      </c>
      <c r="F189" t="str">
        <f t="shared" ref="F189:F204" si="13">CONCATENATE(E189,E190)</f>
        <v>DP</v>
      </c>
    </row>
    <row r="190" spans="1:10" x14ac:dyDescent="0.35">
      <c r="A190" s="1">
        <v>39948</v>
      </c>
      <c r="B190" t="s">
        <v>6</v>
      </c>
      <c r="C190" t="s">
        <v>10</v>
      </c>
      <c r="D190" t="s">
        <v>10</v>
      </c>
      <c r="E190" t="str">
        <f t="shared" si="12"/>
        <v>P</v>
      </c>
      <c r="F190" t="str">
        <f t="shared" si="13"/>
        <v>PP</v>
      </c>
    </row>
    <row r="191" spans="1:10" x14ac:dyDescent="0.35">
      <c r="A191" s="1">
        <v>40279</v>
      </c>
      <c r="B191" t="s">
        <v>6</v>
      </c>
      <c r="C191" t="s">
        <v>10</v>
      </c>
      <c r="D191" t="s">
        <v>10</v>
      </c>
      <c r="E191" t="str">
        <f t="shared" si="12"/>
        <v>P</v>
      </c>
      <c r="F191" t="str">
        <f t="shared" si="13"/>
        <v>PD</v>
      </c>
    </row>
    <row r="192" spans="1:10" x14ac:dyDescent="0.35">
      <c r="A192" s="1">
        <v>40656</v>
      </c>
      <c r="B192" t="s">
        <v>6</v>
      </c>
      <c r="C192" t="s">
        <v>10</v>
      </c>
      <c r="D192" t="s">
        <v>6</v>
      </c>
      <c r="E192" t="str">
        <f t="shared" si="12"/>
        <v>D</v>
      </c>
      <c r="F192" t="str">
        <f t="shared" si="13"/>
        <v>DD</v>
      </c>
    </row>
    <row r="193" spans="1:6" x14ac:dyDescent="0.35">
      <c r="A193" s="1">
        <v>41044</v>
      </c>
      <c r="B193" t="s">
        <v>6</v>
      </c>
      <c r="C193" t="s">
        <v>10</v>
      </c>
      <c r="D193" t="s">
        <v>6</v>
      </c>
      <c r="E193" t="str">
        <f t="shared" si="12"/>
        <v>D</v>
      </c>
      <c r="F193" t="str">
        <f t="shared" si="13"/>
        <v>DP</v>
      </c>
    </row>
    <row r="194" spans="1:6" x14ac:dyDescent="0.35">
      <c r="A194" s="1">
        <v>41387</v>
      </c>
      <c r="B194" t="s">
        <v>6</v>
      </c>
      <c r="C194" t="s">
        <v>10</v>
      </c>
      <c r="D194" t="s">
        <v>10</v>
      </c>
      <c r="E194" t="str">
        <f t="shared" si="12"/>
        <v>P</v>
      </c>
      <c r="F194" t="str">
        <f t="shared" si="13"/>
        <v>PP</v>
      </c>
    </row>
    <row r="195" spans="1:6" x14ac:dyDescent="0.35">
      <c r="A195" s="1">
        <v>41778</v>
      </c>
      <c r="B195" t="s">
        <v>6</v>
      </c>
      <c r="C195" t="s">
        <v>10</v>
      </c>
      <c r="D195" t="s">
        <v>10</v>
      </c>
      <c r="E195" t="str">
        <f t="shared" si="12"/>
        <v>P</v>
      </c>
      <c r="F195" t="str">
        <f t="shared" si="13"/>
        <v>PD</v>
      </c>
    </row>
    <row r="196" spans="1:6" x14ac:dyDescent="0.35">
      <c r="A196" s="1">
        <v>42125</v>
      </c>
      <c r="B196" t="s">
        <v>6</v>
      </c>
      <c r="C196" t="s">
        <v>10</v>
      </c>
      <c r="D196" t="s">
        <v>6</v>
      </c>
      <c r="E196" t="str">
        <f t="shared" si="12"/>
        <v>D</v>
      </c>
      <c r="F196" t="str">
        <f t="shared" si="13"/>
        <v>DD</v>
      </c>
    </row>
    <row r="197" spans="1:6" x14ac:dyDescent="0.35">
      <c r="A197" s="1">
        <v>42475</v>
      </c>
      <c r="B197" t="s">
        <v>6</v>
      </c>
      <c r="C197" t="s">
        <v>10</v>
      </c>
      <c r="D197" t="s">
        <v>6</v>
      </c>
      <c r="E197" t="str">
        <f t="shared" si="12"/>
        <v>D</v>
      </c>
      <c r="F197" t="str">
        <f t="shared" si="13"/>
        <v>DD</v>
      </c>
    </row>
    <row r="198" spans="1:6" x14ac:dyDescent="0.35">
      <c r="A198" s="1">
        <v>42840</v>
      </c>
      <c r="B198" t="s">
        <v>6</v>
      </c>
      <c r="C198" t="s">
        <v>10</v>
      </c>
      <c r="D198" t="s">
        <v>6</v>
      </c>
      <c r="E198" t="str">
        <f t="shared" si="12"/>
        <v>D</v>
      </c>
      <c r="F198" t="str">
        <f t="shared" si="13"/>
        <v>DP</v>
      </c>
    </row>
    <row r="199" spans="1:6" x14ac:dyDescent="0.35">
      <c r="A199" s="1">
        <v>43213</v>
      </c>
      <c r="B199" t="s">
        <v>6</v>
      </c>
      <c r="C199" t="s">
        <v>10</v>
      </c>
      <c r="D199" t="s">
        <v>10</v>
      </c>
      <c r="E199" t="str">
        <f t="shared" si="12"/>
        <v>P</v>
      </c>
      <c r="F199" t="str">
        <f t="shared" si="13"/>
        <v>PD</v>
      </c>
    </row>
    <row r="200" spans="1:6" x14ac:dyDescent="0.35">
      <c r="A200" s="1">
        <v>43575</v>
      </c>
      <c r="B200" t="s">
        <v>6</v>
      </c>
      <c r="C200" t="s">
        <v>10</v>
      </c>
      <c r="D200" t="s">
        <v>6</v>
      </c>
      <c r="E200" t="str">
        <f t="shared" si="12"/>
        <v>D</v>
      </c>
      <c r="F200" t="str">
        <f t="shared" si="13"/>
        <v>DD</v>
      </c>
    </row>
    <row r="201" spans="1:6" x14ac:dyDescent="0.35">
      <c r="A201" s="1">
        <v>44094</v>
      </c>
      <c r="B201" t="s">
        <v>6</v>
      </c>
      <c r="C201" t="s">
        <v>10</v>
      </c>
      <c r="D201" t="s">
        <v>6</v>
      </c>
      <c r="E201" t="str">
        <f t="shared" si="12"/>
        <v>D</v>
      </c>
      <c r="F201" t="str">
        <f t="shared" si="13"/>
        <v>DP</v>
      </c>
    </row>
    <row r="202" spans="1:6" x14ac:dyDescent="0.35">
      <c r="A202" s="1">
        <v>44124</v>
      </c>
      <c r="B202" t="s">
        <v>6</v>
      </c>
      <c r="C202" t="s">
        <v>10</v>
      </c>
      <c r="D202" t="s">
        <v>10</v>
      </c>
      <c r="E202" t="str">
        <f t="shared" si="12"/>
        <v>P</v>
      </c>
      <c r="F202" t="str">
        <f t="shared" si="13"/>
        <v>PD</v>
      </c>
    </row>
    <row r="203" spans="1:6" x14ac:dyDescent="0.35">
      <c r="A203" s="1">
        <v>44304</v>
      </c>
      <c r="B203" t="s">
        <v>6</v>
      </c>
      <c r="C203" t="s">
        <v>10</v>
      </c>
      <c r="D203" t="s">
        <v>6</v>
      </c>
      <c r="E203" t="str">
        <f t="shared" si="12"/>
        <v>D</v>
      </c>
      <c r="F203" t="str">
        <f t="shared" si="13"/>
        <v>DD</v>
      </c>
    </row>
    <row r="204" spans="1:6" x14ac:dyDescent="0.35">
      <c r="A204" s="1">
        <v>44318</v>
      </c>
      <c r="B204" t="s">
        <v>10</v>
      </c>
      <c r="C204" t="s">
        <v>6</v>
      </c>
      <c r="D204" t="s">
        <v>6</v>
      </c>
      <c r="E204" t="str">
        <f t="shared" si="12"/>
        <v>D</v>
      </c>
      <c r="F204" t="str">
        <f t="shared" si="13"/>
        <v>D</v>
      </c>
    </row>
  </sheetData>
  <mergeCells count="7">
    <mergeCell ref="A186:J186"/>
    <mergeCell ref="A1:J1"/>
    <mergeCell ref="A34:J34"/>
    <mergeCell ref="A63:J63"/>
    <mergeCell ref="A94:J94"/>
    <mergeCell ref="A129:J129"/>
    <mergeCell ref="A159:J15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4F506-71C0-4C61-9B77-71F17252518A}">
  <dimension ref="A1:J202"/>
  <sheetViews>
    <sheetView topLeftCell="A185" workbookViewId="0">
      <selection activeCell="D114" sqref="D114"/>
    </sheetView>
  </sheetViews>
  <sheetFormatPr defaultRowHeight="14.5" x14ac:dyDescent="0.35"/>
  <cols>
    <col min="1" max="1" width="10.08984375" bestFit="1" customWidth="1"/>
    <col min="2" max="3" width="17.81640625" bestFit="1" customWidth="1"/>
    <col min="4" max="4" width="25" bestFit="1" customWidth="1"/>
    <col min="9" max="10" width="8.7265625" style="4"/>
  </cols>
  <sheetData>
    <row r="1" spans="1:10" ht="15.5" x14ac:dyDescent="0.35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35">
      <c r="A2" s="3" t="s">
        <v>24</v>
      </c>
      <c r="B2" s="3" t="s">
        <v>25</v>
      </c>
      <c r="C2" s="3" t="s">
        <v>26</v>
      </c>
      <c r="D2" s="3" t="s">
        <v>27</v>
      </c>
      <c r="G2" s="3" t="s">
        <v>20</v>
      </c>
      <c r="H2" s="3" t="s">
        <v>52</v>
      </c>
      <c r="I2" s="5" t="s">
        <v>53</v>
      </c>
      <c r="J2" s="5" t="s">
        <v>54</v>
      </c>
    </row>
    <row r="3" spans="1:10" x14ac:dyDescent="0.35">
      <c r="A3" s="1">
        <v>39558</v>
      </c>
      <c r="B3" t="s">
        <v>8</v>
      </c>
      <c r="C3" t="s">
        <v>4</v>
      </c>
      <c r="D3" t="s">
        <v>4</v>
      </c>
      <c r="E3" t="str">
        <f>LEFT(D3,1)</f>
        <v>R</v>
      </c>
      <c r="F3" t="str">
        <f>CONCATENATE(E3,E4)</f>
        <v>RM</v>
      </c>
      <c r="G3">
        <f>COUNTIF(F3:F31,"RR")</f>
        <v>3</v>
      </c>
      <c r="H3">
        <f>COUNTIF(F3:F31,"RM")</f>
        <v>8</v>
      </c>
      <c r="I3" s="4">
        <f>G3/(G3+H3)</f>
        <v>0.27272727272727271</v>
      </c>
      <c r="J3" s="4">
        <f>1-I3</f>
        <v>0.72727272727272729</v>
      </c>
    </row>
    <row r="4" spans="1:10" x14ac:dyDescent="0.35">
      <c r="A4" s="1">
        <v>39596</v>
      </c>
      <c r="B4" t="s">
        <v>4</v>
      </c>
      <c r="C4" t="s">
        <v>8</v>
      </c>
      <c r="D4" t="s">
        <v>8</v>
      </c>
      <c r="E4" t="str">
        <f t="shared" ref="E4:E31" si="0">LEFT(D4,1)</f>
        <v>M</v>
      </c>
      <c r="F4" t="str">
        <f t="shared" ref="F4:F30" si="1">CONCATENATE(E4,E5)</f>
        <v>MR</v>
      </c>
    </row>
    <row r="5" spans="1:10" x14ac:dyDescent="0.35">
      <c r="A5" s="1">
        <v>39936</v>
      </c>
      <c r="B5" t="s">
        <v>4</v>
      </c>
      <c r="C5" t="s">
        <v>8</v>
      </c>
      <c r="D5" t="s">
        <v>4</v>
      </c>
      <c r="E5" t="str">
        <f t="shared" si="0"/>
        <v>R</v>
      </c>
      <c r="F5" t="str">
        <f t="shared" si="1"/>
        <v>RM</v>
      </c>
    </row>
    <row r="6" spans="1:10" x14ac:dyDescent="0.35">
      <c r="A6" s="1">
        <v>39943</v>
      </c>
      <c r="B6" t="s">
        <v>4</v>
      </c>
      <c r="C6" t="s">
        <v>8</v>
      </c>
      <c r="D6" t="s">
        <v>8</v>
      </c>
      <c r="E6" t="str">
        <f t="shared" si="0"/>
        <v>M</v>
      </c>
      <c r="F6" t="str">
        <f t="shared" si="1"/>
        <v>MR</v>
      </c>
    </row>
    <row r="7" spans="1:10" x14ac:dyDescent="0.35">
      <c r="A7" s="1">
        <v>40257</v>
      </c>
      <c r="B7" t="s">
        <v>8</v>
      </c>
      <c r="C7" t="s">
        <v>4</v>
      </c>
      <c r="D7" t="s">
        <v>4</v>
      </c>
      <c r="E7" t="str">
        <f t="shared" si="0"/>
        <v>R</v>
      </c>
      <c r="F7" t="str">
        <f t="shared" si="1"/>
        <v>RM</v>
      </c>
    </row>
    <row r="8" spans="1:10" x14ac:dyDescent="0.35">
      <c r="A8" s="1">
        <v>40285</v>
      </c>
      <c r="B8" t="s">
        <v>4</v>
      </c>
      <c r="C8" t="s">
        <v>8</v>
      </c>
      <c r="D8" t="s">
        <v>8</v>
      </c>
      <c r="E8" t="str">
        <f t="shared" si="0"/>
        <v>M</v>
      </c>
      <c r="F8" t="str">
        <f t="shared" si="1"/>
        <v>MM</v>
      </c>
    </row>
    <row r="9" spans="1:10" x14ac:dyDescent="0.35">
      <c r="A9" s="1">
        <v>40289</v>
      </c>
      <c r="B9" t="s">
        <v>4</v>
      </c>
      <c r="C9" t="s">
        <v>8</v>
      </c>
      <c r="D9" t="s">
        <v>8</v>
      </c>
      <c r="E9" t="str">
        <f t="shared" si="0"/>
        <v>M</v>
      </c>
      <c r="F9" t="str">
        <f t="shared" si="1"/>
        <v>MM</v>
      </c>
    </row>
    <row r="10" spans="1:10" x14ac:dyDescent="0.35">
      <c r="A10" s="1">
        <v>40645</v>
      </c>
      <c r="B10" t="s">
        <v>4</v>
      </c>
      <c r="C10" t="s">
        <v>8</v>
      </c>
      <c r="D10" t="s">
        <v>8</v>
      </c>
      <c r="E10" t="str">
        <f t="shared" si="0"/>
        <v>M</v>
      </c>
      <c r="F10" t="str">
        <f t="shared" si="1"/>
        <v>MR</v>
      </c>
    </row>
    <row r="11" spans="1:10" x14ac:dyDescent="0.35">
      <c r="A11" s="1">
        <v>40690</v>
      </c>
      <c r="B11" t="s">
        <v>4</v>
      </c>
      <c r="C11" t="s">
        <v>8</v>
      </c>
      <c r="D11" t="s">
        <v>4</v>
      </c>
      <c r="E11" t="str">
        <f t="shared" si="0"/>
        <v>R</v>
      </c>
      <c r="F11" t="str">
        <f t="shared" si="1"/>
        <v>RR</v>
      </c>
    </row>
    <row r="12" spans="1:10" x14ac:dyDescent="0.35">
      <c r="A12" s="1">
        <v>41038</v>
      </c>
      <c r="B12" t="s">
        <v>8</v>
      </c>
      <c r="C12" t="s">
        <v>4</v>
      </c>
      <c r="D12" t="s">
        <v>4</v>
      </c>
      <c r="E12" t="str">
        <f t="shared" si="0"/>
        <v>R</v>
      </c>
      <c r="F12" t="str">
        <f t="shared" si="1"/>
        <v>RM</v>
      </c>
    </row>
    <row r="13" spans="1:10" x14ac:dyDescent="0.35">
      <c r="A13" s="1">
        <v>41043</v>
      </c>
      <c r="B13" t="s">
        <v>4</v>
      </c>
      <c r="C13" t="s">
        <v>8</v>
      </c>
      <c r="D13" t="s">
        <v>8</v>
      </c>
      <c r="E13" t="str">
        <f t="shared" si="0"/>
        <v>M</v>
      </c>
      <c r="F13" t="str">
        <f t="shared" si="1"/>
        <v>MR</v>
      </c>
    </row>
    <row r="14" spans="1:10" x14ac:dyDescent="0.35">
      <c r="A14" s="1">
        <v>41368</v>
      </c>
      <c r="B14" t="s">
        <v>4</v>
      </c>
      <c r="C14" t="s">
        <v>8</v>
      </c>
      <c r="D14" t="s">
        <v>4</v>
      </c>
      <c r="E14" t="str">
        <f t="shared" si="0"/>
        <v>R</v>
      </c>
      <c r="F14" t="str">
        <f t="shared" si="1"/>
        <v>RM</v>
      </c>
    </row>
    <row r="15" spans="1:10" x14ac:dyDescent="0.35">
      <c r="A15" s="1">
        <v>41391</v>
      </c>
      <c r="B15" t="s">
        <v>8</v>
      </c>
      <c r="C15" t="s">
        <v>4</v>
      </c>
      <c r="D15" t="s">
        <v>8</v>
      </c>
      <c r="E15" t="str">
        <f t="shared" si="0"/>
        <v>M</v>
      </c>
      <c r="F15" t="str">
        <f t="shared" si="1"/>
        <v>MR</v>
      </c>
    </row>
    <row r="16" spans="1:10" x14ac:dyDescent="0.35">
      <c r="A16" s="1">
        <v>41748</v>
      </c>
      <c r="B16" t="s">
        <v>4</v>
      </c>
      <c r="C16" t="s">
        <v>8</v>
      </c>
      <c r="D16" t="s">
        <v>4</v>
      </c>
      <c r="E16" t="str">
        <f t="shared" si="0"/>
        <v>R</v>
      </c>
      <c r="F16" t="str">
        <f t="shared" si="1"/>
        <v>RM</v>
      </c>
    </row>
    <row r="17" spans="1:6" x14ac:dyDescent="0.35">
      <c r="A17" s="1">
        <v>41765</v>
      </c>
      <c r="B17" t="s">
        <v>8</v>
      </c>
      <c r="C17" t="s">
        <v>4</v>
      </c>
      <c r="D17" t="s">
        <v>8</v>
      </c>
      <c r="E17" t="str">
        <f t="shared" si="0"/>
        <v>M</v>
      </c>
      <c r="F17" t="str">
        <f t="shared" si="1"/>
        <v>MM</v>
      </c>
    </row>
    <row r="18" spans="1:6" x14ac:dyDescent="0.35">
      <c r="A18" s="1">
        <v>42113</v>
      </c>
      <c r="B18" t="s">
        <v>4</v>
      </c>
      <c r="C18" t="s">
        <v>8</v>
      </c>
      <c r="D18" t="s">
        <v>8</v>
      </c>
      <c r="E18" t="str">
        <f t="shared" si="0"/>
        <v>M</v>
      </c>
      <c r="F18" t="str">
        <f t="shared" si="1"/>
        <v>MR</v>
      </c>
    </row>
    <row r="19" spans="1:6" x14ac:dyDescent="0.35">
      <c r="A19" s="1">
        <v>42134</v>
      </c>
      <c r="B19" t="s">
        <v>8</v>
      </c>
      <c r="C19" t="s">
        <v>4</v>
      </c>
      <c r="D19" t="s">
        <v>4</v>
      </c>
      <c r="E19" t="str">
        <f t="shared" si="0"/>
        <v>R</v>
      </c>
      <c r="F19" t="str">
        <f t="shared" si="1"/>
        <v>RM</v>
      </c>
    </row>
    <row r="20" spans="1:6" x14ac:dyDescent="0.35">
      <c r="A20" s="1">
        <v>42480</v>
      </c>
      <c r="B20" t="s">
        <v>8</v>
      </c>
      <c r="C20" t="s">
        <v>4</v>
      </c>
      <c r="D20" t="s">
        <v>8</v>
      </c>
      <c r="E20" t="str">
        <f t="shared" si="0"/>
        <v>M</v>
      </c>
      <c r="F20" t="str">
        <f t="shared" si="1"/>
        <v>MM</v>
      </c>
    </row>
    <row r="21" spans="1:6" x14ac:dyDescent="0.35">
      <c r="A21" s="1">
        <v>42501</v>
      </c>
      <c r="B21" t="s">
        <v>4</v>
      </c>
      <c r="C21" t="s">
        <v>8</v>
      </c>
      <c r="D21" t="s">
        <v>8</v>
      </c>
      <c r="E21" t="str">
        <f t="shared" si="0"/>
        <v>M</v>
      </c>
      <c r="F21" t="str">
        <f t="shared" si="1"/>
        <v>MM</v>
      </c>
    </row>
    <row r="22" spans="1:6" x14ac:dyDescent="0.35">
      <c r="A22" s="1">
        <v>42839</v>
      </c>
      <c r="B22" t="s">
        <v>4</v>
      </c>
      <c r="C22" t="s">
        <v>8</v>
      </c>
      <c r="D22" t="s">
        <v>8</v>
      </c>
      <c r="E22" t="str">
        <f t="shared" si="0"/>
        <v>M</v>
      </c>
      <c r="F22" t="str">
        <f t="shared" si="1"/>
        <v>MM</v>
      </c>
    </row>
    <row r="23" spans="1:6" x14ac:dyDescent="0.35">
      <c r="A23" s="1">
        <v>42856</v>
      </c>
      <c r="B23" t="s">
        <v>8</v>
      </c>
      <c r="C23" t="s">
        <v>4</v>
      </c>
      <c r="D23" t="s">
        <v>8</v>
      </c>
      <c r="E23" t="str">
        <f t="shared" si="0"/>
        <v>M</v>
      </c>
      <c r="F23" t="str">
        <f t="shared" si="1"/>
        <v>MM</v>
      </c>
    </row>
    <row r="24" spans="1:6" x14ac:dyDescent="0.35">
      <c r="A24" s="1">
        <v>43207</v>
      </c>
      <c r="B24" t="s">
        <v>8</v>
      </c>
      <c r="C24" t="s">
        <v>4</v>
      </c>
      <c r="D24" t="s">
        <v>8</v>
      </c>
      <c r="E24" t="str">
        <f t="shared" si="0"/>
        <v>M</v>
      </c>
      <c r="F24" t="str">
        <f t="shared" si="1"/>
        <v>MR</v>
      </c>
    </row>
    <row r="25" spans="1:6" x14ac:dyDescent="0.35">
      <c r="A25" s="1">
        <v>43221</v>
      </c>
      <c r="B25" t="s">
        <v>4</v>
      </c>
      <c r="C25" t="s">
        <v>8</v>
      </c>
      <c r="D25" t="s">
        <v>4</v>
      </c>
      <c r="E25" t="str">
        <f t="shared" si="0"/>
        <v>R</v>
      </c>
      <c r="F25" t="str">
        <f t="shared" si="1"/>
        <v>RM</v>
      </c>
    </row>
    <row r="26" spans="1:6" x14ac:dyDescent="0.35">
      <c r="A26" s="1">
        <v>43552</v>
      </c>
      <c r="B26" t="s">
        <v>4</v>
      </c>
      <c r="C26" t="s">
        <v>8</v>
      </c>
      <c r="D26" t="s">
        <v>8</v>
      </c>
      <c r="E26" t="str">
        <f t="shared" si="0"/>
        <v>M</v>
      </c>
      <c r="F26" t="str">
        <f t="shared" si="1"/>
        <v>MM</v>
      </c>
    </row>
    <row r="27" spans="1:6" x14ac:dyDescent="0.35">
      <c r="A27" s="1">
        <v>43570</v>
      </c>
      <c r="B27" t="s">
        <v>8</v>
      </c>
      <c r="C27" t="s">
        <v>4</v>
      </c>
      <c r="D27" t="s">
        <v>8</v>
      </c>
      <c r="E27" t="str">
        <f t="shared" si="0"/>
        <v>M</v>
      </c>
      <c r="F27" t="str">
        <f t="shared" si="1"/>
        <v>MM</v>
      </c>
    </row>
    <row r="28" spans="1:6" x14ac:dyDescent="0.35">
      <c r="A28" s="1">
        <v>44132</v>
      </c>
      <c r="B28" t="s">
        <v>4</v>
      </c>
      <c r="C28" t="s">
        <v>8</v>
      </c>
      <c r="D28" t="s">
        <v>8</v>
      </c>
      <c r="E28" t="str">
        <f t="shared" si="0"/>
        <v>M</v>
      </c>
      <c r="F28" t="str">
        <f t="shared" si="1"/>
        <v>MR</v>
      </c>
    </row>
    <row r="29" spans="1:6" x14ac:dyDescent="0.35">
      <c r="A29" s="1">
        <v>44102</v>
      </c>
      <c r="B29" t="s">
        <v>4</v>
      </c>
      <c r="C29" t="s">
        <v>8</v>
      </c>
      <c r="D29" t="s">
        <v>4</v>
      </c>
      <c r="E29" t="str">
        <f t="shared" si="0"/>
        <v>R</v>
      </c>
      <c r="F29" t="str">
        <f t="shared" si="1"/>
        <v>RR</v>
      </c>
    </row>
    <row r="30" spans="1:6" x14ac:dyDescent="0.35">
      <c r="A30" s="1">
        <v>44295</v>
      </c>
      <c r="B30" t="s">
        <v>8</v>
      </c>
      <c r="C30" t="s">
        <v>4</v>
      </c>
      <c r="D30" t="s">
        <v>4</v>
      </c>
      <c r="E30" t="str">
        <f t="shared" si="0"/>
        <v>R</v>
      </c>
      <c r="F30" t="str">
        <f t="shared" si="1"/>
        <v>RR</v>
      </c>
    </row>
    <row r="31" spans="1:6" x14ac:dyDescent="0.35">
      <c r="A31" s="2">
        <v>44465</v>
      </c>
      <c r="B31" t="s">
        <v>4</v>
      </c>
      <c r="C31" t="s">
        <v>8</v>
      </c>
      <c r="D31" t="s">
        <v>23</v>
      </c>
      <c r="E31" t="str">
        <f t="shared" si="0"/>
        <v>R</v>
      </c>
      <c r="F31" t="e">
        <f>CONCATENATE(E31,#REF!)</f>
        <v>#REF!</v>
      </c>
    </row>
    <row r="33" spans="1:10" ht="15.5" x14ac:dyDescent="0.35">
      <c r="A33" s="24" t="s">
        <v>11</v>
      </c>
      <c r="B33" s="24"/>
      <c r="C33" s="24"/>
      <c r="D33" s="24"/>
      <c r="E33" s="24"/>
      <c r="F33" s="24"/>
      <c r="G33" s="24"/>
      <c r="H33" s="24"/>
      <c r="I33" s="24"/>
      <c r="J33" s="24"/>
    </row>
    <row r="34" spans="1:10" x14ac:dyDescent="0.35">
      <c r="A34" s="3" t="s">
        <v>24</v>
      </c>
      <c r="B34" s="3" t="s">
        <v>25</v>
      </c>
      <c r="C34" s="3" t="s">
        <v>26</v>
      </c>
      <c r="D34" s="3" t="s">
        <v>27</v>
      </c>
      <c r="G34" s="3" t="s">
        <v>20</v>
      </c>
      <c r="H34" s="3" t="s">
        <v>57</v>
      </c>
      <c r="I34" s="5" t="s">
        <v>53</v>
      </c>
      <c r="J34" s="5" t="s">
        <v>54</v>
      </c>
    </row>
    <row r="35" spans="1:10" x14ac:dyDescent="0.35">
      <c r="A35" s="1">
        <v>39566</v>
      </c>
      <c r="B35" t="s">
        <v>4</v>
      </c>
      <c r="C35" t="s">
        <v>11</v>
      </c>
      <c r="D35" t="s">
        <v>11</v>
      </c>
      <c r="E35" t="str">
        <f>LEFT(D35,1)</f>
        <v>C</v>
      </c>
      <c r="F35" t="str">
        <f>CONCATENATE(E35,E36)</f>
        <v>CR</v>
      </c>
      <c r="G35">
        <f>COUNTIF(F35:F61,"RR")</f>
        <v>4</v>
      </c>
      <c r="H35">
        <f>COUNTIF(F35:F61,"RC")</f>
        <v>5</v>
      </c>
      <c r="I35" s="4">
        <f>G35/(G35+H35)</f>
        <v>0.44444444444444442</v>
      </c>
      <c r="J35" s="4">
        <f>1-I35</f>
        <v>0.55555555555555558</v>
      </c>
    </row>
    <row r="36" spans="1:10" x14ac:dyDescent="0.35">
      <c r="A36" s="1">
        <v>39589</v>
      </c>
      <c r="B36" t="s">
        <v>11</v>
      </c>
      <c r="C36" t="s">
        <v>4</v>
      </c>
      <c r="D36" t="s">
        <v>4</v>
      </c>
      <c r="E36" t="str">
        <f t="shared" ref="E36:E61" si="2">LEFT(D36,1)</f>
        <v>R</v>
      </c>
      <c r="F36" t="str">
        <f t="shared" ref="F36:F60" si="3">CONCATENATE(E36,E37)</f>
        <v>RC</v>
      </c>
    </row>
    <row r="37" spans="1:10" x14ac:dyDescent="0.35">
      <c r="A37" s="1">
        <v>39923</v>
      </c>
      <c r="B37" t="s">
        <v>4</v>
      </c>
      <c r="C37" t="s">
        <v>11</v>
      </c>
      <c r="D37" t="s">
        <v>11</v>
      </c>
      <c r="E37" t="str">
        <f t="shared" si="2"/>
        <v>C</v>
      </c>
      <c r="F37" t="str">
        <f t="shared" si="3"/>
        <v>CR</v>
      </c>
    </row>
    <row r="38" spans="1:10" x14ac:dyDescent="0.35">
      <c r="A38" s="1">
        <v>39947</v>
      </c>
      <c r="B38" t="s">
        <v>4</v>
      </c>
      <c r="C38" t="s">
        <v>11</v>
      </c>
      <c r="D38" t="s">
        <v>4</v>
      </c>
      <c r="E38" t="str">
        <f t="shared" si="2"/>
        <v>R</v>
      </c>
      <c r="F38" t="str">
        <f t="shared" si="3"/>
        <v>RR</v>
      </c>
    </row>
    <row r="39" spans="1:10" x14ac:dyDescent="0.35">
      <c r="A39" s="1">
        <v>39956</v>
      </c>
      <c r="B39" t="s">
        <v>4</v>
      </c>
      <c r="C39" t="s">
        <v>11</v>
      </c>
      <c r="D39" t="s">
        <v>4</v>
      </c>
      <c r="E39" t="str">
        <f t="shared" si="2"/>
        <v>R</v>
      </c>
      <c r="F39" t="str">
        <f t="shared" si="3"/>
        <v>RR</v>
      </c>
    </row>
    <row r="40" spans="1:10" x14ac:dyDescent="0.35">
      <c r="A40" s="1">
        <v>40260</v>
      </c>
      <c r="B40" t="s">
        <v>4</v>
      </c>
      <c r="C40" t="s">
        <v>11</v>
      </c>
      <c r="D40" t="s">
        <v>4</v>
      </c>
      <c r="E40" t="str">
        <f t="shared" si="2"/>
        <v>R</v>
      </c>
      <c r="F40" t="str">
        <f t="shared" si="3"/>
        <v>RC</v>
      </c>
    </row>
    <row r="41" spans="1:10" x14ac:dyDescent="0.35">
      <c r="A41" s="1">
        <v>40268</v>
      </c>
      <c r="B41" t="s">
        <v>11</v>
      </c>
      <c r="C41" t="s">
        <v>4</v>
      </c>
      <c r="D41" t="s">
        <v>11</v>
      </c>
      <c r="E41" t="str">
        <f t="shared" si="2"/>
        <v>C</v>
      </c>
      <c r="F41" t="str">
        <f t="shared" si="3"/>
        <v>CC</v>
      </c>
    </row>
    <row r="42" spans="1:10" x14ac:dyDescent="0.35">
      <c r="A42" s="1">
        <v>40649</v>
      </c>
      <c r="B42" t="s">
        <v>11</v>
      </c>
      <c r="C42" t="s">
        <v>4</v>
      </c>
      <c r="D42" t="s">
        <v>11</v>
      </c>
      <c r="E42" t="str">
        <f t="shared" si="2"/>
        <v>C</v>
      </c>
      <c r="F42" t="str">
        <f t="shared" si="3"/>
        <v>CR</v>
      </c>
    </row>
    <row r="43" spans="1:10" x14ac:dyDescent="0.35">
      <c r="A43" s="1">
        <v>40685</v>
      </c>
      <c r="B43" t="s">
        <v>4</v>
      </c>
      <c r="C43" t="s">
        <v>11</v>
      </c>
      <c r="D43" t="s">
        <v>4</v>
      </c>
      <c r="E43" t="str">
        <f t="shared" si="2"/>
        <v>R</v>
      </c>
      <c r="F43" t="str">
        <f t="shared" si="3"/>
        <v>RC</v>
      </c>
    </row>
    <row r="44" spans="1:10" x14ac:dyDescent="0.35">
      <c r="A44" s="1">
        <v>40687</v>
      </c>
      <c r="B44" t="s">
        <v>4</v>
      </c>
      <c r="C44" t="s">
        <v>11</v>
      </c>
      <c r="D44" t="s">
        <v>11</v>
      </c>
      <c r="E44" t="str">
        <f t="shared" si="2"/>
        <v>C</v>
      </c>
      <c r="F44" t="str">
        <f t="shared" si="3"/>
        <v>CC</v>
      </c>
    </row>
    <row r="45" spans="1:10" x14ac:dyDescent="0.35">
      <c r="A45" s="1">
        <v>40691</v>
      </c>
      <c r="B45" t="s">
        <v>11</v>
      </c>
      <c r="C45" t="s">
        <v>4</v>
      </c>
      <c r="D45" t="s">
        <v>11</v>
      </c>
      <c r="E45" t="str">
        <f t="shared" si="2"/>
        <v>C</v>
      </c>
      <c r="F45" t="str">
        <f t="shared" si="3"/>
        <v>CC</v>
      </c>
    </row>
    <row r="46" spans="1:10" x14ac:dyDescent="0.35">
      <c r="A46" s="1">
        <v>41011</v>
      </c>
      <c r="B46" t="s">
        <v>11</v>
      </c>
      <c r="C46" t="s">
        <v>4</v>
      </c>
      <c r="D46" t="s">
        <v>11</v>
      </c>
      <c r="E46" t="str">
        <f t="shared" si="2"/>
        <v>C</v>
      </c>
      <c r="F46" t="str">
        <f t="shared" si="3"/>
        <v>CC</v>
      </c>
    </row>
    <row r="47" spans="1:10" x14ac:dyDescent="0.35">
      <c r="A47" s="1">
        <v>41377</v>
      </c>
      <c r="B47" t="s">
        <v>11</v>
      </c>
      <c r="C47" t="s">
        <v>4</v>
      </c>
      <c r="D47" t="s">
        <v>11</v>
      </c>
      <c r="E47" t="str">
        <f t="shared" si="2"/>
        <v>C</v>
      </c>
      <c r="F47" t="str">
        <f t="shared" si="3"/>
        <v>CR</v>
      </c>
    </row>
    <row r="48" spans="1:10" x14ac:dyDescent="0.35">
      <c r="A48" s="1">
        <v>41412</v>
      </c>
      <c r="B48" t="s">
        <v>4</v>
      </c>
      <c r="C48" t="s">
        <v>11</v>
      </c>
      <c r="D48" t="s">
        <v>4</v>
      </c>
      <c r="E48" t="str">
        <f t="shared" si="2"/>
        <v>R</v>
      </c>
      <c r="F48" t="str">
        <f t="shared" si="3"/>
        <v>RR</v>
      </c>
    </row>
    <row r="49" spans="1:10" x14ac:dyDescent="0.35">
      <c r="A49" s="1">
        <v>41777</v>
      </c>
      <c r="B49" t="s">
        <v>11</v>
      </c>
      <c r="C49" t="s">
        <v>4</v>
      </c>
      <c r="D49" t="s">
        <v>4</v>
      </c>
      <c r="E49" t="str">
        <f t="shared" si="2"/>
        <v>R</v>
      </c>
      <c r="F49" t="str">
        <f t="shared" si="3"/>
        <v>RC</v>
      </c>
    </row>
    <row r="50" spans="1:10" x14ac:dyDescent="0.35">
      <c r="A50" s="1">
        <v>41783</v>
      </c>
      <c r="B50" t="s">
        <v>4</v>
      </c>
      <c r="C50" t="s">
        <v>11</v>
      </c>
      <c r="D50" t="s">
        <v>11</v>
      </c>
      <c r="E50" t="str">
        <f t="shared" si="2"/>
        <v>C</v>
      </c>
      <c r="F50" t="str">
        <f t="shared" si="3"/>
        <v>CC</v>
      </c>
    </row>
    <row r="51" spans="1:10" x14ac:dyDescent="0.35">
      <c r="A51" s="1">
        <v>42116</v>
      </c>
      <c r="B51" t="s">
        <v>4</v>
      </c>
      <c r="C51" t="s">
        <v>11</v>
      </c>
      <c r="D51" t="s">
        <v>11</v>
      </c>
      <c r="E51" t="str">
        <f t="shared" si="2"/>
        <v>C</v>
      </c>
      <c r="F51" t="str">
        <f t="shared" si="3"/>
        <v>CC</v>
      </c>
    </row>
    <row r="52" spans="1:10" x14ac:dyDescent="0.35">
      <c r="A52" s="1">
        <v>42128</v>
      </c>
      <c r="B52" t="s">
        <v>11</v>
      </c>
      <c r="C52" t="s">
        <v>4</v>
      </c>
      <c r="D52" t="s">
        <v>11</v>
      </c>
      <c r="E52" t="str">
        <f t="shared" si="2"/>
        <v>C</v>
      </c>
      <c r="F52" t="str">
        <f t="shared" si="3"/>
        <v>CC</v>
      </c>
    </row>
    <row r="53" spans="1:10" x14ac:dyDescent="0.35">
      <c r="A53" s="1">
        <v>42146</v>
      </c>
      <c r="B53" t="s">
        <v>11</v>
      </c>
      <c r="C53" t="s">
        <v>4</v>
      </c>
      <c r="D53" t="s">
        <v>11</v>
      </c>
      <c r="E53" t="str">
        <f t="shared" si="2"/>
        <v>C</v>
      </c>
      <c r="F53" t="str">
        <f t="shared" si="3"/>
        <v>CC</v>
      </c>
    </row>
    <row r="54" spans="1:10" x14ac:dyDescent="0.35">
      <c r="A54" s="1">
        <v>43215</v>
      </c>
      <c r="B54" t="s">
        <v>4</v>
      </c>
      <c r="C54" t="s">
        <v>11</v>
      </c>
      <c r="D54" t="s">
        <v>11</v>
      </c>
      <c r="E54" t="str">
        <f t="shared" si="2"/>
        <v>C</v>
      </c>
      <c r="F54" t="str">
        <f t="shared" si="3"/>
        <v>CC</v>
      </c>
    </row>
    <row r="55" spans="1:10" x14ac:dyDescent="0.35">
      <c r="A55" s="1">
        <v>43225</v>
      </c>
      <c r="B55" t="s">
        <v>11</v>
      </c>
      <c r="C55" t="s">
        <v>4</v>
      </c>
      <c r="D55" t="s">
        <v>11</v>
      </c>
      <c r="E55" t="str">
        <f t="shared" si="2"/>
        <v>C</v>
      </c>
      <c r="F55" t="str">
        <f t="shared" si="3"/>
        <v>CC</v>
      </c>
    </row>
    <row r="56" spans="1:10" x14ac:dyDescent="0.35">
      <c r="A56" s="1">
        <v>43547</v>
      </c>
      <c r="B56" t="s">
        <v>11</v>
      </c>
      <c r="C56" t="s">
        <v>4</v>
      </c>
      <c r="D56" t="s">
        <v>11</v>
      </c>
      <c r="E56" t="str">
        <f t="shared" si="2"/>
        <v>C</v>
      </c>
      <c r="F56" t="str">
        <f t="shared" si="3"/>
        <v>CR</v>
      </c>
    </row>
    <row r="57" spans="1:10" x14ac:dyDescent="0.35">
      <c r="A57" s="1">
        <v>43576</v>
      </c>
      <c r="B57" t="s">
        <v>4</v>
      </c>
      <c r="C57" t="s">
        <v>11</v>
      </c>
      <c r="D57" t="s">
        <v>4</v>
      </c>
      <c r="E57" t="str">
        <f t="shared" si="2"/>
        <v>R</v>
      </c>
      <c r="F57" t="str">
        <f t="shared" si="3"/>
        <v>RR</v>
      </c>
    </row>
    <row r="58" spans="1:10" x14ac:dyDescent="0.35">
      <c r="A58" s="1">
        <v>44114</v>
      </c>
      <c r="B58" t="s">
        <v>4</v>
      </c>
      <c r="C58" t="s">
        <v>11</v>
      </c>
      <c r="D58" t="s">
        <v>4</v>
      </c>
      <c r="E58" t="str">
        <f t="shared" si="2"/>
        <v>R</v>
      </c>
      <c r="F58" t="str">
        <f t="shared" si="3"/>
        <v>RC</v>
      </c>
    </row>
    <row r="59" spans="1:10" x14ac:dyDescent="0.35">
      <c r="A59" s="1">
        <v>44129</v>
      </c>
      <c r="B59" t="s">
        <v>4</v>
      </c>
      <c r="C59" t="s">
        <v>11</v>
      </c>
      <c r="D59" t="s">
        <v>11</v>
      </c>
      <c r="E59" t="str">
        <f t="shared" si="2"/>
        <v>C</v>
      </c>
      <c r="F59" t="str">
        <f t="shared" si="3"/>
        <v>CC</v>
      </c>
    </row>
    <row r="60" spans="1:10" x14ac:dyDescent="0.35">
      <c r="A60" s="1">
        <v>44311</v>
      </c>
      <c r="B60" t="s">
        <v>11</v>
      </c>
      <c r="C60" t="s">
        <v>4</v>
      </c>
      <c r="D60" t="s">
        <v>11</v>
      </c>
      <c r="E60" t="str">
        <f t="shared" si="2"/>
        <v>C</v>
      </c>
      <c r="F60" t="str">
        <f t="shared" si="3"/>
        <v>CC</v>
      </c>
    </row>
    <row r="61" spans="1:10" x14ac:dyDescent="0.35">
      <c r="A61" s="2">
        <v>44463</v>
      </c>
      <c r="B61" t="s">
        <v>4</v>
      </c>
      <c r="C61" t="s">
        <v>11</v>
      </c>
      <c r="D61" t="s">
        <v>11</v>
      </c>
      <c r="E61" t="str">
        <f t="shared" si="2"/>
        <v>C</v>
      </c>
      <c r="F61" t="str">
        <f>CONCATENATE(E61,E63)</f>
        <v>C</v>
      </c>
    </row>
    <row r="62" spans="1:10" x14ac:dyDescent="0.35">
      <c r="A62" s="2"/>
    </row>
    <row r="63" spans="1:10" ht="15.5" x14ac:dyDescent="0.35">
      <c r="A63" s="26" t="s">
        <v>5</v>
      </c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35">
      <c r="A64" s="3" t="s">
        <v>24</v>
      </c>
      <c r="B64" s="3" t="s">
        <v>25</v>
      </c>
      <c r="C64" s="3" t="s">
        <v>26</v>
      </c>
      <c r="D64" s="3" t="s">
        <v>27</v>
      </c>
      <c r="G64" s="3" t="s">
        <v>20</v>
      </c>
      <c r="H64" s="3" t="s">
        <v>58</v>
      </c>
      <c r="I64" s="5" t="s">
        <v>53</v>
      </c>
      <c r="J64" s="5" t="s">
        <v>54</v>
      </c>
    </row>
    <row r="65" spans="1:10" x14ac:dyDescent="0.35">
      <c r="A65" s="1">
        <v>39556</v>
      </c>
      <c r="B65" t="s">
        <v>4</v>
      </c>
      <c r="C65" t="s">
        <v>5</v>
      </c>
      <c r="D65" t="s">
        <v>5</v>
      </c>
      <c r="E65" t="str">
        <f>LEFT(D65,1)</f>
        <v>K</v>
      </c>
      <c r="F65" t="str">
        <f>CONCATENATE(E65,E66)</f>
        <v>KK</v>
      </c>
      <c r="G65">
        <f>COUNTIF(F65:F93,"RR")</f>
        <v>7</v>
      </c>
      <c r="H65">
        <f>COUNTIF(F65:F93,"RK")</f>
        <v>6</v>
      </c>
      <c r="I65" s="4">
        <f>G65/(G65+H65)</f>
        <v>0.53846153846153844</v>
      </c>
      <c r="J65" s="4">
        <f>1-I65</f>
        <v>0.46153846153846156</v>
      </c>
    </row>
    <row r="66" spans="1:10" x14ac:dyDescent="0.35">
      <c r="A66" s="1">
        <v>39576</v>
      </c>
      <c r="B66" t="s">
        <v>5</v>
      </c>
      <c r="C66" t="s">
        <v>4</v>
      </c>
      <c r="D66" t="s">
        <v>5</v>
      </c>
      <c r="E66" t="str">
        <f t="shared" ref="E66:E93" si="4">LEFT(D66,1)</f>
        <v>K</v>
      </c>
      <c r="F66" t="str">
        <f t="shared" ref="F66:F93" si="5">CONCATENATE(E66,E67)</f>
        <v>KR</v>
      </c>
    </row>
    <row r="67" spans="1:10" x14ac:dyDescent="0.35">
      <c r="A67" s="1">
        <v>39932</v>
      </c>
      <c r="B67" t="s">
        <v>4</v>
      </c>
      <c r="C67" t="s">
        <v>5</v>
      </c>
      <c r="D67" t="s">
        <v>4</v>
      </c>
      <c r="E67" t="str">
        <f t="shared" si="4"/>
        <v>R</v>
      </c>
      <c r="F67" t="str">
        <f t="shared" si="5"/>
        <v>RR</v>
      </c>
    </row>
    <row r="68" spans="1:10" x14ac:dyDescent="0.35">
      <c r="A68" s="1">
        <v>39945</v>
      </c>
      <c r="B68" t="s">
        <v>4</v>
      </c>
      <c r="C68" t="s">
        <v>5</v>
      </c>
      <c r="D68" t="s">
        <v>4</v>
      </c>
      <c r="E68" t="str">
        <f t="shared" si="4"/>
        <v>R</v>
      </c>
      <c r="F68" t="str">
        <f t="shared" si="5"/>
        <v>RK</v>
      </c>
    </row>
    <row r="69" spans="1:10" x14ac:dyDescent="0.35">
      <c r="A69" s="1">
        <v>40251</v>
      </c>
      <c r="B69" t="s">
        <v>5</v>
      </c>
      <c r="C69" t="s">
        <v>4</v>
      </c>
      <c r="D69" t="s">
        <v>5</v>
      </c>
      <c r="E69" t="str">
        <f t="shared" si="4"/>
        <v>K</v>
      </c>
      <c r="F69" t="str">
        <f t="shared" si="5"/>
        <v>KR</v>
      </c>
    </row>
    <row r="70" spans="1:10" x14ac:dyDescent="0.35">
      <c r="A70" s="1">
        <v>40278</v>
      </c>
      <c r="B70" t="s">
        <v>4</v>
      </c>
      <c r="C70" t="s">
        <v>5</v>
      </c>
      <c r="D70" t="s">
        <v>4</v>
      </c>
      <c r="E70" t="str">
        <f t="shared" si="4"/>
        <v>R</v>
      </c>
      <c r="F70" t="str">
        <f t="shared" si="5"/>
        <v>RR</v>
      </c>
    </row>
    <row r="71" spans="1:10" x14ac:dyDescent="0.35">
      <c r="A71" s="1">
        <v>40655</v>
      </c>
      <c r="B71" t="s">
        <v>5</v>
      </c>
      <c r="C71" t="s">
        <v>4</v>
      </c>
      <c r="D71" t="s">
        <v>4</v>
      </c>
      <c r="E71" t="str">
        <f t="shared" si="4"/>
        <v>R</v>
      </c>
      <c r="F71" t="str">
        <f t="shared" si="5"/>
        <v>RR</v>
      </c>
    </row>
    <row r="72" spans="1:10" x14ac:dyDescent="0.35">
      <c r="A72" s="1">
        <v>40677</v>
      </c>
      <c r="B72" t="s">
        <v>4</v>
      </c>
      <c r="C72" t="s">
        <v>5</v>
      </c>
      <c r="D72" t="s">
        <v>4</v>
      </c>
      <c r="E72" t="str">
        <f t="shared" si="4"/>
        <v>R</v>
      </c>
      <c r="F72" t="str">
        <f t="shared" si="5"/>
        <v>RK</v>
      </c>
    </row>
    <row r="73" spans="1:10" x14ac:dyDescent="0.35">
      <c r="A73" s="1">
        <v>41009</v>
      </c>
      <c r="B73" t="s">
        <v>4</v>
      </c>
      <c r="C73" t="s">
        <v>5</v>
      </c>
      <c r="D73" t="s">
        <v>5</v>
      </c>
      <c r="E73" t="str">
        <f t="shared" si="4"/>
        <v>K</v>
      </c>
      <c r="F73" t="str">
        <f t="shared" si="5"/>
        <v>KK</v>
      </c>
    </row>
    <row r="74" spans="1:10" x14ac:dyDescent="0.35">
      <c r="A74" s="1">
        <v>41027</v>
      </c>
      <c r="B74" t="s">
        <v>5</v>
      </c>
      <c r="C74" t="s">
        <v>4</v>
      </c>
      <c r="D74" t="s">
        <v>5</v>
      </c>
      <c r="E74" t="str">
        <f t="shared" si="4"/>
        <v>K</v>
      </c>
      <c r="F74" t="str">
        <f t="shared" si="5"/>
        <v>KR</v>
      </c>
    </row>
    <row r="75" spans="1:10" x14ac:dyDescent="0.35">
      <c r="A75" s="1">
        <v>41375</v>
      </c>
      <c r="B75" t="s">
        <v>4</v>
      </c>
      <c r="C75" t="s">
        <v>5</v>
      </c>
      <c r="D75" t="s">
        <v>4</v>
      </c>
      <c r="E75" t="str">
        <f t="shared" si="4"/>
        <v>R</v>
      </c>
      <c r="F75" t="str">
        <f t="shared" si="5"/>
        <v>RK</v>
      </c>
    </row>
    <row r="76" spans="1:10" x14ac:dyDescent="0.35">
      <c r="A76" s="1">
        <v>41406</v>
      </c>
      <c r="B76" t="s">
        <v>5</v>
      </c>
      <c r="C76" t="s">
        <v>4</v>
      </c>
      <c r="D76" t="s">
        <v>5</v>
      </c>
      <c r="E76" t="str">
        <f t="shared" si="4"/>
        <v>K</v>
      </c>
      <c r="F76" t="str">
        <f t="shared" si="5"/>
        <v>KK</v>
      </c>
    </row>
    <row r="77" spans="1:10" x14ac:dyDescent="0.35">
      <c r="A77" s="1">
        <v>41753</v>
      </c>
      <c r="B77" t="s">
        <v>4</v>
      </c>
      <c r="C77" t="s">
        <v>5</v>
      </c>
      <c r="D77" t="s">
        <v>5</v>
      </c>
      <c r="E77" t="str">
        <f t="shared" si="4"/>
        <v>K</v>
      </c>
      <c r="F77" t="str">
        <f t="shared" si="5"/>
        <v>KK</v>
      </c>
    </row>
    <row r="78" spans="1:10" x14ac:dyDescent="0.35">
      <c r="A78" s="1">
        <v>41781</v>
      </c>
      <c r="B78" t="s">
        <v>5</v>
      </c>
      <c r="C78" t="s">
        <v>4</v>
      </c>
      <c r="D78" t="s">
        <v>5</v>
      </c>
      <c r="E78" t="str">
        <f t="shared" si="4"/>
        <v>K</v>
      </c>
      <c r="F78" t="str">
        <f t="shared" si="5"/>
        <v>KR</v>
      </c>
    </row>
    <row r="79" spans="1:10" x14ac:dyDescent="0.35">
      <c r="A79" s="1">
        <v>42105</v>
      </c>
      <c r="B79" t="s">
        <v>5</v>
      </c>
      <c r="C79" t="s">
        <v>4</v>
      </c>
      <c r="D79" t="s">
        <v>4</v>
      </c>
      <c r="E79" t="str">
        <f t="shared" si="4"/>
        <v>R</v>
      </c>
      <c r="F79" t="str">
        <f t="shared" si="5"/>
        <v>RR</v>
      </c>
    </row>
    <row r="80" spans="1:10" x14ac:dyDescent="0.35">
      <c r="A80" s="1">
        <v>42126</v>
      </c>
      <c r="B80" t="s">
        <v>4</v>
      </c>
      <c r="C80" t="s">
        <v>5</v>
      </c>
      <c r="D80" t="s">
        <v>4</v>
      </c>
      <c r="E80" t="str">
        <f t="shared" si="4"/>
        <v>R</v>
      </c>
      <c r="F80" t="str">
        <f t="shared" si="5"/>
        <v>RK</v>
      </c>
    </row>
    <row r="81" spans="1:10" x14ac:dyDescent="0.35">
      <c r="A81" s="1">
        <v>42492</v>
      </c>
      <c r="B81" t="s">
        <v>4</v>
      </c>
      <c r="C81" t="s">
        <v>5</v>
      </c>
      <c r="D81" t="s">
        <v>5</v>
      </c>
      <c r="E81" t="str">
        <f t="shared" si="4"/>
        <v>K</v>
      </c>
      <c r="F81" t="str">
        <f t="shared" si="5"/>
        <v>KR</v>
      </c>
    </row>
    <row r="82" spans="1:10" x14ac:dyDescent="0.35">
      <c r="A82" s="1">
        <v>42506</v>
      </c>
      <c r="B82" t="s">
        <v>5</v>
      </c>
      <c r="C82" t="s">
        <v>4</v>
      </c>
      <c r="D82" t="s">
        <v>4</v>
      </c>
      <c r="E82" t="str">
        <f t="shared" si="4"/>
        <v>R</v>
      </c>
      <c r="F82" t="str">
        <f t="shared" si="5"/>
        <v>RK</v>
      </c>
    </row>
    <row r="83" spans="1:10" x14ac:dyDescent="0.35">
      <c r="A83" s="1">
        <v>42848</v>
      </c>
      <c r="B83" t="s">
        <v>5</v>
      </c>
      <c r="C83" t="s">
        <v>4</v>
      </c>
      <c r="D83" t="s">
        <v>5</v>
      </c>
      <c r="E83" t="str">
        <f t="shared" si="4"/>
        <v>K</v>
      </c>
      <c r="F83" t="str">
        <f t="shared" si="5"/>
        <v>KK</v>
      </c>
    </row>
    <row r="84" spans="1:10" x14ac:dyDescent="0.35">
      <c r="A84" s="1">
        <v>42862</v>
      </c>
      <c r="B84" t="s">
        <v>4</v>
      </c>
      <c r="C84" t="s">
        <v>5</v>
      </c>
      <c r="D84" t="s">
        <v>5</v>
      </c>
      <c r="E84" t="str">
        <f t="shared" si="4"/>
        <v>K</v>
      </c>
      <c r="F84" t="str">
        <f t="shared" si="5"/>
        <v>KK</v>
      </c>
    </row>
    <row r="85" spans="1:10" x14ac:dyDescent="0.35">
      <c r="A85" s="1">
        <v>43198</v>
      </c>
      <c r="B85" t="s">
        <v>5</v>
      </c>
      <c r="C85" t="s">
        <v>4</v>
      </c>
      <c r="D85" t="s">
        <v>5</v>
      </c>
      <c r="E85" t="str">
        <f t="shared" si="4"/>
        <v>K</v>
      </c>
      <c r="F85" t="str">
        <f t="shared" si="5"/>
        <v>KK</v>
      </c>
    </row>
    <row r="86" spans="1:10" x14ac:dyDescent="0.35">
      <c r="A86" s="1">
        <v>43219</v>
      </c>
      <c r="B86" t="s">
        <v>4</v>
      </c>
      <c r="C86" t="s">
        <v>5</v>
      </c>
      <c r="D86" t="s">
        <v>5</v>
      </c>
      <c r="E86" t="str">
        <f t="shared" si="4"/>
        <v>K</v>
      </c>
      <c r="F86" t="str">
        <f t="shared" si="5"/>
        <v>KK</v>
      </c>
    </row>
    <row r="87" spans="1:10" x14ac:dyDescent="0.35">
      <c r="A87" s="1">
        <v>43560</v>
      </c>
      <c r="B87" t="s">
        <v>4</v>
      </c>
      <c r="C87" t="s">
        <v>5</v>
      </c>
      <c r="D87" t="s">
        <v>5</v>
      </c>
      <c r="E87" t="str">
        <f t="shared" si="4"/>
        <v>K</v>
      </c>
      <c r="F87" t="str">
        <f t="shared" si="5"/>
        <v>KR</v>
      </c>
    </row>
    <row r="88" spans="1:10" x14ac:dyDescent="0.35">
      <c r="A88" s="1">
        <v>43574</v>
      </c>
      <c r="B88" t="s">
        <v>5</v>
      </c>
      <c r="C88" t="s">
        <v>4</v>
      </c>
      <c r="D88" t="s">
        <v>4</v>
      </c>
      <c r="E88" t="str">
        <f t="shared" si="4"/>
        <v>R</v>
      </c>
      <c r="F88" t="str">
        <f t="shared" si="5"/>
        <v>RR</v>
      </c>
    </row>
    <row r="89" spans="1:10" x14ac:dyDescent="0.35">
      <c r="A89" s="1">
        <v>44125</v>
      </c>
      <c r="B89" t="s">
        <v>5</v>
      </c>
      <c r="C89" t="s">
        <v>4</v>
      </c>
      <c r="D89" t="s">
        <v>4</v>
      </c>
      <c r="E89" t="str">
        <f t="shared" si="4"/>
        <v>R</v>
      </c>
      <c r="F89" t="str">
        <f t="shared" si="5"/>
        <v>RR</v>
      </c>
    </row>
    <row r="90" spans="1:10" x14ac:dyDescent="0.35">
      <c r="A90" s="1">
        <v>44116</v>
      </c>
      <c r="B90" t="s">
        <v>4</v>
      </c>
      <c r="C90" t="s">
        <v>5</v>
      </c>
      <c r="D90" t="s">
        <v>4</v>
      </c>
      <c r="E90" t="str">
        <f t="shared" si="4"/>
        <v>R</v>
      </c>
      <c r="F90" t="str">
        <f t="shared" si="5"/>
        <v>RR</v>
      </c>
    </row>
    <row r="91" spans="1:10" x14ac:dyDescent="0.35">
      <c r="A91" s="1">
        <v>44304</v>
      </c>
      <c r="B91" t="s">
        <v>4</v>
      </c>
      <c r="C91" t="s">
        <v>5</v>
      </c>
      <c r="D91" t="s">
        <v>4</v>
      </c>
      <c r="E91" t="str">
        <f t="shared" si="4"/>
        <v>R</v>
      </c>
      <c r="F91" t="str">
        <f t="shared" si="5"/>
        <v>RK</v>
      </c>
    </row>
    <row r="92" spans="1:10" x14ac:dyDescent="0.35">
      <c r="A92" s="2">
        <v>44459</v>
      </c>
      <c r="B92" t="s">
        <v>5</v>
      </c>
      <c r="C92" t="s">
        <v>4</v>
      </c>
      <c r="D92" t="s">
        <v>5</v>
      </c>
      <c r="E92" t="str">
        <f t="shared" si="4"/>
        <v>K</v>
      </c>
      <c r="F92" t="str">
        <f t="shared" si="5"/>
        <v>KK</v>
      </c>
    </row>
    <row r="93" spans="1:10" x14ac:dyDescent="0.35">
      <c r="A93" s="2">
        <v>44480</v>
      </c>
      <c r="B93" t="s">
        <v>4</v>
      </c>
      <c r="C93" t="s">
        <v>5</v>
      </c>
      <c r="D93" t="s">
        <v>5</v>
      </c>
      <c r="E93" t="str">
        <f t="shared" si="4"/>
        <v>K</v>
      </c>
      <c r="F93" t="str">
        <f t="shared" si="5"/>
        <v>K</v>
      </c>
    </row>
    <row r="95" spans="1:10" ht="15.5" x14ac:dyDescent="0.35">
      <c r="A95" s="27" t="s">
        <v>9</v>
      </c>
      <c r="B95" s="27"/>
      <c r="C95" s="27"/>
      <c r="D95" s="27"/>
      <c r="E95" s="27"/>
      <c r="F95" s="27"/>
      <c r="G95" s="27"/>
      <c r="H95" s="27"/>
      <c r="I95" s="27"/>
      <c r="J95" s="27"/>
    </row>
    <row r="96" spans="1:10" x14ac:dyDescent="0.35">
      <c r="A96" s="3" t="s">
        <v>24</v>
      </c>
      <c r="B96" s="3" t="s">
        <v>25</v>
      </c>
      <c r="C96" s="3" t="s">
        <v>26</v>
      </c>
      <c r="D96" s="3" t="s">
        <v>27</v>
      </c>
      <c r="G96" s="3" t="s">
        <v>20</v>
      </c>
      <c r="H96" s="3" t="s">
        <v>59</v>
      </c>
      <c r="I96" s="5" t="s">
        <v>53</v>
      </c>
      <c r="J96" s="5" t="s">
        <v>54</v>
      </c>
    </row>
    <row r="97" spans="1:10" x14ac:dyDescent="0.35">
      <c r="A97" s="1">
        <v>39593</v>
      </c>
      <c r="B97" t="s">
        <v>9</v>
      </c>
      <c r="C97" t="s">
        <v>4</v>
      </c>
      <c r="D97" t="s">
        <v>4</v>
      </c>
      <c r="E97" t="str">
        <f>LEFT(D97,1)</f>
        <v>R</v>
      </c>
      <c r="F97" t="str">
        <f>CONCATENATE(E97,E98)</f>
        <v>RR</v>
      </c>
      <c r="G97">
        <f>COUNTIF(F97:F126,"RR")</f>
        <v>3</v>
      </c>
      <c r="H97">
        <f>COUNTIF(F97:F126,"RS")</f>
        <v>10</v>
      </c>
      <c r="I97" s="4">
        <f>G97/(G97+H97)</f>
        <v>0.23076923076923078</v>
      </c>
      <c r="J97" s="4">
        <f>1-I97</f>
        <v>0.76923076923076916</v>
      </c>
    </row>
    <row r="98" spans="1:10" x14ac:dyDescent="0.35">
      <c r="A98" s="1">
        <v>39571</v>
      </c>
      <c r="B98" t="s">
        <v>4</v>
      </c>
      <c r="C98" t="s">
        <v>9</v>
      </c>
      <c r="D98" t="s">
        <v>4</v>
      </c>
      <c r="E98" t="str">
        <f t="shared" ref="E98:E126" si="6">LEFT(D98,1)</f>
        <v>R</v>
      </c>
      <c r="F98" t="str">
        <f t="shared" ref="F98:F126" si="7">CONCATENATE(E98,E99)</f>
        <v>RS</v>
      </c>
    </row>
    <row r="99" spans="1:10" x14ac:dyDescent="0.35">
      <c r="A99" s="1">
        <v>39925</v>
      </c>
      <c r="B99" t="s">
        <v>4</v>
      </c>
      <c r="C99" t="s">
        <v>9</v>
      </c>
      <c r="D99" t="s">
        <v>9</v>
      </c>
      <c r="E99" t="str">
        <f t="shared" si="6"/>
        <v>S</v>
      </c>
      <c r="F99" t="str">
        <f t="shared" si="7"/>
        <v>SR</v>
      </c>
    </row>
    <row r="100" spans="1:10" x14ac:dyDescent="0.35">
      <c r="A100" s="1">
        <v>39954</v>
      </c>
      <c r="B100" t="s">
        <v>4</v>
      </c>
      <c r="C100" t="s">
        <v>9</v>
      </c>
      <c r="D100" t="s">
        <v>4</v>
      </c>
      <c r="E100" t="str">
        <f t="shared" si="6"/>
        <v>R</v>
      </c>
      <c r="F100" t="str">
        <f t="shared" si="7"/>
        <v>RS</v>
      </c>
    </row>
    <row r="101" spans="1:10" x14ac:dyDescent="0.35">
      <c r="A101" s="1">
        <v>39957</v>
      </c>
      <c r="B101" t="s">
        <v>4</v>
      </c>
      <c r="C101" t="s">
        <v>9</v>
      </c>
      <c r="D101" t="s">
        <v>9</v>
      </c>
      <c r="E101" t="str">
        <f t="shared" si="6"/>
        <v>S</v>
      </c>
      <c r="F101" t="str">
        <f t="shared" si="7"/>
        <v>SS</v>
      </c>
    </row>
    <row r="102" spans="1:10" x14ac:dyDescent="0.35">
      <c r="A102" s="1">
        <v>40276</v>
      </c>
      <c r="B102" t="s">
        <v>4</v>
      </c>
      <c r="C102" t="s">
        <v>9</v>
      </c>
      <c r="D102" t="s">
        <v>9</v>
      </c>
      <c r="E102" t="str">
        <f t="shared" si="6"/>
        <v>S</v>
      </c>
      <c r="F102" t="str">
        <f t="shared" si="7"/>
        <v>SS</v>
      </c>
    </row>
    <row r="103" spans="1:10" x14ac:dyDescent="0.35">
      <c r="A103" s="1">
        <v>40280</v>
      </c>
      <c r="B103" t="s">
        <v>9</v>
      </c>
      <c r="C103" t="s">
        <v>4</v>
      </c>
      <c r="D103" t="s">
        <v>9</v>
      </c>
      <c r="E103" t="str">
        <f t="shared" si="6"/>
        <v>S</v>
      </c>
      <c r="F103" t="str">
        <f t="shared" si="7"/>
        <v>SR</v>
      </c>
    </row>
    <row r="104" spans="1:10" x14ac:dyDescent="0.35">
      <c r="A104" s="1">
        <v>40292</v>
      </c>
      <c r="B104" t="s">
        <v>4</v>
      </c>
      <c r="C104" t="s">
        <v>9</v>
      </c>
      <c r="D104" t="s">
        <v>4</v>
      </c>
      <c r="E104" t="str">
        <f t="shared" si="6"/>
        <v>R</v>
      </c>
      <c r="F104" t="str">
        <f t="shared" si="7"/>
        <v>RS</v>
      </c>
    </row>
    <row r="105" spans="1:10" x14ac:dyDescent="0.35">
      <c r="A105" s="1">
        <v>40647</v>
      </c>
      <c r="B105" t="s">
        <v>9</v>
      </c>
      <c r="C105" t="s">
        <v>4</v>
      </c>
      <c r="D105" t="s">
        <v>9</v>
      </c>
      <c r="E105" t="str">
        <f t="shared" si="6"/>
        <v>S</v>
      </c>
      <c r="F105" t="str">
        <f t="shared" si="7"/>
        <v>SR</v>
      </c>
    </row>
    <row r="106" spans="1:10" x14ac:dyDescent="0.35">
      <c r="A106" s="1">
        <v>41035</v>
      </c>
      <c r="B106" t="s">
        <v>4</v>
      </c>
      <c r="C106" t="s">
        <v>9</v>
      </c>
      <c r="D106" t="s">
        <v>4</v>
      </c>
      <c r="E106" t="str">
        <f t="shared" si="6"/>
        <v>R</v>
      </c>
      <c r="F106" t="str">
        <f t="shared" si="7"/>
        <v>RS</v>
      </c>
    </row>
    <row r="107" spans="1:10" x14ac:dyDescent="0.35">
      <c r="A107" s="1">
        <v>41049</v>
      </c>
      <c r="B107" t="s">
        <v>9</v>
      </c>
      <c r="C107" t="s">
        <v>4</v>
      </c>
      <c r="D107" t="s">
        <v>9</v>
      </c>
      <c r="E107" t="str">
        <f t="shared" si="6"/>
        <v>S</v>
      </c>
      <c r="F107" t="str">
        <f t="shared" si="7"/>
        <v>SS</v>
      </c>
    </row>
    <row r="108" spans="1:10" x14ac:dyDescent="0.35">
      <c r="A108" s="1">
        <v>41371</v>
      </c>
      <c r="B108" t="s">
        <v>9</v>
      </c>
      <c r="C108" t="s">
        <v>4</v>
      </c>
      <c r="D108" t="s">
        <v>9</v>
      </c>
      <c r="E108" t="str">
        <f t="shared" si="6"/>
        <v>S</v>
      </c>
      <c r="F108" t="str">
        <f t="shared" si="7"/>
        <v>SR</v>
      </c>
    </row>
    <row r="109" spans="1:10" x14ac:dyDescent="0.35">
      <c r="A109" s="1">
        <v>41373</v>
      </c>
      <c r="B109" t="s">
        <v>4</v>
      </c>
      <c r="C109" t="s">
        <v>9</v>
      </c>
      <c r="D109" t="s">
        <v>4</v>
      </c>
      <c r="E109" t="str">
        <f t="shared" si="6"/>
        <v>R</v>
      </c>
      <c r="F109" t="str">
        <f t="shared" si="7"/>
        <v>RR</v>
      </c>
    </row>
    <row r="110" spans="1:10" x14ac:dyDescent="0.35">
      <c r="A110" s="1">
        <v>41763</v>
      </c>
      <c r="B110" t="s">
        <v>4</v>
      </c>
      <c r="C110" t="s">
        <v>9</v>
      </c>
      <c r="D110" t="s">
        <v>4</v>
      </c>
      <c r="E110" t="str">
        <f t="shared" si="6"/>
        <v>R</v>
      </c>
      <c r="F110" t="str">
        <f t="shared" si="7"/>
        <v>RS</v>
      </c>
    </row>
    <row r="111" spans="1:10" x14ac:dyDescent="0.35">
      <c r="A111" s="1">
        <v>41779</v>
      </c>
      <c r="B111" t="s">
        <v>9</v>
      </c>
      <c r="C111" t="s">
        <v>4</v>
      </c>
      <c r="D111" t="s">
        <v>9</v>
      </c>
      <c r="E111" t="str">
        <f t="shared" si="6"/>
        <v>S</v>
      </c>
      <c r="F111" t="str">
        <f t="shared" si="7"/>
        <v>SS</v>
      </c>
    </row>
    <row r="112" spans="1:10" x14ac:dyDescent="0.35">
      <c r="A112" s="1">
        <v>42107</v>
      </c>
      <c r="B112" t="s">
        <v>4</v>
      </c>
      <c r="C112" t="s">
        <v>9</v>
      </c>
      <c r="D112" t="s">
        <v>9</v>
      </c>
      <c r="E112" t="str">
        <f t="shared" si="6"/>
        <v>S</v>
      </c>
      <c r="F112" t="str">
        <f t="shared" si="7"/>
        <v>SR</v>
      </c>
    </row>
    <row r="113" spans="1:10" x14ac:dyDescent="0.35">
      <c r="A113" s="1">
        <v>42139</v>
      </c>
      <c r="B113" t="s">
        <v>9</v>
      </c>
      <c r="C113" t="s">
        <v>4</v>
      </c>
      <c r="D113" t="s">
        <v>4</v>
      </c>
      <c r="E113" t="str">
        <f t="shared" si="6"/>
        <v>R</v>
      </c>
      <c r="F113" t="str">
        <f t="shared" si="7"/>
        <v>RR</v>
      </c>
    </row>
    <row r="114" spans="1:10" x14ac:dyDescent="0.35">
      <c r="A114" s="1">
        <v>42472</v>
      </c>
      <c r="B114" t="s">
        <v>4</v>
      </c>
      <c r="C114" t="s">
        <v>9</v>
      </c>
      <c r="D114" t="s">
        <v>4</v>
      </c>
      <c r="E114" t="str">
        <f t="shared" si="6"/>
        <v>R</v>
      </c>
      <c r="F114" t="str">
        <f t="shared" si="7"/>
        <v>RS</v>
      </c>
    </row>
    <row r="115" spans="1:10" x14ac:dyDescent="0.35">
      <c r="A115" s="1">
        <v>42490</v>
      </c>
      <c r="B115" t="s">
        <v>9</v>
      </c>
      <c r="C115" t="s">
        <v>4</v>
      </c>
      <c r="D115" t="s">
        <v>9</v>
      </c>
      <c r="E115" t="str">
        <f t="shared" si="6"/>
        <v>S</v>
      </c>
      <c r="F115" t="str">
        <f t="shared" si="7"/>
        <v>SS</v>
      </c>
    </row>
    <row r="116" spans="1:10" x14ac:dyDescent="0.35">
      <c r="A116" s="1">
        <v>42519</v>
      </c>
      <c r="B116" t="s">
        <v>4</v>
      </c>
      <c r="C116" t="s">
        <v>9</v>
      </c>
      <c r="D116" t="s">
        <v>9</v>
      </c>
      <c r="E116" t="str">
        <f t="shared" si="6"/>
        <v>S</v>
      </c>
      <c r="F116" t="str">
        <f t="shared" si="7"/>
        <v>SS</v>
      </c>
    </row>
    <row r="117" spans="1:10" x14ac:dyDescent="0.35">
      <c r="A117" s="1">
        <v>42830</v>
      </c>
      <c r="B117" t="s">
        <v>9</v>
      </c>
      <c r="C117" t="s">
        <v>4</v>
      </c>
      <c r="D117" t="s">
        <v>9</v>
      </c>
      <c r="E117" t="str">
        <f t="shared" si="6"/>
        <v>S</v>
      </c>
      <c r="F117" t="str">
        <f t="shared" si="7"/>
        <v>SS</v>
      </c>
    </row>
    <row r="118" spans="1:10" x14ac:dyDescent="0.35">
      <c r="A118" s="1">
        <v>43227</v>
      </c>
      <c r="B118" t="s">
        <v>9</v>
      </c>
      <c r="C118" t="s">
        <v>4</v>
      </c>
      <c r="D118" t="s">
        <v>9</v>
      </c>
      <c r="E118" t="str">
        <f t="shared" si="6"/>
        <v>S</v>
      </c>
      <c r="F118" t="str">
        <f t="shared" si="7"/>
        <v>SR</v>
      </c>
    </row>
    <row r="119" spans="1:10" x14ac:dyDescent="0.35">
      <c r="A119" s="1">
        <v>43237</v>
      </c>
      <c r="B119" t="s">
        <v>4</v>
      </c>
      <c r="C119" t="s">
        <v>9</v>
      </c>
      <c r="D119" t="s">
        <v>4</v>
      </c>
      <c r="E119" t="str">
        <f t="shared" si="6"/>
        <v>R</v>
      </c>
      <c r="F119" t="str">
        <f t="shared" si="7"/>
        <v>RS</v>
      </c>
    </row>
    <row r="120" spans="1:10" x14ac:dyDescent="0.35">
      <c r="A120" s="1">
        <v>43555</v>
      </c>
      <c r="B120" t="s">
        <v>9</v>
      </c>
      <c r="C120" t="s">
        <v>4</v>
      </c>
      <c r="D120" t="s">
        <v>9</v>
      </c>
      <c r="E120" t="str">
        <f t="shared" si="6"/>
        <v>S</v>
      </c>
      <c r="F120" t="str">
        <f t="shared" si="7"/>
        <v>SR</v>
      </c>
    </row>
    <row r="121" spans="1:10" x14ac:dyDescent="0.35">
      <c r="A121" s="1">
        <v>43589</v>
      </c>
      <c r="B121" t="s">
        <v>4</v>
      </c>
      <c r="C121" t="s">
        <v>9</v>
      </c>
      <c r="D121" t="s">
        <v>4</v>
      </c>
      <c r="E121" t="str">
        <f t="shared" si="6"/>
        <v>R</v>
      </c>
      <c r="F121" t="str">
        <f t="shared" si="7"/>
        <v>RS</v>
      </c>
    </row>
    <row r="122" spans="1:10" x14ac:dyDescent="0.35">
      <c r="A122" s="1">
        <v>44135</v>
      </c>
      <c r="B122" t="s">
        <v>4</v>
      </c>
      <c r="C122" t="s">
        <v>9</v>
      </c>
      <c r="D122" t="s">
        <v>9</v>
      </c>
      <c r="E122" t="str">
        <f t="shared" si="6"/>
        <v>S</v>
      </c>
      <c r="F122" t="str">
        <f t="shared" si="7"/>
        <v>SR</v>
      </c>
    </row>
    <row r="123" spans="1:10" x14ac:dyDescent="0.35">
      <c r="A123" s="1">
        <v>44095</v>
      </c>
      <c r="B123" t="s">
        <v>4</v>
      </c>
      <c r="C123" t="s">
        <v>9</v>
      </c>
      <c r="D123" t="s">
        <v>4</v>
      </c>
      <c r="E123" t="str">
        <f t="shared" si="6"/>
        <v>R</v>
      </c>
      <c r="F123" t="str">
        <f t="shared" si="7"/>
        <v>RS</v>
      </c>
    </row>
    <row r="124" spans="1:10" x14ac:dyDescent="0.35">
      <c r="A124" s="1">
        <v>44141</v>
      </c>
      <c r="B124" t="s">
        <v>4</v>
      </c>
      <c r="C124" t="s">
        <v>9</v>
      </c>
      <c r="D124" t="s">
        <v>9</v>
      </c>
      <c r="E124" t="str">
        <f t="shared" si="6"/>
        <v>S</v>
      </c>
      <c r="F124" t="str">
        <f t="shared" si="7"/>
        <v>SR</v>
      </c>
    </row>
    <row r="125" spans="1:10" x14ac:dyDescent="0.35">
      <c r="A125" s="1">
        <v>44300</v>
      </c>
      <c r="B125" t="s">
        <v>9</v>
      </c>
      <c r="C125" t="s">
        <v>4</v>
      </c>
      <c r="D125" t="s">
        <v>4</v>
      </c>
      <c r="E125" t="str">
        <f t="shared" si="6"/>
        <v>R</v>
      </c>
      <c r="F125" t="str">
        <f t="shared" si="7"/>
        <v>RS</v>
      </c>
    </row>
    <row r="126" spans="1:10" x14ac:dyDescent="0.35">
      <c r="A126" s="2">
        <v>44475</v>
      </c>
      <c r="B126" t="s">
        <v>4</v>
      </c>
      <c r="C126" t="s">
        <v>9</v>
      </c>
      <c r="D126" t="s">
        <v>9</v>
      </c>
      <c r="E126" t="str">
        <f t="shared" si="6"/>
        <v>S</v>
      </c>
      <c r="F126" t="str">
        <f t="shared" si="7"/>
        <v>S</v>
      </c>
    </row>
    <row r="128" spans="1:10" ht="15.5" x14ac:dyDescent="0.35">
      <c r="A128" s="25" t="s">
        <v>31</v>
      </c>
      <c r="B128" s="25"/>
      <c r="C128" s="25"/>
      <c r="D128" s="25"/>
      <c r="E128" s="25"/>
      <c r="F128" s="25"/>
      <c r="G128" s="25"/>
      <c r="H128" s="25"/>
      <c r="I128" s="25"/>
      <c r="J128" s="25"/>
    </row>
    <row r="129" spans="1:10" x14ac:dyDescent="0.35">
      <c r="A129" s="3" t="s">
        <v>24</v>
      </c>
      <c r="B129" s="3" t="s">
        <v>25</v>
      </c>
      <c r="C129" s="3" t="s">
        <v>26</v>
      </c>
      <c r="D129" s="3" t="s">
        <v>27</v>
      </c>
      <c r="G129" s="3" t="s">
        <v>76</v>
      </c>
      <c r="H129" s="3" t="s">
        <v>77</v>
      </c>
      <c r="I129" s="5" t="s">
        <v>78</v>
      </c>
      <c r="J129" s="5" t="s">
        <v>79</v>
      </c>
    </row>
    <row r="130" spans="1:10" x14ac:dyDescent="0.35">
      <c r="A130" s="1">
        <v>39564</v>
      </c>
      <c r="B130" t="s">
        <v>4</v>
      </c>
      <c r="C130" t="s">
        <v>7</v>
      </c>
      <c r="D130" t="s">
        <v>7</v>
      </c>
      <c r="E130" t="str">
        <f>LEFT(D130,2)</f>
        <v>Ra</v>
      </c>
      <c r="F130" t="str">
        <f>CONCATENATE(E130,E131)</f>
        <v>RaRa</v>
      </c>
      <c r="G130">
        <f>COUNTIF(F130:F153,"RoRo")</f>
        <v>6</v>
      </c>
      <c r="H130">
        <f>COUNTIF(F130:F153,"RoRa")</f>
        <v>4</v>
      </c>
      <c r="I130" s="4">
        <f>G130/(G130+H130)</f>
        <v>0.6</v>
      </c>
      <c r="J130" s="4">
        <f>1-I130</f>
        <v>0.4</v>
      </c>
    </row>
    <row r="131" spans="1:10" x14ac:dyDescent="0.35">
      <c r="A131" s="1">
        <v>39585</v>
      </c>
      <c r="B131" t="s">
        <v>7</v>
      </c>
      <c r="C131" t="s">
        <v>4</v>
      </c>
      <c r="D131" t="s">
        <v>7</v>
      </c>
      <c r="E131" t="str">
        <f t="shared" ref="E131:E153" si="8">LEFT(D131,2)</f>
        <v>Ra</v>
      </c>
      <c r="F131" t="str">
        <f t="shared" ref="F131:F153" si="9">CONCATENATE(E131,E132)</f>
        <v>RaRo</v>
      </c>
    </row>
    <row r="132" spans="1:10" x14ac:dyDescent="0.35">
      <c r="A132" s="1">
        <v>39921</v>
      </c>
      <c r="B132" t="s">
        <v>4</v>
      </c>
      <c r="C132" t="s">
        <v>7</v>
      </c>
      <c r="D132" t="s">
        <v>4</v>
      </c>
      <c r="E132" t="str">
        <f t="shared" si="8"/>
        <v>Ro</v>
      </c>
      <c r="F132" t="str">
        <f t="shared" si="9"/>
        <v>RoRa</v>
      </c>
    </row>
    <row r="133" spans="1:10" x14ac:dyDescent="0.35">
      <c r="A133" s="1">
        <v>39940</v>
      </c>
      <c r="B133" t="s">
        <v>4</v>
      </c>
      <c r="C133" t="s">
        <v>7</v>
      </c>
      <c r="D133" t="s">
        <v>7</v>
      </c>
      <c r="E133" t="str">
        <f t="shared" si="8"/>
        <v>Ra</v>
      </c>
      <c r="F133" t="str">
        <f t="shared" si="9"/>
        <v>RaRo</v>
      </c>
    </row>
    <row r="134" spans="1:10" x14ac:dyDescent="0.35">
      <c r="A134" s="1">
        <v>40255</v>
      </c>
      <c r="B134" t="s">
        <v>4</v>
      </c>
      <c r="C134" t="s">
        <v>7</v>
      </c>
      <c r="D134" t="s">
        <v>4</v>
      </c>
      <c r="E134" t="str">
        <f t="shared" si="8"/>
        <v>Ro</v>
      </c>
      <c r="F134" t="str">
        <f t="shared" si="9"/>
        <v>RoRo</v>
      </c>
    </row>
    <row r="135" spans="1:10" x14ac:dyDescent="0.35">
      <c r="A135" s="1">
        <v>40282</v>
      </c>
      <c r="B135" t="s">
        <v>7</v>
      </c>
      <c r="C135" t="s">
        <v>4</v>
      </c>
      <c r="D135" t="s">
        <v>4</v>
      </c>
      <c r="E135" t="str">
        <f t="shared" si="8"/>
        <v>Ro</v>
      </c>
      <c r="F135" t="str">
        <f t="shared" si="9"/>
        <v>RoRo</v>
      </c>
    </row>
    <row r="136" spans="1:10" x14ac:dyDescent="0.35">
      <c r="A136" s="1">
        <v>40674</v>
      </c>
      <c r="B136" t="s">
        <v>7</v>
      </c>
      <c r="C136" t="s">
        <v>4</v>
      </c>
      <c r="D136" t="s">
        <v>4</v>
      </c>
      <c r="E136" t="str">
        <f t="shared" si="8"/>
        <v>Ro</v>
      </c>
      <c r="F136" t="str">
        <f t="shared" si="9"/>
        <v>RoRa</v>
      </c>
    </row>
    <row r="137" spans="1:10" x14ac:dyDescent="0.35">
      <c r="A137" s="1">
        <v>41014</v>
      </c>
      <c r="B137" t="s">
        <v>4</v>
      </c>
      <c r="C137" t="s">
        <v>7</v>
      </c>
      <c r="D137" t="s">
        <v>7</v>
      </c>
      <c r="E137" t="str">
        <f t="shared" si="8"/>
        <v>Ra</v>
      </c>
      <c r="F137" t="str">
        <f t="shared" si="9"/>
        <v>RaRo</v>
      </c>
    </row>
    <row r="138" spans="1:10" x14ac:dyDescent="0.35">
      <c r="A138" s="1">
        <v>41022</v>
      </c>
      <c r="B138" t="s">
        <v>7</v>
      </c>
      <c r="C138" t="s">
        <v>4</v>
      </c>
      <c r="D138" t="s">
        <v>4</v>
      </c>
      <c r="E138" t="str">
        <f t="shared" si="8"/>
        <v>Ro</v>
      </c>
      <c r="F138" t="str">
        <f t="shared" si="9"/>
        <v>RoRo</v>
      </c>
    </row>
    <row r="139" spans="1:10" x14ac:dyDescent="0.35">
      <c r="A139" s="1">
        <v>41384</v>
      </c>
      <c r="B139" t="s">
        <v>4</v>
      </c>
      <c r="C139" t="s">
        <v>7</v>
      </c>
      <c r="D139" t="s">
        <v>4</v>
      </c>
      <c r="E139" t="str">
        <f t="shared" si="8"/>
        <v>Ro</v>
      </c>
      <c r="F139" t="str">
        <f t="shared" si="9"/>
        <v>RoRa</v>
      </c>
    </row>
    <row r="140" spans="1:10" x14ac:dyDescent="0.35">
      <c r="A140" s="1">
        <v>41393</v>
      </c>
      <c r="B140" t="s">
        <v>7</v>
      </c>
      <c r="C140" t="s">
        <v>4</v>
      </c>
      <c r="D140" t="s">
        <v>7</v>
      </c>
      <c r="E140" t="str">
        <f t="shared" si="8"/>
        <v>Ra</v>
      </c>
      <c r="F140" t="str">
        <f t="shared" si="9"/>
        <v>RaRa</v>
      </c>
    </row>
    <row r="141" spans="1:10" x14ac:dyDescent="0.35">
      <c r="A141" s="1">
        <v>41755</v>
      </c>
      <c r="B141" t="s">
        <v>7</v>
      </c>
      <c r="C141" t="s">
        <v>4</v>
      </c>
      <c r="D141" t="s">
        <v>7</v>
      </c>
      <c r="E141" t="str">
        <f t="shared" si="8"/>
        <v>Ra</v>
      </c>
      <c r="F141" t="str">
        <f t="shared" si="9"/>
        <v>RaRa</v>
      </c>
    </row>
    <row r="142" spans="1:10" x14ac:dyDescent="0.35">
      <c r="A142" s="1">
        <v>41770</v>
      </c>
      <c r="B142" t="s">
        <v>4</v>
      </c>
      <c r="C142" t="s">
        <v>7</v>
      </c>
      <c r="D142" t="s">
        <v>7</v>
      </c>
      <c r="E142" t="str">
        <f t="shared" si="8"/>
        <v>Ra</v>
      </c>
      <c r="F142" t="str">
        <f t="shared" si="9"/>
        <v>RaRo</v>
      </c>
    </row>
    <row r="143" spans="1:10" x14ac:dyDescent="0.35">
      <c r="A143" s="1">
        <v>42118</v>
      </c>
      <c r="B143" t="s">
        <v>7</v>
      </c>
      <c r="C143" t="s">
        <v>4</v>
      </c>
      <c r="D143" t="s">
        <v>4</v>
      </c>
      <c r="E143" t="str">
        <f t="shared" si="8"/>
        <v>Ro</v>
      </c>
      <c r="F143" t="str">
        <f t="shared" si="9"/>
        <v>RoNA</v>
      </c>
    </row>
    <row r="144" spans="1:10" x14ac:dyDescent="0.35">
      <c r="A144" s="1">
        <v>42123</v>
      </c>
      <c r="B144" t="s">
        <v>4</v>
      </c>
      <c r="C144" t="s">
        <v>7</v>
      </c>
      <c r="D144" t="s">
        <v>12</v>
      </c>
      <c r="E144" t="str">
        <f t="shared" si="8"/>
        <v>NA</v>
      </c>
      <c r="F144" t="str">
        <f t="shared" si="9"/>
        <v>NARo</v>
      </c>
    </row>
    <row r="145" spans="1:10" x14ac:dyDescent="0.35">
      <c r="A145" s="1">
        <v>42144</v>
      </c>
      <c r="B145" t="s">
        <v>4</v>
      </c>
      <c r="C145" t="s">
        <v>7</v>
      </c>
      <c r="D145" t="s">
        <v>4</v>
      </c>
      <c r="E145" t="str">
        <f t="shared" si="8"/>
        <v>Ro</v>
      </c>
      <c r="F145" t="str">
        <f t="shared" si="9"/>
        <v>RoRa</v>
      </c>
    </row>
    <row r="146" spans="1:10" x14ac:dyDescent="0.35">
      <c r="A146" s="1">
        <v>43205</v>
      </c>
      <c r="B146" t="s">
        <v>4</v>
      </c>
      <c r="C146" t="s">
        <v>7</v>
      </c>
      <c r="D146" t="s">
        <v>7</v>
      </c>
      <c r="E146" t="str">
        <f t="shared" si="8"/>
        <v>Ra</v>
      </c>
      <c r="F146" t="str">
        <f t="shared" si="9"/>
        <v>RaRa</v>
      </c>
    </row>
    <row r="147" spans="1:10" x14ac:dyDescent="0.35">
      <c r="A147" s="1">
        <v>43239</v>
      </c>
      <c r="B147" t="s">
        <v>7</v>
      </c>
      <c r="C147" t="s">
        <v>4</v>
      </c>
      <c r="D147" t="s">
        <v>7</v>
      </c>
      <c r="E147" t="str">
        <f t="shared" si="8"/>
        <v>Ra</v>
      </c>
      <c r="F147" t="str">
        <f t="shared" si="9"/>
        <v>RaRa</v>
      </c>
    </row>
    <row r="148" spans="1:10" x14ac:dyDescent="0.35">
      <c r="A148" s="1">
        <v>43557</v>
      </c>
      <c r="B148" t="s">
        <v>7</v>
      </c>
      <c r="C148" t="s">
        <v>4</v>
      </c>
      <c r="D148" t="s">
        <v>7</v>
      </c>
      <c r="E148" t="str">
        <f t="shared" si="8"/>
        <v>Ra</v>
      </c>
      <c r="F148" t="str">
        <f t="shared" si="9"/>
        <v>RaNA</v>
      </c>
    </row>
    <row r="149" spans="1:10" x14ac:dyDescent="0.35">
      <c r="A149" s="1">
        <v>43585</v>
      </c>
      <c r="B149" t="s">
        <v>4</v>
      </c>
      <c r="C149" t="s">
        <v>7</v>
      </c>
      <c r="D149" t="s">
        <v>12</v>
      </c>
      <c r="E149" t="str">
        <f t="shared" si="8"/>
        <v>NA</v>
      </c>
      <c r="F149" t="str">
        <f t="shared" si="9"/>
        <v>NARo</v>
      </c>
    </row>
    <row r="150" spans="1:10" x14ac:dyDescent="0.35">
      <c r="A150" s="1">
        <v>44107</v>
      </c>
      <c r="B150" t="s">
        <v>7</v>
      </c>
      <c r="C150" t="s">
        <v>4</v>
      </c>
      <c r="D150" t="s">
        <v>4</v>
      </c>
      <c r="E150" t="str">
        <f t="shared" si="8"/>
        <v>Ro</v>
      </c>
      <c r="F150" t="str">
        <f t="shared" si="9"/>
        <v>RoRo</v>
      </c>
    </row>
    <row r="151" spans="1:10" x14ac:dyDescent="0.35">
      <c r="A151" s="1">
        <v>44121</v>
      </c>
      <c r="B151" t="s">
        <v>7</v>
      </c>
      <c r="C151" t="s">
        <v>4</v>
      </c>
      <c r="D151" t="s">
        <v>4</v>
      </c>
      <c r="E151" t="str">
        <f t="shared" si="8"/>
        <v>Ro</v>
      </c>
      <c r="F151" t="str">
        <f t="shared" si="9"/>
        <v>RoRo</v>
      </c>
    </row>
    <row r="152" spans="1:10" x14ac:dyDescent="0.35">
      <c r="A152" s="1">
        <v>44308</v>
      </c>
      <c r="B152" t="s">
        <v>4</v>
      </c>
      <c r="C152" t="s">
        <v>7</v>
      </c>
      <c r="D152" t="s">
        <v>4</v>
      </c>
      <c r="E152" t="str">
        <f t="shared" si="8"/>
        <v>Ro</v>
      </c>
      <c r="F152" t="str">
        <f t="shared" si="9"/>
        <v>RoRo</v>
      </c>
    </row>
    <row r="153" spans="1:10" x14ac:dyDescent="0.35">
      <c r="A153" s="2">
        <v>44468</v>
      </c>
      <c r="B153" t="s">
        <v>7</v>
      </c>
      <c r="C153" t="s">
        <v>4</v>
      </c>
      <c r="D153" t="s">
        <v>23</v>
      </c>
      <c r="E153" t="str">
        <f t="shared" si="8"/>
        <v>Ro</v>
      </c>
      <c r="F153" t="str">
        <f t="shared" si="9"/>
        <v>Ro</v>
      </c>
    </row>
    <row r="155" spans="1:10" ht="15.5" x14ac:dyDescent="0.35">
      <c r="A155" s="29" t="s">
        <v>6</v>
      </c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1:10" x14ac:dyDescent="0.35">
      <c r="A156" s="3" t="s">
        <v>24</v>
      </c>
      <c r="B156" s="3" t="s">
        <v>25</v>
      </c>
      <c r="C156" s="3" t="s">
        <v>26</v>
      </c>
      <c r="D156" s="3" t="s">
        <v>27</v>
      </c>
      <c r="G156" s="3" t="s">
        <v>20</v>
      </c>
      <c r="H156" s="3" t="s">
        <v>62</v>
      </c>
      <c r="I156" s="5" t="s">
        <v>53</v>
      </c>
      <c r="J156" s="5" t="s">
        <v>54</v>
      </c>
    </row>
    <row r="157" spans="1:10" x14ac:dyDescent="0.35">
      <c r="A157" s="1">
        <v>39568</v>
      </c>
      <c r="B157" t="s">
        <v>6</v>
      </c>
      <c r="C157" t="s">
        <v>4</v>
      </c>
      <c r="D157" t="s">
        <v>6</v>
      </c>
      <c r="E157" t="str">
        <f>LEFT(D157,1)</f>
        <v>D</v>
      </c>
      <c r="F157" t="str">
        <f>CONCATENATE(E157,E158)</f>
        <v>DD</v>
      </c>
      <c r="G157">
        <f>COUNTIF(F157:F183,"RR")</f>
        <v>12</v>
      </c>
      <c r="H157">
        <f>COUNTIF(F157:F183,"RD")</f>
        <v>2</v>
      </c>
      <c r="I157" s="4">
        <f>G157/(G157+H157)</f>
        <v>0.8571428571428571</v>
      </c>
      <c r="J157" s="4">
        <f>1-I157</f>
        <v>0.1428571428571429</v>
      </c>
    </row>
    <row r="158" spans="1:10" x14ac:dyDescent="0.35">
      <c r="A158" s="1">
        <v>39587</v>
      </c>
      <c r="B158" t="s">
        <v>4</v>
      </c>
      <c r="C158" t="s">
        <v>6</v>
      </c>
      <c r="D158" t="s">
        <v>6</v>
      </c>
      <c r="E158" t="str">
        <f t="shared" ref="E158:E183" si="10">LEFT(D158,1)</f>
        <v>D</v>
      </c>
      <c r="F158" t="str">
        <f t="shared" ref="F158:F183" si="11">CONCATENATE(E158,E159)</f>
        <v>DD</v>
      </c>
    </row>
    <row r="159" spans="1:10" x14ac:dyDescent="0.35">
      <c r="A159" s="1">
        <v>39929</v>
      </c>
      <c r="B159" t="s">
        <v>4</v>
      </c>
      <c r="C159" t="s">
        <v>6</v>
      </c>
      <c r="D159" t="s">
        <v>6</v>
      </c>
      <c r="E159" t="str">
        <f t="shared" si="10"/>
        <v>D</v>
      </c>
      <c r="F159" t="str">
        <f t="shared" si="11"/>
        <v>DR</v>
      </c>
    </row>
    <row r="160" spans="1:10" x14ac:dyDescent="0.35">
      <c r="A160" s="1">
        <v>39952</v>
      </c>
      <c r="B160" t="s">
        <v>4</v>
      </c>
      <c r="C160" t="s">
        <v>6</v>
      </c>
      <c r="D160" t="s">
        <v>4</v>
      </c>
      <c r="E160" t="str">
        <f t="shared" si="10"/>
        <v>R</v>
      </c>
      <c r="F160" t="str">
        <f t="shared" si="11"/>
        <v>RD</v>
      </c>
    </row>
    <row r="161" spans="1:6" x14ac:dyDescent="0.35">
      <c r="A161" s="1">
        <v>40262</v>
      </c>
      <c r="B161" t="s">
        <v>4</v>
      </c>
      <c r="C161" t="s">
        <v>6</v>
      </c>
      <c r="D161" t="s">
        <v>6</v>
      </c>
      <c r="E161" t="str">
        <f t="shared" si="10"/>
        <v>D</v>
      </c>
      <c r="F161" t="str">
        <f t="shared" si="11"/>
        <v>DD</v>
      </c>
    </row>
    <row r="162" spans="1:6" x14ac:dyDescent="0.35">
      <c r="A162" s="1">
        <v>40272</v>
      </c>
      <c r="B162" t="s">
        <v>6</v>
      </c>
      <c r="C162" t="s">
        <v>4</v>
      </c>
      <c r="D162" t="s">
        <v>6</v>
      </c>
      <c r="E162" t="str">
        <f t="shared" si="10"/>
        <v>D</v>
      </c>
      <c r="F162" t="str">
        <f t="shared" si="11"/>
        <v>DR</v>
      </c>
    </row>
    <row r="163" spans="1:6" x14ac:dyDescent="0.35">
      <c r="A163" s="1">
        <v>40659</v>
      </c>
      <c r="B163" t="s">
        <v>6</v>
      </c>
      <c r="C163" t="s">
        <v>4</v>
      </c>
      <c r="D163" t="s">
        <v>4</v>
      </c>
      <c r="E163" t="str">
        <f t="shared" si="10"/>
        <v>R</v>
      </c>
      <c r="F163" t="str">
        <f t="shared" si="11"/>
        <v>RR</v>
      </c>
    </row>
    <row r="164" spans="1:6" x14ac:dyDescent="0.35">
      <c r="A164" s="1">
        <v>41006</v>
      </c>
      <c r="B164" t="s">
        <v>4</v>
      </c>
      <c r="C164" t="s">
        <v>6</v>
      </c>
      <c r="D164" t="s">
        <v>4</v>
      </c>
      <c r="E164" t="str">
        <f t="shared" si="10"/>
        <v>R</v>
      </c>
      <c r="F164" t="str">
        <f t="shared" si="11"/>
        <v>RR</v>
      </c>
    </row>
    <row r="165" spans="1:6" x14ac:dyDescent="0.35">
      <c r="A165" s="1">
        <v>41046</v>
      </c>
      <c r="B165" t="s">
        <v>6</v>
      </c>
      <c r="C165" t="s">
        <v>4</v>
      </c>
      <c r="D165" t="s">
        <v>4</v>
      </c>
      <c r="E165" t="str">
        <f t="shared" si="10"/>
        <v>R</v>
      </c>
      <c r="F165" t="str">
        <f t="shared" si="11"/>
        <v>RR</v>
      </c>
    </row>
    <row r="166" spans="1:6" x14ac:dyDescent="0.35">
      <c r="A166" s="1">
        <v>41380</v>
      </c>
      <c r="B166" t="s">
        <v>4</v>
      </c>
      <c r="C166" t="s">
        <v>6</v>
      </c>
      <c r="D166" t="s">
        <v>4</v>
      </c>
      <c r="E166" t="str">
        <f t="shared" si="10"/>
        <v>R</v>
      </c>
      <c r="F166" t="str">
        <f t="shared" si="11"/>
        <v>RR</v>
      </c>
    </row>
    <row r="167" spans="1:6" x14ac:dyDescent="0.35">
      <c r="A167" s="1">
        <v>41404</v>
      </c>
      <c r="B167" t="s">
        <v>6</v>
      </c>
      <c r="C167" t="s">
        <v>4</v>
      </c>
      <c r="D167" t="s">
        <v>4</v>
      </c>
      <c r="E167" t="str">
        <f t="shared" si="10"/>
        <v>R</v>
      </c>
      <c r="F167" t="str">
        <f t="shared" si="11"/>
        <v>RR</v>
      </c>
    </row>
    <row r="168" spans="1:6" x14ac:dyDescent="0.35">
      <c r="A168" s="1">
        <v>41746</v>
      </c>
      <c r="B168" t="s">
        <v>6</v>
      </c>
      <c r="C168" t="s">
        <v>4</v>
      </c>
      <c r="D168" t="s">
        <v>4</v>
      </c>
      <c r="E168" t="str">
        <f t="shared" si="10"/>
        <v>R</v>
      </c>
      <c r="F168" t="str">
        <f t="shared" si="11"/>
        <v>RR</v>
      </c>
    </row>
    <row r="169" spans="1:6" x14ac:dyDescent="0.35">
      <c r="A169" s="1">
        <v>41772</v>
      </c>
      <c r="B169" t="s">
        <v>4</v>
      </c>
      <c r="C169" t="s">
        <v>6</v>
      </c>
      <c r="D169" t="s">
        <v>4</v>
      </c>
      <c r="E169" t="str">
        <f t="shared" si="10"/>
        <v>R</v>
      </c>
      <c r="F169" t="str">
        <f t="shared" si="11"/>
        <v>RR</v>
      </c>
    </row>
    <row r="170" spans="1:6" x14ac:dyDescent="0.35">
      <c r="A170" s="1">
        <v>42120</v>
      </c>
      <c r="B170" t="s">
        <v>6</v>
      </c>
      <c r="C170" t="s">
        <v>4</v>
      </c>
      <c r="D170" t="s">
        <v>4</v>
      </c>
      <c r="E170" t="str">
        <f t="shared" si="10"/>
        <v>R</v>
      </c>
      <c r="F170" t="str">
        <f t="shared" si="11"/>
        <v>RN</v>
      </c>
    </row>
    <row r="171" spans="1:6" x14ac:dyDescent="0.35">
      <c r="A171" s="1">
        <v>42141</v>
      </c>
      <c r="B171" t="s">
        <v>4</v>
      </c>
      <c r="C171" t="s">
        <v>6</v>
      </c>
      <c r="D171" t="s">
        <v>12</v>
      </c>
      <c r="E171" t="str">
        <f t="shared" si="10"/>
        <v>N</v>
      </c>
      <c r="F171" t="str">
        <f t="shared" si="11"/>
        <v>ND</v>
      </c>
    </row>
    <row r="172" spans="1:6" x14ac:dyDescent="0.35">
      <c r="A172" s="1">
        <v>42477</v>
      </c>
      <c r="B172" t="s">
        <v>4</v>
      </c>
      <c r="C172" t="s">
        <v>6</v>
      </c>
      <c r="D172" t="s">
        <v>6</v>
      </c>
      <c r="E172" t="str">
        <f t="shared" si="10"/>
        <v>D</v>
      </c>
      <c r="F172" t="str">
        <f t="shared" si="11"/>
        <v>DR</v>
      </c>
    </row>
    <row r="173" spans="1:6" x14ac:dyDescent="0.35">
      <c r="A173" s="1">
        <v>42512</v>
      </c>
      <c r="B173" t="s">
        <v>6</v>
      </c>
      <c r="C173" t="s">
        <v>4</v>
      </c>
      <c r="D173" t="s">
        <v>4</v>
      </c>
      <c r="E173" t="str">
        <f t="shared" si="10"/>
        <v>R</v>
      </c>
      <c r="F173" t="str">
        <f t="shared" si="11"/>
        <v>RR</v>
      </c>
    </row>
    <row r="174" spans="1:6" x14ac:dyDescent="0.35">
      <c r="A174" s="1">
        <v>42833</v>
      </c>
      <c r="B174" t="s">
        <v>4</v>
      </c>
      <c r="C174" t="s">
        <v>6</v>
      </c>
      <c r="D174" t="s">
        <v>4</v>
      </c>
      <c r="E174" t="str">
        <f t="shared" si="10"/>
        <v>R</v>
      </c>
      <c r="F174" t="str">
        <f t="shared" si="11"/>
        <v>RR</v>
      </c>
    </row>
    <row r="175" spans="1:6" x14ac:dyDescent="0.35">
      <c r="A175" s="1">
        <v>42869</v>
      </c>
      <c r="B175" t="s">
        <v>6</v>
      </c>
      <c r="C175" t="s">
        <v>4</v>
      </c>
      <c r="D175" t="s">
        <v>4</v>
      </c>
      <c r="E175" t="str">
        <f t="shared" si="10"/>
        <v>R</v>
      </c>
      <c r="F175" t="str">
        <f t="shared" si="11"/>
        <v>RR</v>
      </c>
    </row>
    <row r="176" spans="1:6" x14ac:dyDescent="0.35">
      <c r="A176" s="1">
        <v>43211</v>
      </c>
      <c r="B176" t="s">
        <v>4</v>
      </c>
      <c r="C176" t="s">
        <v>6</v>
      </c>
      <c r="D176" t="s">
        <v>4</v>
      </c>
      <c r="E176" t="str">
        <f t="shared" si="10"/>
        <v>R</v>
      </c>
      <c r="F176" t="str">
        <f t="shared" si="11"/>
        <v>RR</v>
      </c>
    </row>
    <row r="177" spans="1:10" x14ac:dyDescent="0.35">
      <c r="A177" s="1">
        <v>43232</v>
      </c>
      <c r="B177" t="s">
        <v>6</v>
      </c>
      <c r="C177" t="s">
        <v>4</v>
      </c>
      <c r="D177" t="s">
        <v>4</v>
      </c>
      <c r="E177" t="str">
        <f t="shared" si="10"/>
        <v>R</v>
      </c>
      <c r="F177" t="str">
        <f t="shared" si="11"/>
        <v>RD</v>
      </c>
    </row>
    <row r="178" spans="1:10" x14ac:dyDescent="0.35">
      <c r="A178" s="1">
        <v>43562</v>
      </c>
      <c r="B178" t="s">
        <v>4</v>
      </c>
      <c r="C178" t="s">
        <v>6</v>
      </c>
      <c r="D178" t="s">
        <v>6</v>
      </c>
      <c r="E178" t="str">
        <f t="shared" si="10"/>
        <v>D</v>
      </c>
      <c r="F178" t="str">
        <f t="shared" si="11"/>
        <v>DD</v>
      </c>
    </row>
    <row r="179" spans="1:10" x14ac:dyDescent="0.35">
      <c r="A179" s="1">
        <v>43583</v>
      </c>
      <c r="B179" t="s">
        <v>6</v>
      </c>
      <c r="C179" t="s">
        <v>4</v>
      </c>
      <c r="D179" t="s">
        <v>6</v>
      </c>
      <c r="E179" t="str">
        <f t="shared" si="10"/>
        <v>D</v>
      </c>
      <c r="F179" t="str">
        <f t="shared" si="11"/>
        <v>DD</v>
      </c>
    </row>
    <row r="180" spans="1:10" x14ac:dyDescent="0.35">
      <c r="A180" s="1">
        <v>44137</v>
      </c>
      <c r="B180" t="s">
        <v>4</v>
      </c>
      <c r="C180" t="s">
        <v>6</v>
      </c>
      <c r="D180" t="s">
        <v>6</v>
      </c>
      <c r="E180" t="str">
        <f t="shared" si="10"/>
        <v>D</v>
      </c>
      <c r="F180" t="str">
        <f t="shared" si="11"/>
        <v>DD</v>
      </c>
    </row>
    <row r="181" spans="1:10" x14ac:dyDescent="0.35">
      <c r="A181" s="1">
        <v>44109</v>
      </c>
      <c r="B181" t="s">
        <v>6</v>
      </c>
      <c r="C181" t="s">
        <v>4</v>
      </c>
      <c r="D181" t="s">
        <v>6</v>
      </c>
      <c r="E181" t="str">
        <f t="shared" si="10"/>
        <v>D</v>
      </c>
      <c r="F181" t="str">
        <f t="shared" si="11"/>
        <v>DR</v>
      </c>
    </row>
    <row r="182" spans="1:10" x14ac:dyDescent="0.35">
      <c r="A182" s="1">
        <v>44313</v>
      </c>
      <c r="B182" t="s">
        <v>6</v>
      </c>
      <c r="C182" t="s">
        <v>4</v>
      </c>
      <c r="D182" t="s">
        <v>4</v>
      </c>
      <c r="E182" t="str">
        <f t="shared" si="10"/>
        <v>R</v>
      </c>
      <c r="F182" t="str">
        <f t="shared" si="11"/>
        <v>RR</v>
      </c>
    </row>
    <row r="183" spans="1:10" x14ac:dyDescent="0.35">
      <c r="A183" s="2">
        <v>44477</v>
      </c>
      <c r="B183" t="s">
        <v>4</v>
      </c>
      <c r="C183" t="s">
        <v>6</v>
      </c>
      <c r="D183" t="s">
        <v>23</v>
      </c>
      <c r="E183" t="str">
        <f t="shared" si="10"/>
        <v>R</v>
      </c>
      <c r="F183" t="str">
        <f t="shared" si="11"/>
        <v>R</v>
      </c>
    </row>
    <row r="185" spans="1:10" x14ac:dyDescent="0.35">
      <c r="A185" s="23" t="s">
        <v>10</v>
      </c>
      <c r="B185" s="23"/>
      <c r="C185" s="23"/>
      <c r="D185" s="23"/>
      <c r="E185" s="23"/>
      <c r="F185" s="23"/>
      <c r="G185" s="23"/>
      <c r="H185" s="23"/>
      <c r="I185" s="23"/>
      <c r="J185" s="23"/>
    </row>
    <row r="186" spans="1:10" x14ac:dyDescent="0.35">
      <c r="A186" s="3" t="s">
        <v>24</v>
      </c>
      <c r="B186" s="3" t="s">
        <v>25</v>
      </c>
      <c r="C186" s="3" t="s">
        <v>26</v>
      </c>
      <c r="D186" s="3" t="s">
        <v>27</v>
      </c>
      <c r="G186" s="3" t="s">
        <v>20</v>
      </c>
      <c r="H186" s="3" t="s">
        <v>63</v>
      </c>
      <c r="I186" s="5" t="s">
        <v>53</v>
      </c>
      <c r="J186" s="5" t="s">
        <v>54</v>
      </c>
    </row>
    <row r="187" spans="1:10" x14ac:dyDescent="0.35">
      <c r="A187" s="1">
        <v>39573</v>
      </c>
      <c r="B187" t="s">
        <v>4</v>
      </c>
      <c r="C187" t="s">
        <v>10</v>
      </c>
      <c r="D187" t="s">
        <v>10</v>
      </c>
      <c r="E187" t="str">
        <f>LEFT(D187,1)</f>
        <v>P</v>
      </c>
      <c r="F187" t="str">
        <f>CONCATENATE(E187,E188)</f>
        <v>PP</v>
      </c>
      <c r="G187">
        <f>COUNTIF(F187:F202,"RR")</f>
        <v>4</v>
      </c>
      <c r="H187">
        <f>COUNTIF(F187:F202,"RP")</f>
        <v>3</v>
      </c>
      <c r="I187" s="4">
        <f>G187/(G187+H187)</f>
        <v>0.5714285714285714</v>
      </c>
      <c r="J187" s="4">
        <f>1-I187</f>
        <v>0.4285714285714286</v>
      </c>
    </row>
    <row r="188" spans="1:10" x14ac:dyDescent="0.35">
      <c r="A188" s="1">
        <v>39927</v>
      </c>
      <c r="B188" t="s">
        <v>4</v>
      </c>
      <c r="C188" t="s">
        <v>10</v>
      </c>
      <c r="D188" t="s">
        <v>10</v>
      </c>
      <c r="E188" t="str">
        <f t="shared" ref="E188:E202" si="12">LEFT(D188,1)</f>
        <v>P</v>
      </c>
      <c r="F188" t="str">
        <f t="shared" ref="F188:F202" si="13">CONCATENATE(E188,E189)</f>
        <v>PR</v>
      </c>
    </row>
    <row r="189" spans="1:10" x14ac:dyDescent="0.35">
      <c r="A189" s="1">
        <v>39934</v>
      </c>
      <c r="B189" t="s">
        <v>4</v>
      </c>
      <c r="C189" t="s">
        <v>10</v>
      </c>
      <c r="D189" t="s">
        <v>4</v>
      </c>
      <c r="E189" t="str">
        <f t="shared" si="12"/>
        <v>R</v>
      </c>
      <c r="F189" t="str">
        <f t="shared" si="13"/>
        <v>RR</v>
      </c>
    </row>
    <row r="190" spans="1:10" x14ac:dyDescent="0.35">
      <c r="A190" s="1">
        <v>40253</v>
      </c>
      <c r="B190" t="s">
        <v>4</v>
      </c>
      <c r="C190" t="s">
        <v>10</v>
      </c>
      <c r="D190" t="s">
        <v>4</v>
      </c>
      <c r="E190" t="str">
        <f t="shared" si="12"/>
        <v>R</v>
      </c>
      <c r="F190" t="str">
        <f t="shared" si="13"/>
        <v>RR</v>
      </c>
    </row>
    <row r="191" spans="1:10" x14ac:dyDescent="0.35">
      <c r="A191" s="1">
        <v>40669</v>
      </c>
      <c r="B191" t="s">
        <v>4</v>
      </c>
      <c r="C191" t="s">
        <v>10</v>
      </c>
      <c r="D191" t="s">
        <v>4</v>
      </c>
      <c r="E191" t="str">
        <f t="shared" si="12"/>
        <v>R</v>
      </c>
      <c r="F191" t="str">
        <f t="shared" si="13"/>
        <v>RP</v>
      </c>
    </row>
    <row r="192" spans="1:10" x14ac:dyDescent="0.35">
      <c r="A192" s="1">
        <v>41031</v>
      </c>
      <c r="B192" t="s">
        <v>4</v>
      </c>
      <c r="C192" t="s">
        <v>10</v>
      </c>
      <c r="D192" t="s">
        <v>10</v>
      </c>
      <c r="E192" t="str">
        <f t="shared" si="12"/>
        <v>P</v>
      </c>
      <c r="F192" t="str">
        <f t="shared" si="13"/>
        <v>PP</v>
      </c>
    </row>
    <row r="193" spans="1:6" x14ac:dyDescent="0.35">
      <c r="A193" s="1">
        <v>41408</v>
      </c>
      <c r="B193" t="s">
        <v>4</v>
      </c>
      <c r="C193" t="s">
        <v>10</v>
      </c>
      <c r="D193" t="s">
        <v>10</v>
      </c>
      <c r="E193" t="str">
        <f t="shared" si="12"/>
        <v>P</v>
      </c>
      <c r="F193" t="str">
        <f t="shared" si="13"/>
        <v>PP</v>
      </c>
    </row>
    <row r="194" spans="1:6" x14ac:dyDescent="0.35">
      <c r="A194" s="1">
        <v>41768</v>
      </c>
      <c r="B194" t="s">
        <v>4</v>
      </c>
      <c r="C194" t="s">
        <v>10</v>
      </c>
      <c r="D194" t="s">
        <v>10</v>
      </c>
      <c r="E194" t="str">
        <f t="shared" si="12"/>
        <v>P</v>
      </c>
      <c r="F194" t="str">
        <f t="shared" si="13"/>
        <v>PR</v>
      </c>
    </row>
    <row r="195" spans="1:6" x14ac:dyDescent="0.35">
      <c r="A195" s="1">
        <v>42130</v>
      </c>
      <c r="B195" t="s">
        <v>4</v>
      </c>
      <c r="C195" t="s">
        <v>10</v>
      </c>
      <c r="D195" t="s">
        <v>4</v>
      </c>
      <c r="E195" t="str">
        <f t="shared" si="12"/>
        <v>R</v>
      </c>
      <c r="F195" t="str">
        <f t="shared" si="13"/>
        <v>RR</v>
      </c>
    </row>
    <row r="196" spans="1:6" x14ac:dyDescent="0.35">
      <c r="A196" s="1">
        <v>42508</v>
      </c>
      <c r="B196" t="s">
        <v>4</v>
      </c>
      <c r="C196" t="s">
        <v>10</v>
      </c>
      <c r="D196" t="s">
        <v>4</v>
      </c>
      <c r="E196" t="str">
        <f t="shared" si="12"/>
        <v>R</v>
      </c>
      <c r="F196" t="str">
        <f t="shared" si="13"/>
        <v>RP</v>
      </c>
    </row>
    <row r="197" spans="1:6" x14ac:dyDescent="0.35">
      <c r="A197" s="1">
        <v>42860</v>
      </c>
      <c r="B197" t="s">
        <v>4</v>
      </c>
      <c r="C197" t="s">
        <v>10</v>
      </c>
      <c r="D197" t="s">
        <v>10</v>
      </c>
      <c r="E197" t="str">
        <f t="shared" si="12"/>
        <v>P</v>
      </c>
      <c r="F197" t="str">
        <f t="shared" si="13"/>
        <v>PR</v>
      </c>
    </row>
    <row r="198" spans="1:6" x14ac:dyDescent="0.35">
      <c r="A198" s="1">
        <v>43203</v>
      </c>
      <c r="B198" t="s">
        <v>4</v>
      </c>
      <c r="C198" t="s">
        <v>10</v>
      </c>
      <c r="D198" t="s">
        <v>4</v>
      </c>
      <c r="E198" t="str">
        <f t="shared" si="12"/>
        <v>R</v>
      </c>
      <c r="F198" t="str">
        <f t="shared" si="13"/>
        <v>RR</v>
      </c>
    </row>
    <row r="199" spans="1:6" x14ac:dyDescent="0.35">
      <c r="A199" s="1">
        <v>43579</v>
      </c>
      <c r="B199" t="s">
        <v>4</v>
      </c>
      <c r="C199" t="s">
        <v>10</v>
      </c>
      <c r="D199" t="s">
        <v>4</v>
      </c>
      <c r="E199" t="str">
        <f t="shared" si="12"/>
        <v>R</v>
      </c>
      <c r="F199" t="str">
        <f t="shared" si="13"/>
        <v>RP</v>
      </c>
    </row>
    <row r="200" spans="1:6" x14ac:dyDescent="0.35">
      <c r="A200" s="1">
        <v>44119</v>
      </c>
      <c r="B200" t="s">
        <v>4</v>
      </c>
      <c r="C200" t="s">
        <v>10</v>
      </c>
      <c r="D200" t="s">
        <v>10</v>
      </c>
      <c r="E200" t="str">
        <f t="shared" si="12"/>
        <v>P</v>
      </c>
      <c r="F200" t="str">
        <f t="shared" si="13"/>
        <v>PP</v>
      </c>
    </row>
    <row r="201" spans="1:6" x14ac:dyDescent="0.35">
      <c r="A201" s="1">
        <v>44316</v>
      </c>
      <c r="B201" t="s">
        <v>10</v>
      </c>
      <c r="C201" t="s">
        <v>4</v>
      </c>
      <c r="D201" t="s">
        <v>10</v>
      </c>
      <c r="E201" t="str">
        <f t="shared" si="12"/>
        <v>P</v>
      </c>
      <c r="F201" t="str">
        <f t="shared" si="13"/>
        <v>PR</v>
      </c>
    </row>
    <row r="202" spans="1:6" x14ac:dyDescent="0.35">
      <c r="A202" s="2">
        <v>44472</v>
      </c>
      <c r="B202" t="s">
        <v>4</v>
      </c>
      <c r="C202" t="s">
        <v>10</v>
      </c>
      <c r="D202" t="s">
        <v>23</v>
      </c>
      <c r="E202" t="str">
        <f t="shared" si="12"/>
        <v>R</v>
      </c>
      <c r="F202" t="str">
        <f t="shared" si="13"/>
        <v>R</v>
      </c>
    </row>
  </sheetData>
  <mergeCells count="7">
    <mergeCell ref="A155:J155"/>
    <mergeCell ref="A185:J185"/>
    <mergeCell ref="A1:J1"/>
    <mergeCell ref="A33:J33"/>
    <mergeCell ref="A63:J63"/>
    <mergeCell ref="A95:J95"/>
    <mergeCell ref="A128:J1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CB70-76CD-440E-9024-A4214C3DBDD6}">
  <dimension ref="A1:J211"/>
  <sheetViews>
    <sheetView topLeftCell="A106" workbookViewId="0">
      <selection activeCell="G30" sqref="G30"/>
    </sheetView>
  </sheetViews>
  <sheetFormatPr defaultRowHeight="14.5" x14ac:dyDescent="0.35"/>
  <cols>
    <col min="1" max="1" width="10.08984375" bestFit="1" customWidth="1"/>
    <col min="2" max="3" width="17.81640625" bestFit="1" customWidth="1"/>
    <col min="4" max="4" width="25" bestFit="1" customWidth="1"/>
    <col min="9" max="10" width="8.7265625" style="4"/>
  </cols>
  <sheetData>
    <row r="1" spans="1:10" ht="15.5" x14ac:dyDescent="0.35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35">
      <c r="A2" s="3" t="s">
        <v>24</v>
      </c>
      <c r="B2" s="3" t="s">
        <v>25</v>
      </c>
      <c r="C2" s="3" t="s">
        <v>26</v>
      </c>
      <c r="D2" s="3" t="s">
        <v>27</v>
      </c>
      <c r="G2" s="3" t="s">
        <v>80</v>
      </c>
      <c r="H2" s="3" t="s">
        <v>81</v>
      </c>
      <c r="I2" s="5" t="s">
        <v>82</v>
      </c>
      <c r="J2" s="5" t="s">
        <v>83</v>
      </c>
    </row>
    <row r="3" spans="1:10" x14ac:dyDescent="0.35">
      <c r="A3" s="1">
        <v>39565</v>
      </c>
      <c r="B3" t="s">
        <v>8</v>
      </c>
      <c r="C3" t="s">
        <v>9</v>
      </c>
      <c r="D3" t="s">
        <v>9</v>
      </c>
      <c r="E3" t="str">
        <f>LEFT(D3,1)</f>
        <v>S</v>
      </c>
      <c r="F3" t="str">
        <f>CONCATENATE(E3,E4)</f>
        <v>SM</v>
      </c>
      <c r="G3">
        <f>COUNTIF(F3:F34,"SS")</f>
        <v>4</v>
      </c>
      <c r="H3">
        <f>COUNTIF(F3:F34,"SM")</f>
        <v>8</v>
      </c>
      <c r="I3" s="4">
        <f>G3/(G3+H3)</f>
        <v>0.33333333333333331</v>
      </c>
      <c r="J3" s="4">
        <f>1-I3</f>
        <v>0.66666666666666674</v>
      </c>
    </row>
    <row r="4" spans="1:10" x14ac:dyDescent="0.35">
      <c r="A4" s="1">
        <v>39586</v>
      </c>
      <c r="B4" t="s">
        <v>9</v>
      </c>
      <c r="C4" t="s">
        <v>8</v>
      </c>
      <c r="D4" t="s">
        <v>8</v>
      </c>
      <c r="E4" t="str">
        <f t="shared" ref="E4:E30" si="0">LEFT(D4,1)</f>
        <v>M</v>
      </c>
      <c r="F4" t="str">
        <f t="shared" ref="F4:F30" si="1">CONCATENATE(E4,E5)</f>
        <v>MS</v>
      </c>
    </row>
    <row r="5" spans="1:10" x14ac:dyDescent="0.35">
      <c r="A5" s="1">
        <v>39928</v>
      </c>
      <c r="B5" t="s">
        <v>9</v>
      </c>
      <c r="C5" t="s">
        <v>8</v>
      </c>
      <c r="D5" t="s">
        <v>9</v>
      </c>
      <c r="E5" t="str">
        <f t="shared" si="0"/>
        <v>S</v>
      </c>
      <c r="F5" t="str">
        <f t="shared" si="1"/>
        <v>SS</v>
      </c>
    </row>
    <row r="6" spans="1:10" x14ac:dyDescent="0.35">
      <c r="A6" s="1">
        <v>39939</v>
      </c>
      <c r="B6" t="s">
        <v>9</v>
      </c>
      <c r="C6" t="s">
        <v>8</v>
      </c>
      <c r="D6" t="s">
        <v>9</v>
      </c>
      <c r="E6" t="str">
        <f t="shared" si="0"/>
        <v>S</v>
      </c>
      <c r="F6" t="str">
        <f t="shared" si="1"/>
        <v>SM</v>
      </c>
    </row>
    <row r="7" spans="1:10" x14ac:dyDescent="0.35">
      <c r="A7" s="1">
        <v>40265</v>
      </c>
      <c r="B7" t="s">
        <v>9</v>
      </c>
      <c r="C7" t="s">
        <v>8</v>
      </c>
      <c r="D7" t="s">
        <v>8</v>
      </c>
      <c r="E7" t="str">
        <f t="shared" si="0"/>
        <v>M</v>
      </c>
      <c r="F7" t="str">
        <f t="shared" si="1"/>
        <v>MM</v>
      </c>
    </row>
    <row r="8" spans="1:10" x14ac:dyDescent="0.35">
      <c r="A8" s="1">
        <v>40271</v>
      </c>
      <c r="B8" t="s">
        <v>8</v>
      </c>
      <c r="C8" t="s">
        <v>9</v>
      </c>
      <c r="D8" t="s">
        <v>8</v>
      </c>
      <c r="E8" t="str">
        <f t="shared" si="0"/>
        <v>M</v>
      </c>
      <c r="F8" t="str">
        <f t="shared" si="1"/>
        <v>MM</v>
      </c>
    </row>
    <row r="9" spans="1:10" x14ac:dyDescent="0.35">
      <c r="A9" s="1">
        <v>40657</v>
      </c>
      <c r="B9" t="s">
        <v>9</v>
      </c>
      <c r="C9" t="s">
        <v>8</v>
      </c>
      <c r="D9" t="s">
        <v>8</v>
      </c>
      <c r="E9" t="str">
        <f t="shared" si="0"/>
        <v>M</v>
      </c>
      <c r="F9" t="str">
        <f t="shared" si="1"/>
        <v>MS</v>
      </c>
    </row>
    <row r="10" spans="1:10" x14ac:dyDescent="0.35">
      <c r="A10" s="1">
        <v>40677</v>
      </c>
      <c r="B10" t="s">
        <v>8</v>
      </c>
      <c r="C10" t="s">
        <v>9</v>
      </c>
      <c r="D10" t="s">
        <v>9</v>
      </c>
      <c r="E10" t="str">
        <f t="shared" si="0"/>
        <v>S</v>
      </c>
      <c r="F10" t="str">
        <f t="shared" si="1"/>
        <v>SM</v>
      </c>
    </row>
    <row r="11" spans="1:10" x14ac:dyDescent="0.35">
      <c r="A11" s="1">
        <v>41008</v>
      </c>
      <c r="B11" t="s">
        <v>9</v>
      </c>
      <c r="C11" t="s">
        <v>8</v>
      </c>
      <c r="D11" t="s">
        <v>8</v>
      </c>
      <c r="E11" t="str">
        <f t="shared" si="0"/>
        <v>M</v>
      </c>
      <c r="F11" t="str">
        <f t="shared" si="1"/>
        <v>MM</v>
      </c>
    </row>
    <row r="12" spans="1:10" x14ac:dyDescent="0.35">
      <c r="A12" s="1">
        <v>41028</v>
      </c>
      <c r="B12" t="s">
        <v>8</v>
      </c>
      <c r="C12" t="s">
        <v>9</v>
      </c>
      <c r="D12" t="s">
        <v>8</v>
      </c>
      <c r="E12" t="str">
        <f t="shared" si="0"/>
        <v>M</v>
      </c>
      <c r="F12" t="str">
        <f t="shared" si="1"/>
        <v>MS</v>
      </c>
    </row>
    <row r="13" spans="1:10" x14ac:dyDescent="0.35">
      <c r="A13" s="1">
        <v>41395</v>
      </c>
      <c r="B13" t="s">
        <v>9</v>
      </c>
      <c r="C13" t="s">
        <v>8</v>
      </c>
      <c r="D13" t="s">
        <v>9</v>
      </c>
      <c r="E13" t="str">
        <f t="shared" si="0"/>
        <v>S</v>
      </c>
      <c r="F13" t="str">
        <f t="shared" si="1"/>
        <v>SM</v>
      </c>
    </row>
    <row r="14" spans="1:10" x14ac:dyDescent="0.35">
      <c r="A14" s="1">
        <v>41407</v>
      </c>
      <c r="B14" t="s">
        <v>8</v>
      </c>
      <c r="C14" t="s">
        <v>9</v>
      </c>
      <c r="D14" t="s">
        <v>8</v>
      </c>
      <c r="E14" t="str">
        <f t="shared" si="0"/>
        <v>M</v>
      </c>
      <c r="F14" t="str">
        <f t="shared" si="1"/>
        <v>MS</v>
      </c>
    </row>
    <row r="15" spans="1:10" x14ac:dyDescent="0.35">
      <c r="A15" s="1">
        <v>41759</v>
      </c>
      <c r="B15" t="s">
        <v>8</v>
      </c>
      <c r="C15" t="s">
        <v>9</v>
      </c>
      <c r="D15" t="s">
        <v>9</v>
      </c>
      <c r="E15" t="str">
        <f t="shared" si="0"/>
        <v>S</v>
      </c>
      <c r="F15" t="str">
        <f t="shared" si="1"/>
        <v>SM</v>
      </c>
    </row>
    <row r="16" spans="1:10" x14ac:dyDescent="0.35">
      <c r="A16" s="1">
        <v>41771</v>
      </c>
      <c r="B16" t="s">
        <v>9</v>
      </c>
      <c r="C16" t="s">
        <v>8</v>
      </c>
      <c r="D16" t="s">
        <v>8</v>
      </c>
      <c r="E16" t="str">
        <f t="shared" si="0"/>
        <v>M</v>
      </c>
      <c r="F16" t="str">
        <f t="shared" si="1"/>
        <v>MM</v>
      </c>
    </row>
    <row r="17" spans="1:6" x14ac:dyDescent="0.35">
      <c r="A17" s="1">
        <v>42119</v>
      </c>
      <c r="B17" t="s">
        <v>8</v>
      </c>
      <c r="C17" t="s">
        <v>9</v>
      </c>
      <c r="D17" t="s">
        <v>8</v>
      </c>
      <c r="E17" t="str">
        <f t="shared" si="0"/>
        <v>M</v>
      </c>
      <c r="F17" t="str">
        <f t="shared" si="1"/>
        <v>MM</v>
      </c>
    </row>
    <row r="18" spans="1:6" x14ac:dyDescent="0.35">
      <c r="A18" s="1">
        <v>42141</v>
      </c>
      <c r="B18" t="s">
        <v>9</v>
      </c>
      <c r="C18" t="s">
        <v>8</v>
      </c>
      <c r="D18" t="s">
        <v>8</v>
      </c>
      <c r="E18" t="str">
        <f t="shared" si="0"/>
        <v>M</v>
      </c>
      <c r="F18" t="str">
        <f t="shared" si="1"/>
        <v>MS</v>
      </c>
    </row>
    <row r="19" spans="1:6" x14ac:dyDescent="0.35">
      <c r="A19" s="1">
        <v>42478</v>
      </c>
      <c r="B19" t="s">
        <v>9</v>
      </c>
      <c r="C19" t="s">
        <v>8</v>
      </c>
      <c r="D19" t="s">
        <v>9</v>
      </c>
      <c r="E19" t="str">
        <f t="shared" si="0"/>
        <v>S</v>
      </c>
      <c r="F19" t="str">
        <f t="shared" si="1"/>
        <v>SS</v>
      </c>
    </row>
    <row r="20" spans="1:6" x14ac:dyDescent="0.35">
      <c r="A20" s="1">
        <v>42498</v>
      </c>
      <c r="B20" t="s">
        <v>8</v>
      </c>
      <c r="C20" t="s">
        <v>9</v>
      </c>
      <c r="D20" t="s">
        <v>9</v>
      </c>
      <c r="E20" t="str">
        <f t="shared" si="0"/>
        <v>S</v>
      </c>
      <c r="F20" t="str">
        <f t="shared" si="1"/>
        <v>SM</v>
      </c>
    </row>
    <row r="21" spans="1:6" x14ac:dyDescent="0.35">
      <c r="A21" s="1">
        <v>42837</v>
      </c>
      <c r="B21" t="s">
        <v>8</v>
      </c>
      <c r="C21" t="s">
        <v>9</v>
      </c>
      <c r="D21" t="s">
        <v>8</v>
      </c>
      <c r="E21" t="str">
        <f t="shared" si="0"/>
        <v>M</v>
      </c>
      <c r="F21" t="str">
        <f t="shared" si="1"/>
        <v>MS</v>
      </c>
    </row>
    <row r="22" spans="1:6" x14ac:dyDescent="0.35">
      <c r="A22" s="1">
        <v>42863</v>
      </c>
      <c r="B22" t="s">
        <v>9</v>
      </c>
      <c r="C22" t="s">
        <v>8</v>
      </c>
      <c r="D22" t="s">
        <v>9</v>
      </c>
      <c r="E22" t="str">
        <f t="shared" si="0"/>
        <v>S</v>
      </c>
      <c r="F22" t="str">
        <f t="shared" si="1"/>
        <v>SS</v>
      </c>
    </row>
    <row r="23" spans="1:6" x14ac:dyDescent="0.35">
      <c r="A23" s="1">
        <v>43202</v>
      </c>
      <c r="B23" t="s">
        <v>9</v>
      </c>
      <c r="C23" t="s">
        <v>8</v>
      </c>
      <c r="D23" t="s">
        <v>9</v>
      </c>
      <c r="E23" t="str">
        <f t="shared" si="0"/>
        <v>S</v>
      </c>
      <c r="F23" t="str">
        <f t="shared" si="1"/>
        <v>SS</v>
      </c>
    </row>
    <row r="24" spans="1:6" x14ac:dyDescent="0.35">
      <c r="A24" s="1">
        <v>43214</v>
      </c>
      <c r="B24" t="s">
        <v>8</v>
      </c>
      <c r="C24" t="s">
        <v>9</v>
      </c>
      <c r="D24" t="s">
        <v>9</v>
      </c>
      <c r="E24" t="str">
        <f t="shared" si="0"/>
        <v>S</v>
      </c>
      <c r="F24" t="str">
        <f t="shared" si="1"/>
        <v>SM</v>
      </c>
    </row>
    <row r="25" spans="1:6" x14ac:dyDescent="0.35">
      <c r="A25" s="1">
        <v>43561</v>
      </c>
      <c r="B25" t="s">
        <v>9</v>
      </c>
      <c r="C25" t="s">
        <v>8</v>
      </c>
      <c r="D25" t="s">
        <v>8</v>
      </c>
      <c r="E25" t="str">
        <f t="shared" si="0"/>
        <v>M</v>
      </c>
      <c r="F25" t="str">
        <f t="shared" si="1"/>
        <v>MM</v>
      </c>
    </row>
    <row r="26" spans="1:6" x14ac:dyDescent="0.35">
      <c r="A26" s="1">
        <v>43587</v>
      </c>
      <c r="B26" t="s">
        <v>8</v>
      </c>
      <c r="C26" t="s">
        <v>9</v>
      </c>
      <c r="D26" t="s">
        <v>8</v>
      </c>
      <c r="E26" t="str">
        <f t="shared" si="0"/>
        <v>M</v>
      </c>
      <c r="F26" t="str">
        <f t="shared" si="1"/>
        <v>MS</v>
      </c>
    </row>
    <row r="27" spans="1:6" x14ac:dyDescent="0.35">
      <c r="A27" s="1">
        <v>44138</v>
      </c>
      <c r="B27" t="s">
        <v>8</v>
      </c>
      <c r="C27" t="s">
        <v>9</v>
      </c>
      <c r="D27" t="s">
        <v>9</v>
      </c>
      <c r="E27" t="str">
        <f t="shared" si="0"/>
        <v>S</v>
      </c>
      <c r="F27" t="str">
        <f t="shared" si="1"/>
        <v>SM</v>
      </c>
    </row>
    <row r="28" spans="1:6" x14ac:dyDescent="0.35">
      <c r="A28" s="1">
        <v>44108</v>
      </c>
      <c r="B28" t="s">
        <v>8</v>
      </c>
      <c r="C28" t="s">
        <v>9</v>
      </c>
      <c r="D28" t="s">
        <v>8</v>
      </c>
      <c r="E28" t="str">
        <f t="shared" si="0"/>
        <v>M</v>
      </c>
      <c r="F28" t="str">
        <f t="shared" si="1"/>
        <v>MM</v>
      </c>
    </row>
    <row r="29" spans="1:6" x14ac:dyDescent="0.35">
      <c r="A29" s="1">
        <v>44303</v>
      </c>
      <c r="B29" t="s">
        <v>8</v>
      </c>
      <c r="C29" t="s">
        <v>9</v>
      </c>
      <c r="D29" t="s">
        <v>8</v>
      </c>
      <c r="E29" t="str">
        <f t="shared" si="0"/>
        <v>M</v>
      </c>
      <c r="F29" t="str">
        <f t="shared" si="1"/>
        <v>MM</v>
      </c>
    </row>
    <row r="30" spans="1:6" x14ac:dyDescent="0.35">
      <c r="A30" s="2">
        <v>44477</v>
      </c>
      <c r="B30" t="s">
        <v>9</v>
      </c>
      <c r="C30" t="s">
        <v>8</v>
      </c>
      <c r="D30" t="s">
        <v>8</v>
      </c>
      <c r="E30" t="str">
        <f t="shared" si="0"/>
        <v>M</v>
      </c>
      <c r="F30" t="str">
        <f t="shared" si="1"/>
        <v>M</v>
      </c>
    </row>
    <row r="31" spans="1:6" x14ac:dyDescent="0.35">
      <c r="A31" s="1"/>
    </row>
    <row r="32" spans="1:6" x14ac:dyDescent="0.35">
      <c r="A32" s="2"/>
    </row>
    <row r="33" spans="1:10" x14ac:dyDescent="0.35">
      <c r="A33" s="1"/>
    </row>
    <row r="34" spans="1:10" x14ac:dyDescent="0.35">
      <c r="A34" s="1"/>
    </row>
    <row r="36" spans="1:10" ht="15.5" x14ac:dyDescent="0.35">
      <c r="A36" s="24" t="s">
        <v>11</v>
      </c>
      <c r="B36" s="24"/>
      <c r="C36" s="24"/>
      <c r="D36" s="24"/>
      <c r="E36" s="24"/>
      <c r="F36" s="24"/>
      <c r="G36" s="24"/>
      <c r="H36" s="24"/>
      <c r="I36" s="24"/>
      <c r="J36" s="24"/>
    </row>
    <row r="37" spans="1:10" x14ac:dyDescent="0.35">
      <c r="A37" s="3" t="s">
        <v>24</v>
      </c>
      <c r="B37" s="3" t="s">
        <v>25</v>
      </c>
      <c r="C37" s="3" t="s">
        <v>26</v>
      </c>
      <c r="D37" s="3" t="s">
        <v>27</v>
      </c>
      <c r="G37" s="3" t="s">
        <v>80</v>
      </c>
      <c r="H37" s="3" t="s">
        <v>86</v>
      </c>
      <c r="I37" s="5" t="s">
        <v>82</v>
      </c>
      <c r="J37" s="5" t="s">
        <v>83</v>
      </c>
    </row>
    <row r="38" spans="1:10" x14ac:dyDescent="0.35">
      <c r="A38" s="1">
        <v>39574</v>
      </c>
      <c r="B38" t="s">
        <v>11</v>
      </c>
      <c r="C38" t="s">
        <v>9</v>
      </c>
      <c r="D38" t="s">
        <v>9</v>
      </c>
      <c r="E38" t="str">
        <f>LEFT(D38,1)</f>
        <v>S</v>
      </c>
      <c r="F38" t="str">
        <f>CONCATENATE(E38,E39)</f>
        <v>SC</v>
      </c>
      <c r="G38">
        <f>COUNTIF(F38:F63,"SS")</f>
        <v>1</v>
      </c>
      <c r="H38">
        <f>COUNTIF(F38:F63,"SC")</f>
        <v>7</v>
      </c>
      <c r="I38" s="4">
        <f>G38/(G38+H38)</f>
        <v>0.125</v>
      </c>
      <c r="J38" s="4">
        <f>1-I38</f>
        <v>0.875</v>
      </c>
    </row>
    <row r="39" spans="1:10" x14ac:dyDescent="0.35">
      <c r="A39" s="1">
        <v>39595</v>
      </c>
      <c r="B39" t="s">
        <v>9</v>
      </c>
      <c r="C39" t="s">
        <v>11</v>
      </c>
      <c r="D39" t="s">
        <v>11</v>
      </c>
      <c r="E39" t="str">
        <f t="shared" ref="E39:E63" si="2">LEFT(D39,1)</f>
        <v>C</v>
      </c>
      <c r="F39" t="str">
        <f t="shared" ref="F39:F63" si="3">CONCATENATE(E39,E40)</f>
        <v>CS</v>
      </c>
    </row>
    <row r="40" spans="1:10" x14ac:dyDescent="0.35">
      <c r="A40" s="1">
        <v>39930</v>
      </c>
      <c r="B40" t="s">
        <v>11</v>
      </c>
      <c r="C40" t="s">
        <v>9</v>
      </c>
      <c r="D40" t="s">
        <v>9</v>
      </c>
      <c r="E40" t="str">
        <f t="shared" si="2"/>
        <v>S</v>
      </c>
      <c r="F40" t="str">
        <f t="shared" si="3"/>
        <v>SC</v>
      </c>
    </row>
    <row r="41" spans="1:10" x14ac:dyDescent="0.35">
      <c r="A41" s="1">
        <v>39937</v>
      </c>
      <c r="B41" t="s">
        <v>11</v>
      </c>
      <c r="C41" t="s">
        <v>9</v>
      </c>
      <c r="D41" t="s">
        <v>11</v>
      </c>
      <c r="E41" t="str">
        <f t="shared" si="2"/>
        <v>C</v>
      </c>
      <c r="F41" t="str">
        <f t="shared" si="3"/>
        <v>CS</v>
      </c>
    </row>
    <row r="42" spans="1:10" x14ac:dyDescent="0.35">
      <c r="A42" s="1">
        <v>40251</v>
      </c>
      <c r="B42" t="s">
        <v>11</v>
      </c>
      <c r="C42" t="s">
        <v>9</v>
      </c>
      <c r="D42" t="s">
        <v>9</v>
      </c>
      <c r="E42" t="str">
        <f t="shared" si="2"/>
        <v>S</v>
      </c>
      <c r="F42" t="str">
        <f t="shared" si="3"/>
        <v>SS</v>
      </c>
    </row>
    <row r="43" spans="1:10" x14ac:dyDescent="0.35">
      <c r="A43" s="1">
        <v>40278</v>
      </c>
      <c r="B43" t="s">
        <v>9</v>
      </c>
      <c r="C43" t="s">
        <v>11</v>
      </c>
      <c r="D43" t="s">
        <v>9</v>
      </c>
      <c r="E43" t="str">
        <f t="shared" si="2"/>
        <v>S</v>
      </c>
      <c r="F43" t="str">
        <f t="shared" si="3"/>
        <v>SC</v>
      </c>
    </row>
    <row r="44" spans="1:10" x14ac:dyDescent="0.35">
      <c r="A44" s="1">
        <v>40290</v>
      </c>
      <c r="B44" t="s">
        <v>11</v>
      </c>
      <c r="C44" t="s">
        <v>9</v>
      </c>
      <c r="D44" t="s">
        <v>11</v>
      </c>
      <c r="E44" t="str">
        <f t="shared" si="2"/>
        <v>C</v>
      </c>
      <c r="F44" t="str">
        <f t="shared" si="3"/>
        <v>CC</v>
      </c>
    </row>
    <row r="45" spans="1:10" x14ac:dyDescent="0.35">
      <c r="A45" s="1">
        <v>40664</v>
      </c>
      <c r="B45" t="s">
        <v>11</v>
      </c>
      <c r="C45" t="s">
        <v>9</v>
      </c>
      <c r="D45" t="s">
        <v>11</v>
      </c>
      <c r="E45" t="str">
        <f t="shared" si="2"/>
        <v>C</v>
      </c>
      <c r="F45" t="str">
        <f t="shared" si="3"/>
        <v>CC</v>
      </c>
    </row>
    <row r="46" spans="1:10" x14ac:dyDescent="0.35">
      <c r="A46" s="1">
        <v>41006</v>
      </c>
      <c r="B46" t="s">
        <v>9</v>
      </c>
      <c r="C46" t="s">
        <v>11</v>
      </c>
      <c r="D46" t="s">
        <v>11</v>
      </c>
      <c r="E46" t="str">
        <f t="shared" si="2"/>
        <v>C</v>
      </c>
      <c r="F46" t="str">
        <f t="shared" si="3"/>
        <v>CC</v>
      </c>
    </row>
    <row r="47" spans="1:10" x14ac:dyDescent="0.35">
      <c r="A47" s="1">
        <v>41033</v>
      </c>
      <c r="B47" t="s">
        <v>11</v>
      </c>
      <c r="C47" t="s">
        <v>9</v>
      </c>
      <c r="D47" t="s">
        <v>11</v>
      </c>
      <c r="E47" t="str">
        <f t="shared" si="2"/>
        <v>C</v>
      </c>
      <c r="F47" t="str">
        <f t="shared" si="3"/>
        <v>CC</v>
      </c>
    </row>
    <row r="48" spans="1:10" x14ac:dyDescent="0.35">
      <c r="A48" s="1">
        <v>41389</v>
      </c>
      <c r="B48" t="s">
        <v>11</v>
      </c>
      <c r="C48" t="s">
        <v>9</v>
      </c>
      <c r="D48" t="s">
        <v>11</v>
      </c>
      <c r="E48" t="str">
        <f t="shared" si="2"/>
        <v>C</v>
      </c>
      <c r="F48" t="str">
        <f t="shared" si="3"/>
        <v>CC</v>
      </c>
    </row>
    <row r="49" spans="1:6" x14ac:dyDescent="0.35">
      <c r="A49" s="1">
        <v>41402</v>
      </c>
      <c r="B49" t="s">
        <v>9</v>
      </c>
      <c r="C49" t="s">
        <v>11</v>
      </c>
      <c r="D49" t="s">
        <v>11</v>
      </c>
      <c r="E49" t="str">
        <f t="shared" si="2"/>
        <v>C</v>
      </c>
      <c r="F49" t="str">
        <f t="shared" si="3"/>
        <v>CC</v>
      </c>
    </row>
    <row r="50" spans="1:6" x14ac:dyDescent="0.35">
      <c r="A50" s="1">
        <v>41756</v>
      </c>
      <c r="B50" t="s">
        <v>9</v>
      </c>
      <c r="C50" t="s">
        <v>11</v>
      </c>
      <c r="D50" t="s">
        <v>11</v>
      </c>
      <c r="E50" t="str">
        <f t="shared" si="2"/>
        <v>C</v>
      </c>
      <c r="F50" t="str">
        <f t="shared" si="3"/>
        <v>CS</v>
      </c>
    </row>
    <row r="51" spans="1:6" x14ac:dyDescent="0.35">
      <c r="A51" s="1">
        <v>41781</v>
      </c>
      <c r="B51" t="s">
        <v>11</v>
      </c>
      <c r="C51" t="s">
        <v>9</v>
      </c>
      <c r="D51" t="s">
        <v>9</v>
      </c>
      <c r="E51" t="str">
        <f t="shared" si="2"/>
        <v>S</v>
      </c>
      <c r="F51" t="str">
        <f t="shared" si="3"/>
        <v>SC</v>
      </c>
    </row>
    <row r="52" spans="1:6" x14ac:dyDescent="0.35">
      <c r="A52" s="1">
        <v>42105</v>
      </c>
      <c r="B52" t="s">
        <v>11</v>
      </c>
      <c r="C52" t="s">
        <v>9</v>
      </c>
      <c r="D52" t="s">
        <v>11</v>
      </c>
      <c r="E52" t="str">
        <f t="shared" si="2"/>
        <v>C</v>
      </c>
      <c r="F52" t="str">
        <f t="shared" si="3"/>
        <v>CS</v>
      </c>
    </row>
    <row r="53" spans="1:6" x14ac:dyDescent="0.35">
      <c r="A53" s="1">
        <v>42126</v>
      </c>
      <c r="B53" t="s">
        <v>9</v>
      </c>
      <c r="C53" t="s">
        <v>11</v>
      </c>
      <c r="D53" t="s">
        <v>9</v>
      </c>
      <c r="E53" t="str">
        <f t="shared" si="2"/>
        <v>S</v>
      </c>
      <c r="F53" t="str">
        <f t="shared" si="3"/>
        <v>SC</v>
      </c>
    </row>
    <row r="54" spans="1:6" x14ac:dyDescent="0.35">
      <c r="A54" s="1">
        <v>43212</v>
      </c>
      <c r="B54" t="s">
        <v>9</v>
      </c>
      <c r="C54" t="s">
        <v>11</v>
      </c>
      <c r="D54" t="s">
        <v>11</v>
      </c>
      <c r="E54" t="str">
        <f t="shared" si="2"/>
        <v>C</v>
      </c>
      <c r="F54" t="str">
        <f t="shared" si="3"/>
        <v>CC</v>
      </c>
    </row>
    <row r="55" spans="1:6" x14ac:dyDescent="0.35">
      <c r="A55" s="1">
        <v>43233</v>
      </c>
      <c r="B55" t="s">
        <v>11</v>
      </c>
      <c r="C55" t="s">
        <v>9</v>
      </c>
      <c r="D55" t="s">
        <v>11</v>
      </c>
      <c r="E55" t="str">
        <f t="shared" si="2"/>
        <v>C</v>
      </c>
      <c r="F55" t="str">
        <f t="shared" si="3"/>
        <v>CC</v>
      </c>
    </row>
    <row r="56" spans="1:6" x14ac:dyDescent="0.35">
      <c r="A56" s="1">
        <v>43242</v>
      </c>
      <c r="B56" t="s">
        <v>9</v>
      </c>
      <c r="C56" t="s">
        <v>11</v>
      </c>
      <c r="D56" t="s">
        <v>11</v>
      </c>
      <c r="E56" t="str">
        <f t="shared" si="2"/>
        <v>C</v>
      </c>
      <c r="F56" t="str">
        <f t="shared" si="3"/>
        <v>CC</v>
      </c>
    </row>
    <row r="57" spans="1:6" x14ac:dyDescent="0.35">
      <c r="A57" s="1">
        <v>43247</v>
      </c>
      <c r="B57" t="s">
        <v>11</v>
      </c>
      <c r="C57" t="s">
        <v>9</v>
      </c>
      <c r="D57" t="s">
        <v>11</v>
      </c>
      <c r="E57" t="str">
        <f t="shared" si="2"/>
        <v>C</v>
      </c>
      <c r="F57" t="str">
        <f t="shared" si="3"/>
        <v>CS</v>
      </c>
    </row>
    <row r="58" spans="1:6" x14ac:dyDescent="0.35">
      <c r="A58" s="1">
        <v>43572</v>
      </c>
      <c r="B58" t="s">
        <v>9</v>
      </c>
      <c r="C58" t="s">
        <v>11</v>
      </c>
      <c r="D58" t="s">
        <v>9</v>
      </c>
      <c r="E58" t="str">
        <f t="shared" si="2"/>
        <v>S</v>
      </c>
      <c r="F58" t="str">
        <f t="shared" si="3"/>
        <v>SC</v>
      </c>
    </row>
    <row r="59" spans="1:6" x14ac:dyDescent="0.35">
      <c r="A59" s="1">
        <v>43578</v>
      </c>
      <c r="B59" t="s">
        <v>11</v>
      </c>
      <c r="C59" t="s">
        <v>9</v>
      </c>
      <c r="D59" t="s">
        <v>11</v>
      </c>
      <c r="E59" t="str">
        <f t="shared" si="2"/>
        <v>C</v>
      </c>
      <c r="F59" t="str">
        <f t="shared" si="3"/>
        <v>CS</v>
      </c>
    </row>
    <row r="60" spans="1:6" x14ac:dyDescent="0.35">
      <c r="A60" s="1">
        <v>44106</v>
      </c>
      <c r="B60" t="s">
        <v>9</v>
      </c>
      <c r="C60" t="s">
        <v>11</v>
      </c>
      <c r="D60" t="s">
        <v>9</v>
      </c>
      <c r="E60" t="str">
        <f t="shared" si="2"/>
        <v>S</v>
      </c>
      <c r="F60" t="str">
        <f t="shared" si="3"/>
        <v>SC</v>
      </c>
    </row>
    <row r="61" spans="1:6" x14ac:dyDescent="0.35">
      <c r="A61" s="1">
        <v>44117</v>
      </c>
      <c r="B61" t="s">
        <v>11</v>
      </c>
      <c r="C61" t="s">
        <v>9</v>
      </c>
      <c r="D61" t="s">
        <v>11</v>
      </c>
      <c r="E61" t="str">
        <f t="shared" si="2"/>
        <v>C</v>
      </c>
      <c r="F61" t="str">
        <f t="shared" si="3"/>
        <v>CC</v>
      </c>
    </row>
    <row r="62" spans="1:6" x14ac:dyDescent="0.35">
      <c r="A62" s="1">
        <v>44314</v>
      </c>
      <c r="B62" t="s">
        <v>11</v>
      </c>
      <c r="C62" t="s">
        <v>9</v>
      </c>
      <c r="D62" t="s">
        <v>11</v>
      </c>
      <c r="E62" t="str">
        <f t="shared" si="2"/>
        <v>C</v>
      </c>
      <c r="F62" t="str">
        <f t="shared" si="3"/>
        <v>CC</v>
      </c>
    </row>
    <row r="63" spans="1:6" x14ac:dyDescent="0.35">
      <c r="A63" s="2">
        <v>44469</v>
      </c>
      <c r="B63" t="s">
        <v>9</v>
      </c>
      <c r="C63" t="s">
        <v>11</v>
      </c>
      <c r="D63" t="s">
        <v>11</v>
      </c>
      <c r="E63" t="str">
        <f t="shared" si="2"/>
        <v>C</v>
      </c>
      <c r="F63" t="str">
        <f t="shared" si="3"/>
        <v>C</v>
      </c>
    </row>
    <row r="64" spans="1:6" x14ac:dyDescent="0.35">
      <c r="A64" s="2"/>
    </row>
    <row r="65" spans="1:10" ht="15.5" x14ac:dyDescent="0.35">
      <c r="A65" s="26" t="s">
        <v>5</v>
      </c>
      <c r="B65" s="26"/>
      <c r="C65" s="26"/>
      <c r="D65" s="26"/>
      <c r="E65" s="26"/>
      <c r="F65" s="26"/>
      <c r="G65" s="26"/>
      <c r="H65" s="26"/>
      <c r="I65" s="26"/>
      <c r="J65" s="26"/>
    </row>
    <row r="66" spans="1:10" x14ac:dyDescent="0.35">
      <c r="A66" s="3" t="s">
        <v>24</v>
      </c>
      <c r="B66" s="3" t="s">
        <v>25</v>
      </c>
      <c r="C66" s="3" t="s">
        <v>26</v>
      </c>
      <c r="D66" s="3" t="s">
        <v>27</v>
      </c>
      <c r="G66" s="3" t="s">
        <v>80</v>
      </c>
      <c r="H66" s="3" t="s">
        <v>87</v>
      </c>
      <c r="I66" s="5" t="s">
        <v>82</v>
      </c>
      <c r="J66" s="5" t="s">
        <v>83</v>
      </c>
    </row>
    <row r="67" spans="1:10" x14ac:dyDescent="0.35">
      <c r="A67" s="1">
        <v>39558</v>
      </c>
      <c r="B67" t="s">
        <v>5</v>
      </c>
      <c r="C67" t="s">
        <v>9</v>
      </c>
      <c r="D67" t="s">
        <v>5</v>
      </c>
      <c r="E67" t="str">
        <f>LEFT(D67,1)</f>
        <v>K</v>
      </c>
      <c r="F67" t="str">
        <f>CONCATENATE(E67,E68)</f>
        <v>KK</v>
      </c>
      <c r="G67">
        <f>COUNTIF(F67:F96,"SS")</f>
        <v>1</v>
      </c>
      <c r="H67">
        <f>COUNTIF(F67:F96,"SK")</f>
        <v>8</v>
      </c>
      <c r="I67" s="4">
        <f>G67/(G67+H67)</f>
        <v>0.1111111111111111</v>
      </c>
      <c r="J67" s="4">
        <f>1-I67</f>
        <v>0.88888888888888884</v>
      </c>
    </row>
    <row r="68" spans="1:10" x14ac:dyDescent="0.35">
      <c r="A68" s="1">
        <v>39579</v>
      </c>
      <c r="B68" t="s">
        <v>9</v>
      </c>
      <c r="C68" t="s">
        <v>5</v>
      </c>
      <c r="D68" t="s">
        <v>5</v>
      </c>
      <c r="E68" t="str">
        <f t="shared" ref="E68:E96" si="4">LEFT(D68,1)</f>
        <v>K</v>
      </c>
      <c r="F68" t="str">
        <f t="shared" ref="F68:F96" si="5">CONCATENATE(E68,E69)</f>
        <v>KS</v>
      </c>
    </row>
    <row r="69" spans="1:10" x14ac:dyDescent="0.35">
      <c r="A69" s="1">
        <v>39922</v>
      </c>
      <c r="B69" t="s">
        <v>9</v>
      </c>
      <c r="C69" t="s">
        <v>5</v>
      </c>
      <c r="D69" t="s">
        <v>9</v>
      </c>
      <c r="E69" t="str">
        <f t="shared" si="4"/>
        <v>S</v>
      </c>
      <c r="F69" t="str">
        <f t="shared" si="5"/>
        <v>SS</v>
      </c>
    </row>
    <row r="70" spans="1:10" x14ac:dyDescent="0.35">
      <c r="A70" s="1">
        <v>39949</v>
      </c>
      <c r="B70" t="s">
        <v>9</v>
      </c>
      <c r="C70" t="s">
        <v>5</v>
      </c>
      <c r="D70" t="s">
        <v>9</v>
      </c>
      <c r="E70" t="str">
        <f t="shared" si="4"/>
        <v>S</v>
      </c>
      <c r="F70" t="str">
        <f t="shared" si="5"/>
        <v>SK</v>
      </c>
    </row>
    <row r="71" spans="1:10" x14ac:dyDescent="0.35">
      <c r="A71" s="1">
        <v>40249</v>
      </c>
      <c r="B71" t="s">
        <v>9</v>
      </c>
      <c r="C71" t="s">
        <v>5</v>
      </c>
      <c r="D71" t="s">
        <v>5</v>
      </c>
      <c r="E71" t="str">
        <f t="shared" si="4"/>
        <v>K</v>
      </c>
      <c r="F71" t="str">
        <f t="shared" si="5"/>
        <v>KK</v>
      </c>
    </row>
    <row r="72" spans="1:10" x14ac:dyDescent="0.35">
      <c r="A72" s="1">
        <v>40269</v>
      </c>
      <c r="B72" t="s">
        <v>5</v>
      </c>
      <c r="C72" t="s">
        <v>9</v>
      </c>
      <c r="D72" t="s">
        <v>5</v>
      </c>
      <c r="E72" t="str">
        <f t="shared" si="4"/>
        <v>K</v>
      </c>
      <c r="F72" t="str">
        <f t="shared" si="5"/>
        <v>KK</v>
      </c>
    </row>
    <row r="73" spans="1:10" x14ac:dyDescent="0.35">
      <c r="A73" s="1">
        <v>40644</v>
      </c>
      <c r="B73" t="s">
        <v>5</v>
      </c>
      <c r="C73" t="s">
        <v>9</v>
      </c>
      <c r="D73" t="s">
        <v>5</v>
      </c>
      <c r="E73" t="str">
        <f t="shared" si="4"/>
        <v>K</v>
      </c>
      <c r="F73" t="str">
        <f t="shared" si="5"/>
        <v>KK</v>
      </c>
    </row>
    <row r="74" spans="1:10" x14ac:dyDescent="0.35">
      <c r="A74" s="1">
        <v>40666</v>
      </c>
      <c r="B74" t="s">
        <v>9</v>
      </c>
      <c r="C74" t="s">
        <v>5</v>
      </c>
      <c r="D74" t="s">
        <v>5</v>
      </c>
      <c r="E74" t="str">
        <f t="shared" si="4"/>
        <v>K</v>
      </c>
      <c r="F74" t="str">
        <f t="shared" si="5"/>
        <v>KK</v>
      </c>
    </row>
    <row r="75" spans="1:10" x14ac:dyDescent="0.35">
      <c r="A75" s="1">
        <v>41021</v>
      </c>
      <c r="B75" t="s">
        <v>9</v>
      </c>
      <c r="C75" t="s">
        <v>5</v>
      </c>
      <c r="D75" t="s">
        <v>5</v>
      </c>
      <c r="E75" t="str">
        <f t="shared" si="4"/>
        <v>K</v>
      </c>
      <c r="F75" t="str">
        <f t="shared" si="5"/>
        <v>KK</v>
      </c>
    </row>
    <row r="76" spans="1:10" x14ac:dyDescent="0.35">
      <c r="A76" s="1">
        <v>41378</v>
      </c>
      <c r="B76" t="s">
        <v>5</v>
      </c>
      <c r="C76" t="s">
        <v>9</v>
      </c>
      <c r="D76" t="s">
        <v>5</v>
      </c>
      <c r="E76" t="str">
        <f t="shared" si="4"/>
        <v>K</v>
      </c>
      <c r="F76" t="str">
        <f t="shared" si="5"/>
        <v>KS</v>
      </c>
    </row>
    <row r="77" spans="1:10" x14ac:dyDescent="0.35">
      <c r="A77" s="1">
        <v>41413</v>
      </c>
      <c r="B77" t="s">
        <v>9</v>
      </c>
      <c r="C77" t="s">
        <v>5</v>
      </c>
      <c r="D77" t="s">
        <v>9</v>
      </c>
      <c r="E77" t="str">
        <f t="shared" si="4"/>
        <v>S</v>
      </c>
      <c r="F77" t="str">
        <f t="shared" si="5"/>
        <v>SK</v>
      </c>
    </row>
    <row r="78" spans="1:10" x14ac:dyDescent="0.35">
      <c r="A78" s="1">
        <v>41777</v>
      </c>
      <c r="B78" t="s">
        <v>9</v>
      </c>
      <c r="C78" t="s">
        <v>5</v>
      </c>
      <c r="D78" t="s">
        <v>5</v>
      </c>
      <c r="E78" t="str">
        <f t="shared" si="4"/>
        <v>K</v>
      </c>
      <c r="F78" t="str">
        <f t="shared" si="5"/>
        <v>KK</v>
      </c>
    </row>
    <row r="79" spans="1:10" x14ac:dyDescent="0.35">
      <c r="A79" s="1">
        <v>41783</v>
      </c>
      <c r="B79" t="s">
        <v>5</v>
      </c>
      <c r="C79" t="s">
        <v>9</v>
      </c>
      <c r="D79" t="s">
        <v>5</v>
      </c>
      <c r="E79" t="str">
        <f t="shared" si="4"/>
        <v>K</v>
      </c>
      <c r="F79" t="str">
        <f t="shared" si="5"/>
        <v>KS</v>
      </c>
    </row>
    <row r="80" spans="1:10" x14ac:dyDescent="0.35">
      <c r="A80" s="1">
        <v>42116</v>
      </c>
      <c r="B80" t="s">
        <v>9</v>
      </c>
      <c r="C80" t="s">
        <v>5</v>
      </c>
      <c r="D80" t="s">
        <v>9</v>
      </c>
      <c r="E80" t="str">
        <f t="shared" si="4"/>
        <v>S</v>
      </c>
      <c r="F80" t="str">
        <f t="shared" si="5"/>
        <v>SK</v>
      </c>
    </row>
    <row r="81" spans="1:6" x14ac:dyDescent="0.35">
      <c r="A81" s="1">
        <v>42128</v>
      </c>
      <c r="B81" t="s">
        <v>5</v>
      </c>
      <c r="C81" t="s">
        <v>9</v>
      </c>
      <c r="D81" t="s">
        <v>5</v>
      </c>
      <c r="E81" t="str">
        <f t="shared" si="4"/>
        <v>K</v>
      </c>
      <c r="F81" t="str">
        <f t="shared" si="5"/>
        <v>KK</v>
      </c>
    </row>
    <row r="82" spans="1:6" x14ac:dyDescent="0.35">
      <c r="A82" s="1">
        <v>42476</v>
      </c>
      <c r="B82" t="s">
        <v>9</v>
      </c>
      <c r="C82" t="s">
        <v>5</v>
      </c>
      <c r="D82" t="s">
        <v>5</v>
      </c>
      <c r="E82" t="str">
        <f t="shared" si="4"/>
        <v>K</v>
      </c>
      <c r="F82" t="str">
        <f t="shared" si="5"/>
        <v>KK</v>
      </c>
    </row>
    <row r="83" spans="1:6" x14ac:dyDescent="0.35">
      <c r="A83" s="1">
        <v>42512</v>
      </c>
      <c r="B83" t="s">
        <v>5</v>
      </c>
      <c r="C83" t="s">
        <v>9</v>
      </c>
      <c r="D83" t="s">
        <v>5</v>
      </c>
      <c r="E83" t="str">
        <f t="shared" si="4"/>
        <v>K</v>
      </c>
      <c r="F83" t="str">
        <f t="shared" si="5"/>
        <v>KS</v>
      </c>
    </row>
    <row r="84" spans="1:6" x14ac:dyDescent="0.35">
      <c r="A84" s="1">
        <v>42515</v>
      </c>
      <c r="B84" t="s">
        <v>9</v>
      </c>
      <c r="C84" t="s">
        <v>5</v>
      </c>
      <c r="D84" t="s">
        <v>9</v>
      </c>
      <c r="E84" t="str">
        <f t="shared" si="4"/>
        <v>S</v>
      </c>
      <c r="F84" t="str">
        <f t="shared" si="5"/>
        <v>SK</v>
      </c>
    </row>
    <row r="85" spans="1:6" x14ac:dyDescent="0.35">
      <c r="A85" s="1">
        <v>42840</v>
      </c>
      <c r="B85" t="s">
        <v>5</v>
      </c>
      <c r="C85" t="s">
        <v>9</v>
      </c>
      <c r="D85" t="s">
        <v>5</v>
      </c>
      <c r="E85" t="str">
        <f t="shared" si="4"/>
        <v>K</v>
      </c>
      <c r="F85" t="str">
        <f t="shared" si="5"/>
        <v>KS</v>
      </c>
    </row>
    <row r="86" spans="1:6" x14ac:dyDescent="0.35">
      <c r="A86" s="1">
        <v>42855</v>
      </c>
      <c r="B86" t="s">
        <v>9</v>
      </c>
      <c r="C86" t="s">
        <v>5</v>
      </c>
      <c r="D86" t="s">
        <v>9</v>
      </c>
      <c r="E86" t="str">
        <f t="shared" si="4"/>
        <v>S</v>
      </c>
      <c r="F86" t="str">
        <f t="shared" si="5"/>
        <v>SK</v>
      </c>
    </row>
    <row r="87" spans="1:6" x14ac:dyDescent="0.35">
      <c r="A87" s="1">
        <v>42872</v>
      </c>
      <c r="B87" t="s">
        <v>9</v>
      </c>
      <c r="C87" t="s">
        <v>5</v>
      </c>
      <c r="D87" t="s">
        <v>5</v>
      </c>
      <c r="E87" t="str">
        <f t="shared" si="4"/>
        <v>K</v>
      </c>
      <c r="F87" t="str">
        <f t="shared" si="5"/>
        <v>KS</v>
      </c>
    </row>
    <row r="88" spans="1:6" x14ac:dyDescent="0.35">
      <c r="A88" s="1">
        <v>43204</v>
      </c>
      <c r="B88" t="s">
        <v>5</v>
      </c>
      <c r="C88" t="s">
        <v>9</v>
      </c>
      <c r="D88" t="s">
        <v>9</v>
      </c>
      <c r="E88" t="str">
        <f t="shared" si="4"/>
        <v>S</v>
      </c>
      <c r="F88" t="str">
        <f t="shared" si="5"/>
        <v>SK</v>
      </c>
    </row>
    <row r="89" spans="1:6" x14ac:dyDescent="0.35">
      <c r="A89" s="1">
        <v>43239</v>
      </c>
      <c r="B89" t="s">
        <v>9</v>
      </c>
      <c r="C89" t="s">
        <v>5</v>
      </c>
      <c r="D89" t="s">
        <v>5</v>
      </c>
      <c r="E89" t="str">
        <f t="shared" si="4"/>
        <v>K</v>
      </c>
      <c r="F89" t="str">
        <f t="shared" si="5"/>
        <v>KS</v>
      </c>
    </row>
    <row r="90" spans="1:6" x14ac:dyDescent="0.35">
      <c r="A90" s="1">
        <v>43245</v>
      </c>
      <c r="B90" t="s">
        <v>5</v>
      </c>
      <c r="C90" t="s">
        <v>9</v>
      </c>
      <c r="D90" t="s">
        <v>9</v>
      </c>
      <c r="E90" t="str">
        <f t="shared" si="4"/>
        <v>S</v>
      </c>
      <c r="F90" t="str">
        <f t="shared" si="5"/>
        <v>SK</v>
      </c>
    </row>
    <row r="91" spans="1:6" x14ac:dyDescent="0.35">
      <c r="A91" s="1">
        <v>43548</v>
      </c>
      <c r="B91" t="s">
        <v>5</v>
      </c>
      <c r="C91" t="s">
        <v>9</v>
      </c>
      <c r="D91" t="s">
        <v>5</v>
      </c>
      <c r="E91" t="str">
        <f t="shared" si="4"/>
        <v>K</v>
      </c>
      <c r="F91" t="str">
        <f t="shared" si="5"/>
        <v>KS</v>
      </c>
    </row>
    <row r="92" spans="1:6" x14ac:dyDescent="0.35">
      <c r="A92" s="1">
        <v>43576</v>
      </c>
      <c r="B92" t="s">
        <v>9</v>
      </c>
      <c r="C92" t="s">
        <v>5</v>
      </c>
      <c r="D92" t="s">
        <v>9</v>
      </c>
      <c r="E92" t="str">
        <f t="shared" si="4"/>
        <v>S</v>
      </c>
      <c r="F92" t="str">
        <f t="shared" si="5"/>
        <v>SK</v>
      </c>
    </row>
    <row r="93" spans="1:6" x14ac:dyDescent="0.35">
      <c r="A93" s="1">
        <v>44122</v>
      </c>
      <c r="B93" t="s">
        <v>5</v>
      </c>
      <c r="C93" t="s">
        <v>9</v>
      </c>
      <c r="D93" t="s">
        <v>5</v>
      </c>
      <c r="E93" t="str">
        <f t="shared" si="4"/>
        <v>K</v>
      </c>
      <c r="F93" t="str">
        <f t="shared" si="5"/>
        <v>KK</v>
      </c>
    </row>
    <row r="94" spans="1:6" x14ac:dyDescent="0.35">
      <c r="A94" s="1">
        <v>44100</v>
      </c>
      <c r="B94" t="s">
        <v>9</v>
      </c>
      <c r="C94" t="s">
        <v>5</v>
      </c>
      <c r="D94" t="s">
        <v>5</v>
      </c>
      <c r="E94" t="str">
        <f t="shared" si="4"/>
        <v>K</v>
      </c>
      <c r="F94" t="str">
        <f t="shared" si="5"/>
        <v>KK</v>
      </c>
    </row>
    <row r="95" spans="1:6" x14ac:dyDescent="0.35">
      <c r="A95" s="1">
        <v>44297</v>
      </c>
      <c r="B95" t="s">
        <v>9</v>
      </c>
      <c r="C95" t="s">
        <v>5</v>
      </c>
      <c r="D95" t="s">
        <v>5</v>
      </c>
      <c r="E95" t="str">
        <f t="shared" si="4"/>
        <v>K</v>
      </c>
      <c r="F95" t="str">
        <f t="shared" si="5"/>
        <v>KK</v>
      </c>
    </row>
    <row r="96" spans="1:6" x14ac:dyDescent="0.35">
      <c r="A96" s="2">
        <v>44472</v>
      </c>
      <c r="B96" t="s">
        <v>5</v>
      </c>
      <c r="C96" t="s">
        <v>9</v>
      </c>
      <c r="D96" t="s">
        <v>5</v>
      </c>
      <c r="E96" t="str">
        <f t="shared" si="4"/>
        <v>K</v>
      </c>
      <c r="F96" t="str">
        <f t="shared" si="5"/>
        <v>K</v>
      </c>
    </row>
    <row r="98" spans="1:10" ht="15.5" x14ac:dyDescent="0.35">
      <c r="A98" s="25" t="s">
        <v>31</v>
      </c>
      <c r="B98" s="25"/>
      <c r="C98" s="25"/>
      <c r="D98" s="25"/>
      <c r="E98" s="25"/>
      <c r="F98" s="25"/>
      <c r="G98" s="25"/>
      <c r="H98" s="25"/>
      <c r="I98" s="25"/>
      <c r="J98" s="25"/>
    </row>
    <row r="99" spans="1:10" x14ac:dyDescent="0.35">
      <c r="A99" s="3" t="s">
        <v>24</v>
      </c>
      <c r="B99" s="3" t="s">
        <v>25</v>
      </c>
      <c r="C99" s="3" t="s">
        <v>26</v>
      </c>
      <c r="D99" s="3" t="s">
        <v>27</v>
      </c>
      <c r="G99" s="3" t="s">
        <v>80</v>
      </c>
      <c r="H99" s="3" t="s">
        <v>88</v>
      </c>
      <c r="I99" s="5" t="s">
        <v>82</v>
      </c>
      <c r="J99" s="5" t="s">
        <v>83</v>
      </c>
    </row>
    <row r="100" spans="1:10" x14ac:dyDescent="0.35">
      <c r="A100" s="1">
        <v>39562</v>
      </c>
      <c r="B100" t="s">
        <v>9</v>
      </c>
      <c r="C100" t="s">
        <v>7</v>
      </c>
      <c r="D100" t="s">
        <v>7</v>
      </c>
      <c r="E100" t="str">
        <f>LEFT(D100,1)</f>
        <v>R</v>
      </c>
      <c r="F100" t="str">
        <f>CONCATENATE(E100,E101)</f>
        <v>RR</v>
      </c>
      <c r="G100">
        <f>COUNTIF(F100:F123,"SS")</f>
        <v>3</v>
      </c>
      <c r="H100">
        <f>COUNTIF(F100:F123,"SR")</f>
        <v>6</v>
      </c>
      <c r="I100" s="4">
        <f>G100/(G100+H100)</f>
        <v>0.33333333333333331</v>
      </c>
      <c r="J100" s="4">
        <f>1-I100</f>
        <v>0.66666666666666674</v>
      </c>
    </row>
    <row r="101" spans="1:10" x14ac:dyDescent="0.35">
      <c r="A101" s="1">
        <v>39577</v>
      </c>
      <c r="B101" t="s">
        <v>7</v>
      </c>
      <c r="C101" t="s">
        <v>9</v>
      </c>
      <c r="D101" t="s">
        <v>7</v>
      </c>
      <c r="E101" t="str">
        <f t="shared" ref="E101:E123" si="6">LEFT(D101,1)</f>
        <v>R</v>
      </c>
      <c r="F101" t="str">
        <f t="shared" ref="F101:F123" si="7">CONCATENATE(E101,E102)</f>
        <v>RR</v>
      </c>
    </row>
    <row r="102" spans="1:10" x14ac:dyDescent="0.35">
      <c r="A102" s="1">
        <v>39935</v>
      </c>
      <c r="B102" t="s">
        <v>9</v>
      </c>
      <c r="C102" t="s">
        <v>7</v>
      </c>
      <c r="D102" t="s">
        <v>7</v>
      </c>
      <c r="E102" t="str">
        <f t="shared" si="6"/>
        <v>R</v>
      </c>
      <c r="F102" t="str">
        <f t="shared" si="7"/>
        <v>RS</v>
      </c>
    </row>
    <row r="103" spans="1:10" x14ac:dyDescent="0.35">
      <c r="A103" s="1">
        <v>39944</v>
      </c>
      <c r="B103" t="s">
        <v>9</v>
      </c>
      <c r="C103" t="s">
        <v>7</v>
      </c>
      <c r="D103" t="s">
        <v>9</v>
      </c>
      <c r="E103" t="str">
        <f t="shared" si="6"/>
        <v>S</v>
      </c>
      <c r="F103" t="str">
        <f t="shared" si="7"/>
        <v>SR</v>
      </c>
    </row>
    <row r="104" spans="1:10" x14ac:dyDescent="0.35">
      <c r="A104" s="1">
        <v>40263</v>
      </c>
      <c r="B104" t="s">
        <v>7</v>
      </c>
      <c r="C104" t="s">
        <v>9</v>
      </c>
      <c r="D104" t="s">
        <v>7</v>
      </c>
      <c r="E104" t="str">
        <f t="shared" si="6"/>
        <v>R</v>
      </c>
      <c r="F104" t="str">
        <f t="shared" si="7"/>
        <v>RR</v>
      </c>
    </row>
    <row r="105" spans="1:10" x14ac:dyDescent="0.35">
      <c r="A105" s="1">
        <v>40273</v>
      </c>
      <c r="B105" t="s">
        <v>9</v>
      </c>
      <c r="C105" t="s">
        <v>7</v>
      </c>
      <c r="D105" t="s">
        <v>7</v>
      </c>
      <c r="E105" t="str">
        <f t="shared" si="6"/>
        <v>R</v>
      </c>
      <c r="F105" t="str">
        <f t="shared" si="7"/>
        <v>RR</v>
      </c>
    </row>
    <row r="106" spans="1:10" x14ac:dyDescent="0.35">
      <c r="A106" s="1">
        <v>40642</v>
      </c>
      <c r="B106" t="s">
        <v>9</v>
      </c>
      <c r="C106" t="s">
        <v>7</v>
      </c>
      <c r="D106" t="s">
        <v>7</v>
      </c>
      <c r="E106" t="str">
        <f t="shared" si="6"/>
        <v>R</v>
      </c>
      <c r="F106" t="str">
        <f t="shared" si="7"/>
        <v>RR</v>
      </c>
    </row>
    <row r="107" spans="1:10" x14ac:dyDescent="0.35">
      <c r="A107" s="1">
        <v>41016</v>
      </c>
      <c r="B107" t="s">
        <v>7</v>
      </c>
      <c r="C107" t="s">
        <v>9</v>
      </c>
      <c r="D107" t="s">
        <v>7</v>
      </c>
      <c r="E107" t="str">
        <f t="shared" si="6"/>
        <v>R</v>
      </c>
      <c r="F107" t="str">
        <f t="shared" si="7"/>
        <v>RS</v>
      </c>
    </row>
    <row r="108" spans="1:10" x14ac:dyDescent="0.35">
      <c r="A108" s="1">
        <v>41047</v>
      </c>
      <c r="B108" t="s">
        <v>9</v>
      </c>
      <c r="C108" t="s">
        <v>7</v>
      </c>
      <c r="D108" t="s">
        <v>9</v>
      </c>
      <c r="E108" t="str">
        <f t="shared" si="6"/>
        <v>S</v>
      </c>
      <c r="F108" t="str">
        <f t="shared" si="7"/>
        <v>SR</v>
      </c>
    </row>
    <row r="109" spans="1:10" x14ac:dyDescent="0.35">
      <c r="A109" s="1">
        <v>41391</v>
      </c>
      <c r="B109" t="s">
        <v>7</v>
      </c>
      <c r="C109" t="s">
        <v>9</v>
      </c>
      <c r="D109" t="s">
        <v>7</v>
      </c>
      <c r="E109" t="str">
        <f t="shared" si="6"/>
        <v>R</v>
      </c>
      <c r="F109" t="str">
        <f t="shared" si="7"/>
        <v>RS</v>
      </c>
    </row>
    <row r="110" spans="1:10" x14ac:dyDescent="0.35">
      <c r="A110" s="1">
        <v>41411</v>
      </c>
      <c r="B110" t="s">
        <v>9</v>
      </c>
      <c r="C110" t="s">
        <v>7</v>
      </c>
      <c r="D110" t="s">
        <v>9</v>
      </c>
      <c r="E110" t="str">
        <f t="shared" si="6"/>
        <v>S</v>
      </c>
      <c r="F110" t="str">
        <f t="shared" si="7"/>
        <v>SR</v>
      </c>
    </row>
    <row r="111" spans="1:10" x14ac:dyDescent="0.35">
      <c r="A111" s="1">
        <v>41416</v>
      </c>
      <c r="B111" t="s">
        <v>7</v>
      </c>
      <c r="C111" t="s">
        <v>9</v>
      </c>
      <c r="D111" t="s">
        <v>7</v>
      </c>
      <c r="E111" t="str">
        <f t="shared" si="6"/>
        <v>R</v>
      </c>
      <c r="F111" t="str">
        <f t="shared" si="7"/>
        <v>RR</v>
      </c>
    </row>
    <row r="112" spans="1:10" x14ac:dyDescent="0.35">
      <c r="A112" s="1">
        <v>41747</v>
      </c>
      <c r="B112" t="s">
        <v>9</v>
      </c>
      <c r="C112" t="s">
        <v>7</v>
      </c>
      <c r="D112" t="s">
        <v>7</v>
      </c>
      <c r="E112" t="str">
        <f t="shared" si="6"/>
        <v>R</v>
      </c>
      <c r="F112" t="str">
        <f t="shared" si="7"/>
        <v>RS</v>
      </c>
    </row>
    <row r="113" spans="1:10" x14ac:dyDescent="0.35">
      <c r="A113" s="1">
        <v>41767</v>
      </c>
      <c r="B113" t="s">
        <v>7</v>
      </c>
      <c r="C113" t="s">
        <v>9</v>
      </c>
      <c r="D113" t="s">
        <v>9</v>
      </c>
      <c r="E113" t="str">
        <f t="shared" si="6"/>
        <v>S</v>
      </c>
      <c r="F113" t="str">
        <f t="shared" si="7"/>
        <v>SR</v>
      </c>
    </row>
    <row r="114" spans="1:10" x14ac:dyDescent="0.35">
      <c r="A114" s="1">
        <v>42110</v>
      </c>
      <c r="B114" t="s">
        <v>9</v>
      </c>
      <c r="C114" t="s">
        <v>7</v>
      </c>
      <c r="D114" t="s">
        <v>7</v>
      </c>
      <c r="E114" t="str">
        <f t="shared" si="6"/>
        <v>R</v>
      </c>
      <c r="F114" t="str">
        <f t="shared" si="7"/>
        <v>RS</v>
      </c>
    </row>
    <row r="115" spans="1:10" x14ac:dyDescent="0.35">
      <c r="A115" s="1">
        <v>42131</v>
      </c>
      <c r="B115" t="s">
        <v>7</v>
      </c>
      <c r="C115" t="s">
        <v>9</v>
      </c>
      <c r="D115" t="s">
        <v>9</v>
      </c>
      <c r="E115" t="str">
        <f t="shared" si="6"/>
        <v>S</v>
      </c>
      <c r="F115" t="str">
        <f t="shared" si="7"/>
        <v>SS</v>
      </c>
    </row>
    <row r="116" spans="1:10" x14ac:dyDescent="0.35">
      <c r="A116" s="1">
        <v>43199</v>
      </c>
      <c r="B116" t="s">
        <v>9</v>
      </c>
      <c r="C116" t="s">
        <v>7</v>
      </c>
      <c r="D116" t="s">
        <v>9</v>
      </c>
      <c r="E116" t="str">
        <f t="shared" si="6"/>
        <v>S</v>
      </c>
      <c r="F116" t="str">
        <f t="shared" si="7"/>
        <v>SS</v>
      </c>
    </row>
    <row r="117" spans="1:10" x14ac:dyDescent="0.35">
      <c r="A117" s="1">
        <v>43219</v>
      </c>
      <c r="B117" t="s">
        <v>7</v>
      </c>
      <c r="C117" t="s">
        <v>9</v>
      </c>
      <c r="D117" t="s">
        <v>9</v>
      </c>
      <c r="E117" t="str">
        <f t="shared" si="6"/>
        <v>S</v>
      </c>
      <c r="F117" t="str">
        <f t="shared" si="7"/>
        <v>SS</v>
      </c>
    </row>
    <row r="118" spans="1:10" x14ac:dyDescent="0.35">
      <c r="A118" s="1">
        <v>43553</v>
      </c>
      <c r="B118" t="s">
        <v>9</v>
      </c>
      <c r="C118" t="s">
        <v>7</v>
      </c>
      <c r="D118" t="s">
        <v>9</v>
      </c>
      <c r="E118" t="str">
        <f t="shared" si="6"/>
        <v>S</v>
      </c>
      <c r="F118" t="str">
        <f t="shared" si="7"/>
        <v>SR</v>
      </c>
    </row>
    <row r="119" spans="1:10" x14ac:dyDescent="0.35">
      <c r="A119" s="1">
        <v>43582</v>
      </c>
      <c r="B119" t="s">
        <v>7</v>
      </c>
      <c r="C119" t="s">
        <v>9</v>
      </c>
      <c r="D119" t="s">
        <v>7</v>
      </c>
      <c r="E119" t="str">
        <f t="shared" si="6"/>
        <v>R</v>
      </c>
      <c r="F119" t="str">
        <f t="shared" si="7"/>
        <v>RR</v>
      </c>
    </row>
    <row r="120" spans="1:10" x14ac:dyDescent="0.35">
      <c r="A120" s="1">
        <v>44115</v>
      </c>
      <c r="B120" t="s">
        <v>9</v>
      </c>
      <c r="C120" t="s">
        <v>7</v>
      </c>
      <c r="D120" t="s">
        <v>7</v>
      </c>
      <c r="E120" t="str">
        <f t="shared" si="6"/>
        <v>R</v>
      </c>
      <c r="F120" t="str">
        <f t="shared" si="7"/>
        <v>RS</v>
      </c>
    </row>
    <row r="121" spans="1:10" x14ac:dyDescent="0.35">
      <c r="A121" s="1">
        <v>44126</v>
      </c>
      <c r="B121" t="s">
        <v>7</v>
      </c>
      <c r="C121" t="s">
        <v>9</v>
      </c>
      <c r="D121" t="s">
        <v>9</v>
      </c>
      <c r="E121" t="str">
        <f t="shared" si="6"/>
        <v>S</v>
      </c>
      <c r="F121" t="str">
        <f t="shared" si="7"/>
        <v>SR</v>
      </c>
    </row>
    <row r="122" spans="1:10" x14ac:dyDescent="0.35">
      <c r="A122" s="1">
        <v>44318</v>
      </c>
      <c r="B122" t="s">
        <v>7</v>
      </c>
      <c r="C122" t="s">
        <v>9</v>
      </c>
      <c r="D122" t="s">
        <v>7</v>
      </c>
      <c r="E122" t="str">
        <f t="shared" si="6"/>
        <v>R</v>
      </c>
      <c r="F122" t="str">
        <f t="shared" si="7"/>
        <v>RS</v>
      </c>
    </row>
    <row r="123" spans="1:10" x14ac:dyDescent="0.35">
      <c r="A123" s="2">
        <v>44466</v>
      </c>
      <c r="B123" t="s">
        <v>9</v>
      </c>
      <c r="C123" t="s">
        <v>7</v>
      </c>
      <c r="D123" t="s">
        <v>9</v>
      </c>
      <c r="E123" t="str">
        <f t="shared" si="6"/>
        <v>S</v>
      </c>
      <c r="F123" t="str">
        <f t="shared" si="7"/>
        <v>S</v>
      </c>
    </row>
    <row r="125" spans="1:10" ht="15.5" x14ac:dyDescent="0.35">
      <c r="A125" s="28" t="s">
        <v>4</v>
      </c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1:10" x14ac:dyDescent="0.35">
      <c r="A126" s="3" t="s">
        <v>24</v>
      </c>
      <c r="B126" s="3" t="s">
        <v>25</v>
      </c>
      <c r="C126" s="3" t="s">
        <v>26</v>
      </c>
      <c r="D126" s="3" t="s">
        <v>27</v>
      </c>
      <c r="G126" s="3" t="s">
        <v>80</v>
      </c>
      <c r="H126" s="3" t="s">
        <v>88</v>
      </c>
      <c r="I126" s="5" t="s">
        <v>82</v>
      </c>
      <c r="J126" s="5" t="s">
        <v>83</v>
      </c>
    </row>
    <row r="127" spans="1:10" x14ac:dyDescent="0.35">
      <c r="A127" s="1">
        <v>39593</v>
      </c>
      <c r="B127" t="s">
        <v>9</v>
      </c>
      <c r="C127" t="s">
        <v>4</v>
      </c>
      <c r="D127" t="s">
        <v>4</v>
      </c>
      <c r="E127" t="str">
        <f>LEFT(D127,1)</f>
        <v>R</v>
      </c>
      <c r="F127" t="str">
        <f>CONCATENATE(E127,E128)</f>
        <v>RR</v>
      </c>
      <c r="G127">
        <f>COUNTIF(F127:F155,"SS")</f>
        <v>7</v>
      </c>
      <c r="H127">
        <f>COUNTIF(F127:F155,"SR")</f>
        <v>9</v>
      </c>
      <c r="I127" s="4">
        <f>G127/(G127+H127)</f>
        <v>0.4375</v>
      </c>
      <c r="J127" s="4">
        <f>1-I127</f>
        <v>0.5625</v>
      </c>
    </row>
    <row r="128" spans="1:10" x14ac:dyDescent="0.35">
      <c r="A128" s="1">
        <v>39571</v>
      </c>
      <c r="B128" t="s">
        <v>4</v>
      </c>
      <c r="C128" t="s">
        <v>9</v>
      </c>
      <c r="D128" t="s">
        <v>4</v>
      </c>
      <c r="E128" t="str">
        <f t="shared" ref="E128:E156" si="8">LEFT(D128,1)</f>
        <v>R</v>
      </c>
      <c r="F128" t="str">
        <f t="shared" ref="F128:F156" si="9">CONCATENATE(E128,E129)</f>
        <v>RS</v>
      </c>
    </row>
    <row r="129" spans="1:6" x14ac:dyDescent="0.35">
      <c r="A129" s="1">
        <v>39925</v>
      </c>
      <c r="B129" t="s">
        <v>4</v>
      </c>
      <c r="C129" t="s">
        <v>9</v>
      </c>
      <c r="D129" t="s">
        <v>9</v>
      </c>
      <c r="E129" t="str">
        <f t="shared" si="8"/>
        <v>S</v>
      </c>
      <c r="F129" t="str">
        <f t="shared" si="9"/>
        <v>SR</v>
      </c>
    </row>
    <row r="130" spans="1:6" x14ac:dyDescent="0.35">
      <c r="A130" s="1">
        <v>39954</v>
      </c>
      <c r="B130" t="s">
        <v>4</v>
      </c>
      <c r="C130" t="s">
        <v>9</v>
      </c>
      <c r="D130" t="s">
        <v>4</v>
      </c>
      <c r="E130" t="str">
        <f t="shared" si="8"/>
        <v>R</v>
      </c>
      <c r="F130" t="str">
        <f t="shared" si="9"/>
        <v>RS</v>
      </c>
    </row>
    <row r="131" spans="1:6" x14ac:dyDescent="0.35">
      <c r="A131" s="1">
        <v>39957</v>
      </c>
      <c r="B131" t="s">
        <v>4</v>
      </c>
      <c r="C131" t="s">
        <v>9</v>
      </c>
      <c r="D131" t="s">
        <v>9</v>
      </c>
      <c r="E131" t="str">
        <f t="shared" si="8"/>
        <v>S</v>
      </c>
      <c r="F131" t="str">
        <f t="shared" si="9"/>
        <v>SS</v>
      </c>
    </row>
    <row r="132" spans="1:6" x14ac:dyDescent="0.35">
      <c r="A132" s="1">
        <v>40276</v>
      </c>
      <c r="B132" t="s">
        <v>4</v>
      </c>
      <c r="C132" t="s">
        <v>9</v>
      </c>
      <c r="D132" t="s">
        <v>9</v>
      </c>
      <c r="E132" t="str">
        <f t="shared" si="8"/>
        <v>S</v>
      </c>
      <c r="F132" t="str">
        <f t="shared" si="9"/>
        <v>SS</v>
      </c>
    </row>
    <row r="133" spans="1:6" x14ac:dyDescent="0.35">
      <c r="A133" s="1">
        <v>40280</v>
      </c>
      <c r="B133" t="s">
        <v>9</v>
      </c>
      <c r="C133" t="s">
        <v>4</v>
      </c>
      <c r="D133" t="s">
        <v>9</v>
      </c>
      <c r="E133" t="str">
        <f t="shared" si="8"/>
        <v>S</v>
      </c>
      <c r="F133" t="str">
        <f t="shared" si="9"/>
        <v>SR</v>
      </c>
    </row>
    <row r="134" spans="1:6" x14ac:dyDescent="0.35">
      <c r="A134" s="1">
        <v>40292</v>
      </c>
      <c r="B134" t="s">
        <v>4</v>
      </c>
      <c r="C134" t="s">
        <v>9</v>
      </c>
      <c r="D134" t="s">
        <v>4</v>
      </c>
      <c r="E134" t="str">
        <f t="shared" si="8"/>
        <v>R</v>
      </c>
      <c r="F134" t="str">
        <f t="shared" si="9"/>
        <v>RS</v>
      </c>
    </row>
    <row r="135" spans="1:6" x14ac:dyDescent="0.35">
      <c r="A135" s="1">
        <v>40647</v>
      </c>
      <c r="B135" t="s">
        <v>9</v>
      </c>
      <c r="C135" t="s">
        <v>4</v>
      </c>
      <c r="D135" t="s">
        <v>9</v>
      </c>
      <c r="E135" t="str">
        <f t="shared" si="8"/>
        <v>S</v>
      </c>
      <c r="F135" t="str">
        <f t="shared" si="9"/>
        <v>SR</v>
      </c>
    </row>
    <row r="136" spans="1:6" x14ac:dyDescent="0.35">
      <c r="A136" s="1">
        <v>41035</v>
      </c>
      <c r="B136" t="s">
        <v>4</v>
      </c>
      <c r="C136" t="s">
        <v>9</v>
      </c>
      <c r="D136" t="s">
        <v>4</v>
      </c>
      <c r="E136" t="str">
        <f t="shared" si="8"/>
        <v>R</v>
      </c>
      <c r="F136" t="str">
        <f t="shared" si="9"/>
        <v>RS</v>
      </c>
    </row>
    <row r="137" spans="1:6" x14ac:dyDescent="0.35">
      <c r="A137" s="1">
        <v>41049</v>
      </c>
      <c r="B137" t="s">
        <v>9</v>
      </c>
      <c r="C137" t="s">
        <v>4</v>
      </c>
      <c r="D137" t="s">
        <v>9</v>
      </c>
      <c r="E137" t="str">
        <f t="shared" si="8"/>
        <v>S</v>
      </c>
      <c r="F137" t="str">
        <f t="shared" si="9"/>
        <v>SS</v>
      </c>
    </row>
    <row r="138" spans="1:6" x14ac:dyDescent="0.35">
      <c r="A138" s="1">
        <v>41371</v>
      </c>
      <c r="B138" t="s">
        <v>9</v>
      </c>
      <c r="C138" t="s">
        <v>4</v>
      </c>
      <c r="D138" t="s">
        <v>9</v>
      </c>
      <c r="E138" t="str">
        <f t="shared" si="8"/>
        <v>S</v>
      </c>
      <c r="F138" t="str">
        <f t="shared" si="9"/>
        <v>SR</v>
      </c>
    </row>
    <row r="139" spans="1:6" x14ac:dyDescent="0.35">
      <c r="A139" s="1">
        <v>41373</v>
      </c>
      <c r="B139" t="s">
        <v>4</v>
      </c>
      <c r="C139" t="s">
        <v>9</v>
      </c>
      <c r="D139" t="s">
        <v>4</v>
      </c>
      <c r="E139" t="str">
        <f t="shared" si="8"/>
        <v>R</v>
      </c>
      <c r="F139" t="str">
        <f t="shared" si="9"/>
        <v>RR</v>
      </c>
    </row>
    <row r="140" spans="1:6" x14ac:dyDescent="0.35">
      <c r="A140" s="1">
        <v>41763</v>
      </c>
      <c r="B140" t="s">
        <v>4</v>
      </c>
      <c r="C140" t="s">
        <v>9</v>
      </c>
      <c r="D140" t="s">
        <v>4</v>
      </c>
      <c r="E140" t="str">
        <f t="shared" si="8"/>
        <v>R</v>
      </c>
      <c r="F140" t="str">
        <f t="shared" si="9"/>
        <v>RS</v>
      </c>
    </row>
    <row r="141" spans="1:6" x14ac:dyDescent="0.35">
      <c r="A141" s="1">
        <v>41779</v>
      </c>
      <c r="B141" t="s">
        <v>9</v>
      </c>
      <c r="C141" t="s">
        <v>4</v>
      </c>
      <c r="D141" t="s">
        <v>9</v>
      </c>
      <c r="E141" t="str">
        <f t="shared" si="8"/>
        <v>S</v>
      </c>
      <c r="F141" t="str">
        <f t="shared" si="9"/>
        <v>SS</v>
      </c>
    </row>
    <row r="142" spans="1:6" x14ac:dyDescent="0.35">
      <c r="A142" s="1">
        <v>42107</v>
      </c>
      <c r="B142" t="s">
        <v>4</v>
      </c>
      <c r="C142" t="s">
        <v>9</v>
      </c>
      <c r="D142" t="s">
        <v>9</v>
      </c>
      <c r="E142" t="str">
        <f t="shared" si="8"/>
        <v>S</v>
      </c>
      <c r="F142" t="str">
        <f t="shared" si="9"/>
        <v>SR</v>
      </c>
    </row>
    <row r="143" spans="1:6" x14ac:dyDescent="0.35">
      <c r="A143" s="1">
        <v>42139</v>
      </c>
      <c r="B143" t="s">
        <v>9</v>
      </c>
      <c r="C143" t="s">
        <v>4</v>
      </c>
      <c r="D143" t="s">
        <v>4</v>
      </c>
      <c r="E143" t="str">
        <f t="shared" si="8"/>
        <v>R</v>
      </c>
      <c r="F143" t="str">
        <f t="shared" si="9"/>
        <v>RR</v>
      </c>
    </row>
    <row r="144" spans="1:6" x14ac:dyDescent="0.35">
      <c r="A144" s="1">
        <v>42472</v>
      </c>
      <c r="B144" t="s">
        <v>4</v>
      </c>
      <c r="C144" t="s">
        <v>9</v>
      </c>
      <c r="D144" t="s">
        <v>4</v>
      </c>
      <c r="E144" t="str">
        <f t="shared" si="8"/>
        <v>R</v>
      </c>
      <c r="F144" t="str">
        <f t="shared" si="9"/>
        <v>RS</v>
      </c>
    </row>
    <row r="145" spans="1:10" x14ac:dyDescent="0.35">
      <c r="A145" s="1">
        <v>42490</v>
      </c>
      <c r="B145" t="s">
        <v>9</v>
      </c>
      <c r="C145" t="s">
        <v>4</v>
      </c>
      <c r="D145" t="s">
        <v>9</v>
      </c>
      <c r="E145" t="str">
        <f t="shared" si="8"/>
        <v>S</v>
      </c>
      <c r="F145" t="str">
        <f t="shared" si="9"/>
        <v>SS</v>
      </c>
    </row>
    <row r="146" spans="1:10" x14ac:dyDescent="0.35">
      <c r="A146" s="1">
        <v>42519</v>
      </c>
      <c r="B146" t="s">
        <v>4</v>
      </c>
      <c r="C146" t="s">
        <v>9</v>
      </c>
      <c r="D146" t="s">
        <v>9</v>
      </c>
      <c r="E146" t="str">
        <f t="shared" si="8"/>
        <v>S</v>
      </c>
      <c r="F146" t="str">
        <f t="shared" si="9"/>
        <v>SS</v>
      </c>
    </row>
    <row r="147" spans="1:10" x14ac:dyDescent="0.35">
      <c r="A147" s="1">
        <v>42830</v>
      </c>
      <c r="B147" t="s">
        <v>9</v>
      </c>
      <c r="C147" t="s">
        <v>4</v>
      </c>
      <c r="D147" t="s">
        <v>9</v>
      </c>
      <c r="E147" t="str">
        <f t="shared" si="8"/>
        <v>S</v>
      </c>
      <c r="F147" t="str">
        <f t="shared" si="9"/>
        <v>SS</v>
      </c>
    </row>
    <row r="148" spans="1:10" x14ac:dyDescent="0.35">
      <c r="A148" s="1">
        <v>43227</v>
      </c>
      <c r="B148" t="s">
        <v>9</v>
      </c>
      <c r="C148" t="s">
        <v>4</v>
      </c>
      <c r="D148" t="s">
        <v>9</v>
      </c>
      <c r="E148" t="str">
        <f t="shared" si="8"/>
        <v>S</v>
      </c>
      <c r="F148" t="str">
        <f t="shared" si="9"/>
        <v>SR</v>
      </c>
    </row>
    <row r="149" spans="1:10" x14ac:dyDescent="0.35">
      <c r="A149" s="1">
        <v>43237</v>
      </c>
      <c r="B149" t="s">
        <v>4</v>
      </c>
      <c r="C149" t="s">
        <v>9</v>
      </c>
      <c r="D149" t="s">
        <v>4</v>
      </c>
      <c r="E149" t="str">
        <f t="shared" si="8"/>
        <v>R</v>
      </c>
      <c r="F149" t="str">
        <f t="shared" si="9"/>
        <v>RS</v>
      </c>
    </row>
    <row r="150" spans="1:10" x14ac:dyDescent="0.35">
      <c r="A150" s="1">
        <v>43555</v>
      </c>
      <c r="B150" t="s">
        <v>9</v>
      </c>
      <c r="C150" t="s">
        <v>4</v>
      </c>
      <c r="D150" t="s">
        <v>9</v>
      </c>
      <c r="E150" t="str">
        <f t="shared" si="8"/>
        <v>S</v>
      </c>
      <c r="F150" t="str">
        <f t="shared" si="9"/>
        <v>SR</v>
      </c>
    </row>
    <row r="151" spans="1:10" x14ac:dyDescent="0.35">
      <c r="A151" s="1">
        <v>43589</v>
      </c>
      <c r="B151" t="s">
        <v>4</v>
      </c>
      <c r="C151" t="s">
        <v>9</v>
      </c>
      <c r="D151" t="s">
        <v>4</v>
      </c>
      <c r="E151" t="str">
        <f t="shared" si="8"/>
        <v>R</v>
      </c>
      <c r="F151" t="str">
        <f t="shared" si="9"/>
        <v>RS</v>
      </c>
    </row>
    <row r="152" spans="1:10" x14ac:dyDescent="0.35">
      <c r="A152" s="1">
        <v>44135</v>
      </c>
      <c r="B152" t="s">
        <v>4</v>
      </c>
      <c r="C152" t="s">
        <v>9</v>
      </c>
      <c r="D152" t="s">
        <v>9</v>
      </c>
      <c r="E152" t="str">
        <f t="shared" si="8"/>
        <v>S</v>
      </c>
      <c r="F152" t="str">
        <f t="shared" si="9"/>
        <v>SR</v>
      </c>
    </row>
    <row r="153" spans="1:10" x14ac:dyDescent="0.35">
      <c r="A153" s="1">
        <v>44095</v>
      </c>
      <c r="B153" t="s">
        <v>4</v>
      </c>
      <c r="C153" t="s">
        <v>9</v>
      </c>
      <c r="D153" t="s">
        <v>4</v>
      </c>
      <c r="E153" t="str">
        <f t="shared" si="8"/>
        <v>R</v>
      </c>
      <c r="F153" t="str">
        <f t="shared" si="9"/>
        <v>RS</v>
      </c>
    </row>
    <row r="154" spans="1:10" x14ac:dyDescent="0.35">
      <c r="A154" s="1">
        <v>44141</v>
      </c>
      <c r="B154" t="s">
        <v>4</v>
      </c>
      <c r="C154" t="s">
        <v>9</v>
      </c>
      <c r="D154" t="s">
        <v>9</v>
      </c>
      <c r="E154" t="str">
        <f t="shared" si="8"/>
        <v>S</v>
      </c>
      <c r="F154" t="str">
        <f t="shared" si="9"/>
        <v>SR</v>
      </c>
    </row>
    <row r="155" spans="1:10" x14ac:dyDescent="0.35">
      <c r="A155" s="1">
        <v>44300</v>
      </c>
      <c r="B155" t="s">
        <v>9</v>
      </c>
      <c r="C155" t="s">
        <v>4</v>
      </c>
      <c r="D155" t="s">
        <v>4</v>
      </c>
      <c r="E155" t="str">
        <f t="shared" si="8"/>
        <v>R</v>
      </c>
      <c r="F155" t="str">
        <f t="shared" si="9"/>
        <v>RS</v>
      </c>
    </row>
    <row r="156" spans="1:10" x14ac:dyDescent="0.35">
      <c r="A156" s="2">
        <v>44475</v>
      </c>
      <c r="B156" t="s">
        <v>4</v>
      </c>
      <c r="C156" t="s">
        <v>9</v>
      </c>
      <c r="D156" t="s">
        <v>9</v>
      </c>
      <c r="E156" t="str">
        <f t="shared" si="8"/>
        <v>S</v>
      </c>
      <c r="F156" t="str">
        <f t="shared" si="9"/>
        <v>S</v>
      </c>
    </row>
    <row r="157" spans="1:10" x14ac:dyDescent="0.35">
      <c r="A157" s="1"/>
    </row>
    <row r="159" spans="1:10" ht="15.5" x14ac:dyDescent="0.35">
      <c r="A159" s="29" t="s">
        <v>6</v>
      </c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1:10" x14ac:dyDescent="0.35">
      <c r="A160" s="3" t="s">
        <v>24</v>
      </c>
      <c r="B160" s="3" t="s">
        <v>25</v>
      </c>
      <c r="C160" s="3" t="s">
        <v>26</v>
      </c>
      <c r="D160" s="3" t="s">
        <v>27</v>
      </c>
      <c r="G160" s="3" t="s">
        <v>80</v>
      </c>
      <c r="H160" s="3" t="s">
        <v>89</v>
      </c>
      <c r="I160" s="5" t="s">
        <v>82</v>
      </c>
      <c r="J160" s="5" t="s">
        <v>83</v>
      </c>
    </row>
    <row r="161" spans="1:10" x14ac:dyDescent="0.35">
      <c r="A161" s="1">
        <v>39560</v>
      </c>
      <c r="B161" t="s">
        <v>9</v>
      </c>
      <c r="C161" t="s">
        <v>6</v>
      </c>
      <c r="D161" t="s">
        <v>6</v>
      </c>
      <c r="E161" t="str">
        <f>LEFT(D161,1)</f>
        <v>D</v>
      </c>
      <c r="F161" t="str">
        <f>CONCATENATE(E161,E162)</f>
        <v>DD</v>
      </c>
      <c r="G161">
        <f>COUNTIF(F161:F190,"SS")</f>
        <v>9</v>
      </c>
      <c r="H161">
        <f>COUNTIF(F161:F190,"SD")</f>
        <v>6</v>
      </c>
      <c r="I161" s="4">
        <f>G161/(G161+H161)</f>
        <v>0.6</v>
      </c>
      <c r="J161" s="4">
        <f>1-I161</f>
        <v>0.4</v>
      </c>
    </row>
    <row r="162" spans="1:10" x14ac:dyDescent="0.35">
      <c r="A162" s="1">
        <v>39583</v>
      </c>
      <c r="B162" t="s">
        <v>6</v>
      </c>
      <c r="C162" t="s">
        <v>9</v>
      </c>
      <c r="D162" t="s">
        <v>6</v>
      </c>
      <c r="E162" t="str">
        <f t="shared" ref="E162:E190" si="10">LEFT(D162,1)</f>
        <v>D</v>
      </c>
      <c r="F162" t="str">
        <f t="shared" ref="F162:F190" si="11">CONCATENATE(E162,E163)</f>
        <v>DD</v>
      </c>
    </row>
    <row r="163" spans="1:10" x14ac:dyDescent="0.35">
      <c r="A163" s="1">
        <v>39933</v>
      </c>
      <c r="B163" t="s">
        <v>9</v>
      </c>
      <c r="C163" t="s">
        <v>6</v>
      </c>
      <c r="D163" t="s">
        <v>6</v>
      </c>
      <c r="E163" t="str">
        <f t="shared" si="10"/>
        <v>D</v>
      </c>
      <c r="F163" t="str">
        <f t="shared" si="11"/>
        <v>DD</v>
      </c>
    </row>
    <row r="164" spans="1:10" x14ac:dyDescent="0.35">
      <c r="A164" s="1">
        <v>39946</v>
      </c>
      <c r="B164" t="s">
        <v>9</v>
      </c>
      <c r="C164" t="s">
        <v>6</v>
      </c>
      <c r="D164" t="s">
        <v>6</v>
      </c>
      <c r="E164" t="str">
        <f t="shared" si="10"/>
        <v>D</v>
      </c>
      <c r="F164" t="str">
        <f t="shared" si="11"/>
        <v>DS</v>
      </c>
    </row>
    <row r="165" spans="1:10" x14ac:dyDescent="0.35">
      <c r="A165" s="1">
        <v>39955</v>
      </c>
      <c r="B165" t="s">
        <v>6</v>
      </c>
      <c r="C165" t="s">
        <v>9</v>
      </c>
      <c r="D165" t="s">
        <v>9</v>
      </c>
      <c r="E165" t="str">
        <f t="shared" si="10"/>
        <v>S</v>
      </c>
      <c r="F165" t="str">
        <f t="shared" si="11"/>
        <v>SS</v>
      </c>
    </row>
    <row r="166" spans="1:10" x14ac:dyDescent="0.35">
      <c r="A166" s="1">
        <v>40258</v>
      </c>
      <c r="B166" t="s">
        <v>9</v>
      </c>
      <c r="C166" t="s">
        <v>6</v>
      </c>
      <c r="D166" t="s">
        <v>9</v>
      </c>
      <c r="E166" t="str">
        <f t="shared" si="10"/>
        <v>S</v>
      </c>
      <c r="F166" t="str">
        <f t="shared" si="11"/>
        <v>SS</v>
      </c>
    </row>
    <row r="167" spans="1:10" x14ac:dyDescent="0.35">
      <c r="A167" s="1">
        <v>40286</v>
      </c>
      <c r="B167" t="s">
        <v>6</v>
      </c>
      <c r="C167" t="s">
        <v>9</v>
      </c>
      <c r="D167" t="s">
        <v>9</v>
      </c>
      <c r="E167" t="str">
        <f t="shared" si="10"/>
        <v>S</v>
      </c>
      <c r="F167" t="str">
        <f t="shared" si="11"/>
        <v>SS</v>
      </c>
    </row>
    <row r="168" spans="1:10" x14ac:dyDescent="0.35">
      <c r="A168" s="1">
        <v>40652</v>
      </c>
      <c r="B168" t="s">
        <v>6</v>
      </c>
      <c r="C168" t="s">
        <v>9</v>
      </c>
      <c r="D168" t="s">
        <v>9</v>
      </c>
      <c r="E168" t="str">
        <f t="shared" si="10"/>
        <v>S</v>
      </c>
      <c r="F168" t="str">
        <f t="shared" si="11"/>
        <v>SD</v>
      </c>
    </row>
    <row r="169" spans="1:10" x14ac:dyDescent="0.35">
      <c r="A169" s="1">
        <v>40668</v>
      </c>
      <c r="B169" t="s">
        <v>9</v>
      </c>
      <c r="C169" t="s">
        <v>6</v>
      </c>
      <c r="D169" t="s">
        <v>6</v>
      </c>
      <c r="E169" t="str">
        <f t="shared" si="10"/>
        <v>D</v>
      </c>
      <c r="F169" t="str">
        <f t="shared" si="11"/>
        <v>DD</v>
      </c>
    </row>
    <row r="170" spans="1:10" x14ac:dyDescent="0.35">
      <c r="A170" s="1">
        <v>41018</v>
      </c>
      <c r="B170" t="s">
        <v>6</v>
      </c>
      <c r="C170" t="s">
        <v>9</v>
      </c>
      <c r="D170" t="s">
        <v>6</v>
      </c>
      <c r="E170" t="str">
        <f t="shared" si="10"/>
        <v>D</v>
      </c>
      <c r="F170" t="str">
        <f t="shared" si="11"/>
        <v>DD</v>
      </c>
    </row>
    <row r="171" spans="1:10" x14ac:dyDescent="0.35">
      <c r="A171" s="1">
        <v>41039</v>
      </c>
      <c r="B171" t="s">
        <v>9</v>
      </c>
      <c r="C171" t="s">
        <v>6</v>
      </c>
      <c r="D171" t="s">
        <v>6</v>
      </c>
      <c r="E171" t="str">
        <f t="shared" si="10"/>
        <v>D</v>
      </c>
      <c r="F171" t="str">
        <f t="shared" si="11"/>
        <v>DS</v>
      </c>
    </row>
    <row r="172" spans="1:10" x14ac:dyDescent="0.35">
      <c r="A172" s="1">
        <v>41376</v>
      </c>
      <c r="B172" t="s">
        <v>6</v>
      </c>
      <c r="C172" t="s">
        <v>9</v>
      </c>
      <c r="D172" t="s">
        <v>9</v>
      </c>
      <c r="E172" t="str">
        <f t="shared" si="10"/>
        <v>S</v>
      </c>
      <c r="F172" t="str">
        <f t="shared" si="11"/>
        <v>SS</v>
      </c>
    </row>
    <row r="173" spans="1:10" x14ac:dyDescent="0.35">
      <c r="A173" s="1">
        <v>41398</v>
      </c>
      <c r="B173" t="s">
        <v>9</v>
      </c>
      <c r="C173" t="s">
        <v>6</v>
      </c>
      <c r="D173" t="s">
        <v>9</v>
      </c>
      <c r="E173" t="str">
        <f t="shared" si="10"/>
        <v>S</v>
      </c>
      <c r="F173" t="str">
        <f t="shared" si="11"/>
        <v>SS</v>
      </c>
    </row>
    <row r="174" spans="1:10" x14ac:dyDescent="0.35">
      <c r="A174" s="1">
        <v>41754</v>
      </c>
      <c r="B174" t="s">
        <v>9</v>
      </c>
      <c r="C174" t="s">
        <v>6</v>
      </c>
      <c r="D174" t="s">
        <v>9</v>
      </c>
      <c r="E174" t="str">
        <f t="shared" si="10"/>
        <v>S</v>
      </c>
      <c r="F174" t="str">
        <f t="shared" si="11"/>
        <v>SS</v>
      </c>
    </row>
    <row r="175" spans="1:10" x14ac:dyDescent="0.35">
      <c r="A175" s="1">
        <v>41769</v>
      </c>
      <c r="B175" t="s">
        <v>6</v>
      </c>
      <c r="C175" t="s">
        <v>9</v>
      </c>
      <c r="D175" t="s">
        <v>9</v>
      </c>
      <c r="E175" t="str">
        <f t="shared" si="10"/>
        <v>S</v>
      </c>
      <c r="F175" t="str">
        <f t="shared" si="11"/>
        <v>SD</v>
      </c>
    </row>
    <row r="176" spans="1:10" x14ac:dyDescent="0.35">
      <c r="A176" s="1">
        <v>42112</v>
      </c>
      <c r="B176" t="s">
        <v>9</v>
      </c>
      <c r="C176" t="s">
        <v>6</v>
      </c>
      <c r="D176" t="s">
        <v>6</v>
      </c>
      <c r="E176" t="str">
        <f t="shared" si="10"/>
        <v>D</v>
      </c>
      <c r="F176" t="str">
        <f t="shared" si="11"/>
        <v>DS</v>
      </c>
    </row>
    <row r="177" spans="1:6" x14ac:dyDescent="0.35">
      <c r="A177" s="1">
        <v>42133</v>
      </c>
      <c r="B177" t="s">
        <v>6</v>
      </c>
      <c r="C177" t="s">
        <v>9</v>
      </c>
      <c r="D177" t="s">
        <v>9</v>
      </c>
      <c r="E177" t="str">
        <f t="shared" si="10"/>
        <v>S</v>
      </c>
      <c r="F177" t="str">
        <f t="shared" si="11"/>
        <v>SD</v>
      </c>
    </row>
    <row r="178" spans="1:6" x14ac:dyDescent="0.35">
      <c r="A178" s="1">
        <v>42502</v>
      </c>
      <c r="B178" t="s">
        <v>9</v>
      </c>
      <c r="C178" t="s">
        <v>6</v>
      </c>
      <c r="D178" t="s">
        <v>6</v>
      </c>
      <c r="E178" t="str">
        <f t="shared" si="10"/>
        <v>D</v>
      </c>
      <c r="F178" t="str">
        <f t="shared" si="11"/>
        <v>DD</v>
      </c>
    </row>
    <row r="179" spans="1:6" x14ac:dyDescent="0.35">
      <c r="A179" s="1">
        <v>42510</v>
      </c>
      <c r="B179" t="s">
        <v>6</v>
      </c>
      <c r="C179" t="s">
        <v>9</v>
      </c>
      <c r="D179" t="s">
        <v>6</v>
      </c>
      <c r="E179" t="str">
        <f t="shared" si="10"/>
        <v>D</v>
      </c>
      <c r="F179" t="str">
        <f t="shared" si="11"/>
        <v>DS</v>
      </c>
    </row>
    <row r="180" spans="1:6" x14ac:dyDescent="0.35">
      <c r="A180" s="1">
        <v>42844</v>
      </c>
      <c r="B180" t="s">
        <v>9</v>
      </c>
      <c r="C180" t="s">
        <v>6</v>
      </c>
      <c r="D180" t="s">
        <v>9</v>
      </c>
      <c r="E180" t="str">
        <f t="shared" si="10"/>
        <v>S</v>
      </c>
      <c r="F180" t="str">
        <f t="shared" si="11"/>
        <v>SD</v>
      </c>
    </row>
    <row r="181" spans="1:6" x14ac:dyDescent="0.35">
      <c r="A181" s="1">
        <v>42857</v>
      </c>
      <c r="B181" t="s">
        <v>6</v>
      </c>
      <c r="C181" t="s">
        <v>9</v>
      </c>
      <c r="D181" t="s">
        <v>6</v>
      </c>
      <c r="E181" t="str">
        <f t="shared" si="10"/>
        <v>D</v>
      </c>
      <c r="F181" t="str">
        <f t="shared" si="11"/>
        <v>DS</v>
      </c>
    </row>
    <row r="182" spans="1:6" x14ac:dyDescent="0.35">
      <c r="A182" s="1">
        <v>43225</v>
      </c>
      <c r="B182" t="s">
        <v>9</v>
      </c>
      <c r="C182" t="s">
        <v>6</v>
      </c>
      <c r="D182" t="s">
        <v>9</v>
      </c>
      <c r="E182" t="str">
        <f t="shared" si="10"/>
        <v>S</v>
      </c>
      <c r="F182" t="str">
        <f t="shared" si="11"/>
        <v>SS</v>
      </c>
    </row>
    <row r="183" spans="1:6" x14ac:dyDescent="0.35">
      <c r="A183" s="1">
        <v>43230</v>
      </c>
      <c r="B183" t="s">
        <v>6</v>
      </c>
      <c r="C183" t="s">
        <v>9</v>
      </c>
      <c r="D183" t="s">
        <v>9</v>
      </c>
      <c r="E183" t="str">
        <f t="shared" si="10"/>
        <v>S</v>
      </c>
      <c r="F183" t="str">
        <f t="shared" si="11"/>
        <v>SS</v>
      </c>
    </row>
    <row r="184" spans="1:6" x14ac:dyDescent="0.35">
      <c r="A184" s="1">
        <v>43559</v>
      </c>
      <c r="B184" t="s">
        <v>6</v>
      </c>
      <c r="C184" t="s">
        <v>9</v>
      </c>
      <c r="D184" t="s">
        <v>9</v>
      </c>
      <c r="E184" t="str">
        <f t="shared" si="10"/>
        <v>S</v>
      </c>
      <c r="F184" t="str">
        <f t="shared" si="11"/>
        <v>SD</v>
      </c>
    </row>
    <row r="185" spans="1:6" x14ac:dyDescent="0.35">
      <c r="A185" s="1">
        <v>43569</v>
      </c>
      <c r="B185" t="s">
        <v>9</v>
      </c>
      <c r="C185" t="s">
        <v>6</v>
      </c>
      <c r="D185" t="s">
        <v>6</v>
      </c>
      <c r="E185" t="str">
        <f t="shared" si="10"/>
        <v>D</v>
      </c>
      <c r="F185" t="str">
        <f t="shared" si="11"/>
        <v>DD</v>
      </c>
    </row>
    <row r="186" spans="1:6" x14ac:dyDescent="0.35">
      <c r="A186" s="1">
        <v>43593</v>
      </c>
      <c r="B186" t="s">
        <v>6</v>
      </c>
      <c r="C186" t="s">
        <v>9</v>
      </c>
      <c r="D186" t="s">
        <v>6</v>
      </c>
      <c r="E186" t="str">
        <f t="shared" si="10"/>
        <v>D</v>
      </c>
      <c r="F186" t="str">
        <f t="shared" si="11"/>
        <v>DS</v>
      </c>
    </row>
    <row r="187" spans="1:6" x14ac:dyDescent="0.35">
      <c r="A187" s="1">
        <v>44131</v>
      </c>
      <c r="B187" t="s">
        <v>9</v>
      </c>
      <c r="C187" t="s">
        <v>6</v>
      </c>
      <c r="D187" t="s">
        <v>9</v>
      </c>
      <c r="E187" t="str">
        <f t="shared" si="10"/>
        <v>S</v>
      </c>
      <c r="F187" t="str">
        <f t="shared" si="11"/>
        <v>SS</v>
      </c>
    </row>
    <row r="188" spans="1:6" x14ac:dyDescent="0.35">
      <c r="A188" s="1">
        <v>44103</v>
      </c>
      <c r="B188" t="s">
        <v>9</v>
      </c>
      <c r="C188" t="s">
        <v>6</v>
      </c>
      <c r="D188" t="s">
        <v>9</v>
      </c>
      <c r="E188" t="str">
        <f t="shared" si="10"/>
        <v>S</v>
      </c>
      <c r="F188" t="str">
        <f t="shared" si="11"/>
        <v>SD</v>
      </c>
    </row>
    <row r="189" spans="1:6" x14ac:dyDescent="0.35">
      <c r="A189" s="1">
        <v>44143</v>
      </c>
      <c r="B189" t="s">
        <v>6</v>
      </c>
      <c r="C189" t="s">
        <v>9</v>
      </c>
      <c r="D189" t="s">
        <v>6</v>
      </c>
      <c r="E189" t="str">
        <f t="shared" si="10"/>
        <v>D</v>
      </c>
      <c r="F189" t="str">
        <f t="shared" si="11"/>
        <v>DD</v>
      </c>
    </row>
    <row r="190" spans="1:6" x14ac:dyDescent="0.35">
      <c r="A190" s="1">
        <v>44311</v>
      </c>
      <c r="B190" t="s">
        <v>9</v>
      </c>
      <c r="C190" t="s">
        <v>6</v>
      </c>
      <c r="D190" t="s">
        <v>6</v>
      </c>
      <c r="E190" t="str">
        <f t="shared" si="10"/>
        <v>D</v>
      </c>
      <c r="F190" t="str">
        <f t="shared" si="11"/>
        <v>D</v>
      </c>
    </row>
    <row r="191" spans="1:6" x14ac:dyDescent="0.35">
      <c r="A191" s="2">
        <v>44461</v>
      </c>
      <c r="B191" t="s">
        <v>6</v>
      </c>
      <c r="C191" t="s">
        <v>9</v>
      </c>
      <c r="D191" t="s">
        <v>6</v>
      </c>
    </row>
    <row r="192" spans="1:6" x14ac:dyDescent="0.35">
      <c r="A192" s="2"/>
    </row>
    <row r="193" spans="1:10" x14ac:dyDescent="0.35">
      <c r="A193" s="23" t="s">
        <v>10</v>
      </c>
      <c r="B193" s="23"/>
      <c r="C193" s="23"/>
      <c r="D193" s="23"/>
      <c r="E193" s="23"/>
      <c r="F193" s="23"/>
      <c r="G193" s="23"/>
      <c r="H193" s="23"/>
      <c r="I193" s="23"/>
      <c r="J193" s="23"/>
    </row>
    <row r="194" spans="1:10" x14ac:dyDescent="0.35">
      <c r="A194" s="3" t="s">
        <v>24</v>
      </c>
      <c r="B194" s="3" t="s">
        <v>25</v>
      </c>
      <c r="C194" s="3" t="s">
        <v>26</v>
      </c>
      <c r="D194" s="3" t="s">
        <v>27</v>
      </c>
      <c r="G194" s="3" t="s">
        <v>80</v>
      </c>
      <c r="H194" s="3" t="s">
        <v>90</v>
      </c>
      <c r="I194" s="5" t="s">
        <v>82</v>
      </c>
      <c r="J194" s="5" t="s">
        <v>83</v>
      </c>
    </row>
    <row r="195" spans="1:10" x14ac:dyDescent="0.35">
      <c r="A195" s="1">
        <v>39569</v>
      </c>
      <c r="B195" t="s">
        <v>9</v>
      </c>
      <c r="C195" t="s">
        <v>10</v>
      </c>
      <c r="D195" t="s">
        <v>10</v>
      </c>
      <c r="E195" t="str">
        <f>LEFT(D195,1)</f>
        <v>P</v>
      </c>
      <c r="F195" t="str">
        <f>CONCATENATE(E195,E196)</f>
        <v>PP</v>
      </c>
      <c r="G195">
        <f>COUNTIF(F195:F209,"SS")</f>
        <v>6</v>
      </c>
      <c r="H195">
        <f>COUNTIF(F195:F209,"SP")</f>
        <v>3</v>
      </c>
      <c r="I195" s="4">
        <f>G195/(G195+H195)</f>
        <v>0.66666666666666663</v>
      </c>
      <c r="J195" s="4">
        <f>1-I195</f>
        <v>0.33333333333333337</v>
      </c>
    </row>
    <row r="196" spans="1:10" x14ac:dyDescent="0.35">
      <c r="A196" s="1">
        <v>39942</v>
      </c>
      <c r="B196" t="s">
        <v>9</v>
      </c>
      <c r="C196" t="s">
        <v>10</v>
      </c>
      <c r="D196" t="s">
        <v>10</v>
      </c>
      <c r="E196" t="str">
        <f t="shared" ref="E196:E210" si="12">LEFT(D196,1)</f>
        <v>P</v>
      </c>
      <c r="F196" t="str">
        <f t="shared" ref="F196:F210" si="13">CONCATENATE(E196,E197)</f>
        <v>PP</v>
      </c>
    </row>
    <row r="197" spans="1:10" x14ac:dyDescent="0.35">
      <c r="A197" s="1">
        <v>39950</v>
      </c>
      <c r="B197" t="s">
        <v>9</v>
      </c>
      <c r="C197" t="s">
        <v>10</v>
      </c>
      <c r="D197" t="s">
        <v>10</v>
      </c>
      <c r="E197" t="str">
        <f t="shared" si="12"/>
        <v>P</v>
      </c>
      <c r="F197" t="str">
        <f t="shared" si="13"/>
        <v>PS</v>
      </c>
    </row>
    <row r="198" spans="1:10" x14ac:dyDescent="0.35">
      <c r="A198" s="1">
        <v>40256</v>
      </c>
      <c r="B198" t="s">
        <v>9</v>
      </c>
      <c r="C198" t="s">
        <v>10</v>
      </c>
      <c r="D198" t="s">
        <v>9</v>
      </c>
      <c r="E198" t="str">
        <f t="shared" si="12"/>
        <v>S</v>
      </c>
      <c r="F198" t="str">
        <f t="shared" si="13"/>
        <v>SP</v>
      </c>
    </row>
    <row r="199" spans="1:10" x14ac:dyDescent="0.35">
      <c r="A199" s="1">
        <v>40649</v>
      </c>
      <c r="B199" t="s">
        <v>9</v>
      </c>
      <c r="C199" t="s">
        <v>10</v>
      </c>
      <c r="D199" t="s">
        <v>10</v>
      </c>
      <c r="E199" t="str">
        <f t="shared" si="12"/>
        <v>P</v>
      </c>
      <c r="F199" t="str">
        <f t="shared" si="13"/>
        <v>PP</v>
      </c>
    </row>
    <row r="200" spans="1:10" x14ac:dyDescent="0.35">
      <c r="A200" s="1">
        <v>41037</v>
      </c>
      <c r="B200" t="s">
        <v>9</v>
      </c>
      <c r="C200" t="s">
        <v>10</v>
      </c>
      <c r="D200" t="s">
        <v>10</v>
      </c>
      <c r="E200" t="str">
        <f t="shared" si="12"/>
        <v>P</v>
      </c>
      <c r="F200" t="str">
        <f t="shared" si="13"/>
        <v>PS</v>
      </c>
    </row>
    <row r="201" spans="1:10" x14ac:dyDescent="0.35">
      <c r="A201" s="1">
        <v>41383</v>
      </c>
      <c r="B201" t="s">
        <v>9</v>
      </c>
      <c r="C201" t="s">
        <v>10</v>
      </c>
      <c r="D201" t="s">
        <v>9</v>
      </c>
      <c r="E201" t="str">
        <f t="shared" si="12"/>
        <v>S</v>
      </c>
      <c r="F201" t="str">
        <f t="shared" si="13"/>
        <v>SP</v>
      </c>
    </row>
    <row r="202" spans="1:10" x14ac:dyDescent="0.35">
      <c r="A202" s="1">
        <v>41773</v>
      </c>
      <c r="B202" t="s">
        <v>9</v>
      </c>
      <c r="C202" t="s">
        <v>10</v>
      </c>
      <c r="D202" t="s">
        <v>10</v>
      </c>
      <c r="E202" t="str">
        <f t="shared" si="12"/>
        <v>P</v>
      </c>
      <c r="F202" t="str">
        <f t="shared" si="13"/>
        <v>PS</v>
      </c>
    </row>
    <row r="203" spans="1:10" x14ac:dyDescent="0.35">
      <c r="A203" s="1">
        <v>42135</v>
      </c>
      <c r="B203" t="s">
        <v>9</v>
      </c>
      <c r="C203" t="s">
        <v>10</v>
      </c>
      <c r="D203" t="s">
        <v>9</v>
      </c>
      <c r="E203" t="str">
        <f t="shared" si="12"/>
        <v>S</v>
      </c>
      <c r="F203" t="str">
        <f t="shared" si="13"/>
        <v>SS</v>
      </c>
    </row>
    <row r="204" spans="1:10" x14ac:dyDescent="0.35">
      <c r="A204" s="1">
        <v>42483</v>
      </c>
      <c r="B204" t="s">
        <v>9</v>
      </c>
      <c r="C204" t="s">
        <v>10</v>
      </c>
      <c r="D204" t="s">
        <v>9</v>
      </c>
      <c r="E204" t="str">
        <f t="shared" si="12"/>
        <v>S</v>
      </c>
      <c r="F204" t="str">
        <f t="shared" si="13"/>
        <v>SS</v>
      </c>
    </row>
    <row r="205" spans="1:10" x14ac:dyDescent="0.35">
      <c r="A205" s="1">
        <v>42842</v>
      </c>
      <c r="B205" t="s">
        <v>9</v>
      </c>
      <c r="C205" t="s">
        <v>10</v>
      </c>
      <c r="D205" t="s">
        <v>9</v>
      </c>
      <c r="E205" t="str">
        <f t="shared" si="12"/>
        <v>S</v>
      </c>
      <c r="F205" t="str">
        <f t="shared" si="13"/>
        <v>SS</v>
      </c>
    </row>
    <row r="206" spans="1:10" x14ac:dyDescent="0.35">
      <c r="A206" s="1">
        <v>43216</v>
      </c>
      <c r="B206" t="s">
        <v>9</v>
      </c>
      <c r="C206" t="s">
        <v>10</v>
      </c>
      <c r="D206" t="s">
        <v>9</v>
      </c>
      <c r="E206" t="str">
        <f t="shared" si="12"/>
        <v>S</v>
      </c>
      <c r="F206" t="str">
        <f t="shared" si="13"/>
        <v>SS</v>
      </c>
    </row>
    <row r="207" spans="1:10" x14ac:dyDescent="0.35">
      <c r="A207" s="1">
        <v>43584</v>
      </c>
      <c r="B207" t="s">
        <v>9</v>
      </c>
      <c r="C207" t="s">
        <v>10</v>
      </c>
      <c r="D207" t="s">
        <v>9</v>
      </c>
      <c r="E207" t="str">
        <f t="shared" si="12"/>
        <v>S</v>
      </c>
      <c r="F207" t="str">
        <f t="shared" si="13"/>
        <v>SS</v>
      </c>
    </row>
    <row r="208" spans="1:10" x14ac:dyDescent="0.35">
      <c r="A208" s="1">
        <v>44112</v>
      </c>
      <c r="B208" t="s">
        <v>9</v>
      </c>
      <c r="C208" t="s">
        <v>10</v>
      </c>
      <c r="D208" t="s">
        <v>9</v>
      </c>
      <c r="E208" t="str">
        <f t="shared" si="12"/>
        <v>S</v>
      </c>
      <c r="F208" t="str">
        <f t="shared" si="13"/>
        <v>SS</v>
      </c>
    </row>
    <row r="209" spans="1:6" x14ac:dyDescent="0.35">
      <c r="A209" s="1">
        <v>44307</v>
      </c>
      <c r="B209" t="s">
        <v>10</v>
      </c>
      <c r="C209" t="s">
        <v>9</v>
      </c>
      <c r="D209" t="s">
        <v>9</v>
      </c>
      <c r="E209" t="str">
        <f t="shared" si="12"/>
        <v>S</v>
      </c>
      <c r="F209" t="str">
        <f t="shared" si="13"/>
        <v>SP</v>
      </c>
    </row>
    <row r="210" spans="1:6" x14ac:dyDescent="0.35">
      <c r="A210" s="2">
        <v>44464</v>
      </c>
      <c r="B210" t="s">
        <v>9</v>
      </c>
      <c r="C210" t="s">
        <v>10</v>
      </c>
      <c r="D210" t="s">
        <v>10</v>
      </c>
      <c r="E210" t="str">
        <f t="shared" si="12"/>
        <v>P</v>
      </c>
      <c r="F210" t="str">
        <f t="shared" si="13"/>
        <v>P</v>
      </c>
    </row>
    <row r="211" spans="1:6" x14ac:dyDescent="0.35">
      <c r="A211" s="1"/>
    </row>
  </sheetData>
  <mergeCells count="7">
    <mergeCell ref="A159:J159"/>
    <mergeCell ref="A193:J193"/>
    <mergeCell ref="A1:J1"/>
    <mergeCell ref="A36:J36"/>
    <mergeCell ref="A65:J65"/>
    <mergeCell ref="A98:J98"/>
    <mergeCell ref="A125:J1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9A10-BFFD-4029-BBBC-095BADEC05B1}">
  <dimension ref="A1:J201"/>
  <sheetViews>
    <sheetView topLeftCell="A95" zoomScale="85" zoomScaleNormal="85" workbookViewId="0">
      <selection activeCell="H187" sqref="H187"/>
    </sheetView>
  </sheetViews>
  <sheetFormatPr defaultRowHeight="14.5" x14ac:dyDescent="0.35"/>
  <cols>
    <col min="1" max="1" width="10.08984375" bestFit="1" customWidth="1"/>
    <col min="2" max="3" width="17.81640625" bestFit="1" customWidth="1"/>
    <col min="4" max="4" width="25" bestFit="1" customWidth="1"/>
    <col min="9" max="10" width="8.7265625" style="4"/>
  </cols>
  <sheetData>
    <row r="1" spans="1:10" ht="15.5" x14ac:dyDescent="0.35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35">
      <c r="A2" s="3" t="s">
        <v>24</v>
      </c>
      <c r="B2" s="3" t="s">
        <v>25</v>
      </c>
      <c r="C2" s="3" t="s">
        <v>26</v>
      </c>
      <c r="D2" s="3" t="s">
        <v>27</v>
      </c>
      <c r="G2" s="3" t="s">
        <v>95</v>
      </c>
      <c r="H2" s="3" t="s">
        <v>96</v>
      </c>
      <c r="I2" s="5" t="s">
        <v>97</v>
      </c>
      <c r="J2" s="5" t="s">
        <v>98</v>
      </c>
    </row>
    <row r="3" spans="1:10" x14ac:dyDescent="0.35">
      <c r="A3" s="1">
        <v>39567</v>
      </c>
      <c r="B3" t="s">
        <v>5</v>
      </c>
      <c r="C3" t="s">
        <v>8</v>
      </c>
      <c r="D3" t="s">
        <v>8</v>
      </c>
      <c r="E3" t="str">
        <f>LEFT(D3,1)</f>
        <v>M</v>
      </c>
      <c r="F3" t="str">
        <f>CONCATENATE(E3,E4)</f>
        <v>MM</v>
      </c>
      <c r="G3">
        <f>COUNTIF(F3:F31,"KK")</f>
        <v>2</v>
      </c>
      <c r="H3">
        <f>COUNTIF(F3:F31,"KM")</f>
        <v>4</v>
      </c>
      <c r="I3" s="4">
        <f>G3/(G3+H3)</f>
        <v>0.33333333333333331</v>
      </c>
      <c r="J3" s="4">
        <f>1-I3</f>
        <v>0.66666666666666674</v>
      </c>
    </row>
    <row r="4" spans="1:10" x14ac:dyDescent="0.35">
      <c r="A4" s="1">
        <v>39584</v>
      </c>
      <c r="B4" t="s">
        <v>8</v>
      </c>
      <c r="C4" t="s">
        <v>5</v>
      </c>
      <c r="D4" t="s">
        <v>8</v>
      </c>
      <c r="E4" t="str">
        <f t="shared" ref="E4:E31" si="0">LEFT(D4,1)</f>
        <v>M</v>
      </c>
      <c r="F4" t="str">
        <f t="shared" ref="F4:F31" si="1">CONCATENATE(E4,E5)</f>
        <v>MM</v>
      </c>
    </row>
    <row r="5" spans="1:10" x14ac:dyDescent="0.35">
      <c r="A5" s="1">
        <v>39930</v>
      </c>
      <c r="B5" t="s">
        <v>5</v>
      </c>
      <c r="C5" t="s">
        <v>8</v>
      </c>
      <c r="D5" t="s">
        <v>8</v>
      </c>
      <c r="E5" t="str">
        <f t="shared" si="0"/>
        <v>M</v>
      </c>
      <c r="F5" t="str">
        <f t="shared" si="1"/>
        <v>MM</v>
      </c>
    </row>
    <row r="6" spans="1:10" x14ac:dyDescent="0.35">
      <c r="A6" s="1">
        <v>39934</v>
      </c>
      <c r="B6" t="s">
        <v>5</v>
      </c>
      <c r="C6" t="s">
        <v>8</v>
      </c>
      <c r="D6" t="s">
        <v>8</v>
      </c>
      <c r="E6" t="str">
        <f t="shared" si="0"/>
        <v>M</v>
      </c>
      <c r="F6" t="str">
        <f t="shared" si="1"/>
        <v>MM</v>
      </c>
    </row>
    <row r="7" spans="1:10" x14ac:dyDescent="0.35">
      <c r="A7" s="1">
        <v>40259</v>
      </c>
      <c r="B7" t="s">
        <v>8</v>
      </c>
      <c r="C7" t="s">
        <v>5</v>
      </c>
      <c r="D7" t="s">
        <v>8</v>
      </c>
      <c r="E7" t="str">
        <f t="shared" si="0"/>
        <v>M</v>
      </c>
      <c r="F7" t="str">
        <f t="shared" si="1"/>
        <v>MK</v>
      </c>
    </row>
    <row r="8" spans="1:10" x14ac:dyDescent="0.35">
      <c r="A8" s="1">
        <v>40287</v>
      </c>
      <c r="B8" t="s">
        <v>5</v>
      </c>
      <c r="C8" t="s">
        <v>8</v>
      </c>
      <c r="D8" t="s">
        <v>5</v>
      </c>
      <c r="E8" t="str">
        <f t="shared" si="0"/>
        <v>K</v>
      </c>
      <c r="F8" t="str">
        <f t="shared" si="1"/>
        <v>KM</v>
      </c>
    </row>
    <row r="9" spans="1:10" x14ac:dyDescent="0.35">
      <c r="A9" s="1">
        <v>40685</v>
      </c>
      <c r="B9" t="s">
        <v>5</v>
      </c>
      <c r="C9" t="s">
        <v>8</v>
      </c>
      <c r="D9" t="s">
        <v>8</v>
      </c>
      <c r="E9" t="str">
        <f t="shared" si="0"/>
        <v>M</v>
      </c>
      <c r="F9" t="str">
        <f t="shared" si="1"/>
        <v>MM</v>
      </c>
    </row>
    <row r="10" spans="1:10" x14ac:dyDescent="0.35">
      <c r="A10" s="1">
        <v>40688</v>
      </c>
      <c r="B10" t="s">
        <v>8</v>
      </c>
      <c r="C10" t="s">
        <v>5</v>
      </c>
      <c r="D10" t="s">
        <v>8</v>
      </c>
      <c r="E10" t="str">
        <f t="shared" si="0"/>
        <v>M</v>
      </c>
      <c r="F10" t="str">
        <f t="shared" si="1"/>
        <v>MM</v>
      </c>
    </row>
    <row r="11" spans="1:10" x14ac:dyDescent="0.35">
      <c r="A11" s="1">
        <v>41041</v>
      </c>
      <c r="B11" t="s">
        <v>5</v>
      </c>
      <c r="C11" t="s">
        <v>8</v>
      </c>
      <c r="D11" t="s">
        <v>8</v>
      </c>
      <c r="E11" t="str">
        <f t="shared" si="0"/>
        <v>M</v>
      </c>
      <c r="F11" t="str">
        <f t="shared" si="1"/>
        <v>MK</v>
      </c>
    </row>
    <row r="12" spans="1:10" x14ac:dyDescent="0.35">
      <c r="A12" s="1">
        <v>41045</v>
      </c>
      <c r="B12" t="s">
        <v>8</v>
      </c>
      <c r="C12" t="s">
        <v>5</v>
      </c>
      <c r="D12" t="s">
        <v>5</v>
      </c>
      <c r="E12" t="str">
        <f t="shared" si="0"/>
        <v>K</v>
      </c>
      <c r="F12" t="str">
        <f t="shared" si="1"/>
        <v>KM</v>
      </c>
    </row>
    <row r="13" spans="1:10" x14ac:dyDescent="0.35">
      <c r="A13" s="1">
        <v>41388</v>
      </c>
      <c r="B13" t="s">
        <v>5</v>
      </c>
      <c r="C13" t="s">
        <v>8</v>
      </c>
      <c r="D13" t="s">
        <v>8</v>
      </c>
      <c r="E13" t="str">
        <f t="shared" si="0"/>
        <v>M</v>
      </c>
      <c r="F13" t="str">
        <f t="shared" si="1"/>
        <v>MM</v>
      </c>
    </row>
    <row r="14" spans="1:10" x14ac:dyDescent="0.35">
      <c r="A14" s="1">
        <v>41401</v>
      </c>
      <c r="B14" t="s">
        <v>8</v>
      </c>
      <c r="C14" t="s">
        <v>5</v>
      </c>
      <c r="D14" t="s">
        <v>8</v>
      </c>
      <c r="E14" t="str">
        <f t="shared" si="0"/>
        <v>M</v>
      </c>
      <c r="F14" t="str">
        <f t="shared" si="1"/>
        <v>MK</v>
      </c>
    </row>
    <row r="15" spans="1:10" x14ac:dyDescent="0.35">
      <c r="A15" s="1">
        <v>41745</v>
      </c>
      <c r="B15" t="s">
        <v>8</v>
      </c>
      <c r="C15" t="s">
        <v>5</v>
      </c>
      <c r="D15" t="s">
        <v>5</v>
      </c>
      <c r="E15" t="str">
        <f t="shared" si="0"/>
        <v>K</v>
      </c>
      <c r="F15" t="str">
        <f t="shared" si="1"/>
        <v>KK</v>
      </c>
    </row>
    <row r="16" spans="1:10" x14ac:dyDescent="0.35">
      <c r="A16" s="1">
        <v>41773</v>
      </c>
      <c r="B16" t="s">
        <v>5</v>
      </c>
      <c r="C16" t="s">
        <v>8</v>
      </c>
      <c r="D16" t="s">
        <v>5</v>
      </c>
      <c r="E16" t="str">
        <f t="shared" si="0"/>
        <v>K</v>
      </c>
      <c r="F16" t="str">
        <f t="shared" si="1"/>
        <v>KK</v>
      </c>
    </row>
    <row r="17" spans="1:6" x14ac:dyDescent="0.35">
      <c r="A17" s="1">
        <v>42102</v>
      </c>
      <c r="B17" t="s">
        <v>5</v>
      </c>
      <c r="C17" t="s">
        <v>8</v>
      </c>
      <c r="D17" t="s">
        <v>5</v>
      </c>
      <c r="E17" t="str">
        <f t="shared" si="0"/>
        <v>K</v>
      </c>
      <c r="F17" t="str">
        <f t="shared" si="1"/>
        <v>KM</v>
      </c>
    </row>
    <row r="18" spans="1:6" x14ac:dyDescent="0.35">
      <c r="A18" s="1">
        <v>42138</v>
      </c>
      <c r="B18" t="s">
        <v>8</v>
      </c>
      <c r="C18" t="s">
        <v>5</v>
      </c>
      <c r="D18" t="s">
        <v>8</v>
      </c>
      <c r="E18" t="str">
        <f t="shared" si="0"/>
        <v>M</v>
      </c>
      <c r="F18" t="str">
        <f t="shared" si="1"/>
        <v>MM</v>
      </c>
    </row>
    <row r="19" spans="1:6" x14ac:dyDescent="0.35">
      <c r="A19" s="1">
        <v>42473</v>
      </c>
      <c r="B19" t="s">
        <v>5</v>
      </c>
      <c r="C19" t="s">
        <v>8</v>
      </c>
      <c r="D19" t="s">
        <v>8</v>
      </c>
      <c r="E19" t="str">
        <f t="shared" si="0"/>
        <v>M</v>
      </c>
      <c r="F19" t="str">
        <f t="shared" si="1"/>
        <v>MM</v>
      </c>
    </row>
    <row r="20" spans="1:6" x14ac:dyDescent="0.35">
      <c r="A20" s="1">
        <v>42488</v>
      </c>
      <c r="B20" t="s">
        <v>8</v>
      </c>
      <c r="C20" t="s">
        <v>5</v>
      </c>
      <c r="D20" t="s">
        <v>8</v>
      </c>
      <c r="E20" t="str">
        <f t="shared" si="0"/>
        <v>M</v>
      </c>
      <c r="F20" t="str">
        <f t="shared" si="1"/>
        <v>MM</v>
      </c>
    </row>
    <row r="21" spans="1:6" x14ac:dyDescent="0.35">
      <c r="A21" s="1">
        <v>42834</v>
      </c>
      <c r="B21" t="s">
        <v>8</v>
      </c>
      <c r="C21" t="s">
        <v>5</v>
      </c>
      <c r="D21" t="s">
        <v>8</v>
      </c>
      <c r="E21" t="str">
        <f t="shared" si="0"/>
        <v>M</v>
      </c>
      <c r="F21" t="str">
        <f t="shared" si="1"/>
        <v>MM</v>
      </c>
    </row>
    <row r="22" spans="1:6" x14ac:dyDescent="0.35">
      <c r="A22" s="1">
        <v>42868</v>
      </c>
      <c r="B22" t="s">
        <v>5</v>
      </c>
      <c r="C22" t="s">
        <v>8</v>
      </c>
      <c r="D22" t="s">
        <v>8</v>
      </c>
      <c r="E22" t="str">
        <f t="shared" si="0"/>
        <v>M</v>
      </c>
      <c r="F22" t="str">
        <f t="shared" si="1"/>
        <v>MM</v>
      </c>
    </row>
    <row r="23" spans="1:6" x14ac:dyDescent="0.35">
      <c r="A23" s="1">
        <v>42874</v>
      </c>
      <c r="B23" t="s">
        <v>8</v>
      </c>
      <c r="C23" t="s">
        <v>5</v>
      </c>
      <c r="D23" t="s">
        <v>8</v>
      </c>
      <c r="E23" t="str">
        <f t="shared" si="0"/>
        <v>M</v>
      </c>
      <c r="F23" t="str">
        <f t="shared" si="1"/>
        <v>MM</v>
      </c>
    </row>
    <row r="24" spans="1:6" x14ac:dyDescent="0.35">
      <c r="A24" s="1">
        <v>43226</v>
      </c>
      <c r="B24" t="s">
        <v>8</v>
      </c>
      <c r="C24" t="s">
        <v>5</v>
      </c>
      <c r="D24" t="s">
        <v>8</v>
      </c>
      <c r="E24" t="str">
        <f t="shared" si="0"/>
        <v>M</v>
      </c>
      <c r="F24" t="str">
        <f t="shared" si="1"/>
        <v>MM</v>
      </c>
    </row>
    <row r="25" spans="1:6" x14ac:dyDescent="0.35">
      <c r="A25" s="1">
        <v>43229</v>
      </c>
      <c r="B25" t="s">
        <v>5</v>
      </c>
      <c r="C25" t="s">
        <v>8</v>
      </c>
      <c r="D25" t="s">
        <v>8</v>
      </c>
      <c r="E25" t="str">
        <f t="shared" si="0"/>
        <v>M</v>
      </c>
      <c r="F25" t="str">
        <f t="shared" si="1"/>
        <v>MK</v>
      </c>
    </row>
    <row r="26" spans="1:6" x14ac:dyDescent="0.35">
      <c r="A26" s="1">
        <v>43583</v>
      </c>
      <c r="B26" t="s">
        <v>5</v>
      </c>
      <c r="C26" t="s">
        <v>8</v>
      </c>
      <c r="D26" t="s">
        <v>5</v>
      </c>
      <c r="E26" t="str">
        <f t="shared" si="0"/>
        <v>K</v>
      </c>
      <c r="F26" t="str">
        <f t="shared" si="1"/>
        <v>KM</v>
      </c>
    </row>
    <row r="27" spans="1:6" x14ac:dyDescent="0.35">
      <c r="A27" s="1">
        <v>43590</v>
      </c>
      <c r="B27" t="s">
        <v>8</v>
      </c>
      <c r="C27" t="s">
        <v>5</v>
      </c>
      <c r="D27" t="s">
        <v>8</v>
      </c>
      <c r="E27" t="str">
        <f t="shared" si="0"/>
        <v>M</v>
      </c>
      <c r="F27" t="str">
        <f t="shared" si="1"/>
        <v>MM</v>
      </c>
    </row>
    <row r="28" spans="1:6" x14ac:dyDescent="0.35">
      <c r="A28" s="1">
        <v>44097</v>
      </c>
      <c r="B28" t="s">
        <v>8</v>
      </c>
      <c r="C28" t="s">
        <v>5</v>
      </c>
      <c r="D28" t="s">
        <v>8</v>
      </c>
      <c r="E28" t="str">
        <f t="shared" si="0"/>
        <v>M</v>
      </c>
      <c r="F28" t="str">
        <f t="shared" si="1"/>
        <v>MM</v>
      </c>
    </row>
    <row r="29" spans="1:6" x14ac:dyDescent="0.35">
      <c r="A29" s="1">
        <v>44120</v>
      </c>
      <c r="B29" t="s">
        <v>5</v>
      </c>
      <c r="C29" t="s">
        <v>8</v>
      </c>
      <c r="D29" t="s">
        <v>8</v>
      </c>
      <c r="E29" t="str">
        <f t="shared" si="0"/>
        <v>M</v>
      </c>
      <c r="F29" t="str">
        <f t="shared" si="1"/>
        <v>MM</v>
      </c>
    </row>
    <row r="30" spans="1:6" x14ac:dyDescent="0.35">
      <c r="A30" s="1">
        <v>44299</v>
      </c>
      <c r="B30" t="s">
        <v>5</v>
      </c>
      <c r="C30" t="s">
        <v>8</v>
      </c>
      <c r="D30" t="s">
        <v>8</v>
      </c>
      <c r="E30" t="str">
        <f t="shared" si="0"/>
        <v>M</v>
      </c>
      <c r="F30" t="str">
        <f t="shared" si="1"/>
        <v>MK</v>
      </c>
    </row>
    <row r="31" spans="1:6" x14ac:dyDescent="0.35">
      <c r="A31" s="2">
        <v>44462</v>
      </c>
      <c r="B31" t="s">
        <v>8</v>
      </c>
      <c r="C31" t="s">
        <v>5</v>
      </c>
      <c r="D31" t="s">
        <v>5</v>
      </c>
      <c r="E31" t="str">
        <f t="shared" si="0"/>
        <v>K</v>
      </c>
      <c r="F31" t="str">
        <f t="shared" si="1"/>
        <v>K</v>
      </c>
    </row>
    <row r="33" spans="1:10" ht="15.5" x14ac:dyDescent="0.35">
      <c r="A33" s="24" t="s">
        <v>11</v>
      </c>
      <c r="B33" s="24"/>
      <c r="C33" s="24"/>
      <c r="D33" s="24"/>
      <c r="E33" s="24"/>
      <c r="F33" s="24"/>
      <c r="G33" s="24"/>
      <c r="H33" s="24"/>
      <c r="I33" s="24"/>
      <c r="J33" s="24"/>
    </row>
    <row r="34" spans="1:10" x14ac:dyDescent="0.35">
      <c r="A34" s="3" t="s">
        <v>24</v>
      </c>
      <c r="B34" s="3" t="s">
        <v>25</v>
      </c>
      <c r="C34" s="3" t="s">
        <v>26</v>
      </c>
      <c r="D34" s="3" t="s">
        <v>27</v>
      </c>
      <c r="G34" s="3" t="s">
        <v>95</v>
      </c>
      <c r="H34" s="3" t="s">
        <v>99</v>
      </c>
      <c r="I34" s="5" t="s">
        <v>97</v>
      </c>
      <c r="J34" s="5" t="s">
        <v>98</v>
      </c>
    </row>
    <row r="35" spans="1:10" x14ac:dyDescent="0.35">
      <c r="A35" s="1">
        <v>39564</v>
      </c>
      <c r="B35" t="s">
        <v>11</v>
      </c>
      <c r="C35" t="s">
        <v>5</v>
      </c>
      <c r="D35" t="s">
        <v>11</v>
      </c>
      <c r="E35" t="str">
        <f>LEFT(D35,1)</f>
        <v>C</v>
      </c>
      <c r="F35" t="str">
        <f>CONCATENATE(E35,E36)</f>
        <v>CC</v>
      </c>
      <c r="G35">
        <f>COUNTIF(F35:F59,"KK")</f>
        <v>2</v>
      </c>
      <c r="H35">
        <f>COUNTIF(F35:F58,"KC")</f>
        <v>6</v>
      </c>
      <c r="I35" s="4">
        <f>G35/(G35+H35)</f>
        <v>0.25</v>
      </c>
      <c r="J35" s="4">
        <f>1-I35</f>
        <v>0.75</v>
      </c>
    </row>
    <row r="36" spans="1:10" x14ac:dyDescent="0.35">
      <c r="A36" s="1">
        <v>39586</v>
      </c>
      <c r="B36" t="s">
        <v>5</v>
      </c>
      <c r="C36" t="s">
        <v>11</v>
      </c>
      <c r="D36" t="s">
        <v>11</v>
      </c>
      <c r="E36" t="str">
        <f t="shared" ref="E36:E59" si="2">LEFT(D36,1)</f>
        <v>C</v>
      </c>
      <c r="F36" t="str">
        <f t="shared" ref="F36:F59" si="3">CONCATENATE(E36,E37)</f>
        <v>CK</v>
      </c>
    </row>
    <row r="37" spans="1:10" x14ac:dyDescent="0.35">
      <c r="A37" s="1">
        <v>39951</v>
      </c>
      <c r="B37" t="s">
        <v>11</v>
      </c>
      <c r="C37" t="s">
        <v>5</v>
      </c>
      <c r="D37" t="s">
        <v>5</v>
      </c>
      <c r="E37" t="str">
        <f t="shared" si="2"/>
        <v>K</v>
      </c>
      <c r="F37" t="str">
        <f t="shared" si="3"/>
        <v>KC</v>
      </c>
    </row>
    <row r="38" spans="1:10" x14ac:dyDescent="0.35">
      <c r="A38" s="1">
        <v>40253</v>
      </c>
      <c r="B38" t="s">
        <v>5</v>
      </c>
      <c r="C38" t="s">
        <v>11</v>
      </c>
      <c r="D38" t="s">
        <v>11</v>
      </c>
      <c r="E38" t="str">
        <f t="shared" si="2"/>
        <v>C</v>
      </c>
      <c r="F38" t="str">
        <f t="shared" si="3"/>
        <v>CC</v>
      </c>
    </row>
    <row r="39" spans="1:10" x14ac:dyDescent="0.35">
      <c r="A39" s="1">
        <v>40281</v>
      </c>
      <c r="B39" t="s">
        <v>11</v>
      </c>
      <c r="C39" t="s">
        <v>5</v>
      </c>
      <c r="D39" t="s">
        <v>11</v>
      </c>
      <c r="E39" t="str">
        <f t="shared" si="2"/>
        <v>C</v>
      </c>
      <c r="F39" t="str">
        <f t="shared" si="3"/>
        <v>CC</v>
      </c>
    </row>
    <row r="40" spans="1:10" x14ac:dyDescent="0.35">
      <c r="A40" s="1">
        <v>40641</v>
      </c>
      <c r="B40" t="s">
        <v>11</v>
      </c>
      <c r="C40" t="s">
        <v>5</v>
      </c>
      <c r="D40" t="s">
        <v>11</v>
      </c>
      <c r="E40" t="str">
        <f t="shared" si="2"/>
        <v>C</v>
      </c>
      <c r="F40" t="str">
        <f t="shared" si="3"/>
        <v>CK</v>
      </c>
    </row>
    <row r="41" spans="1:10" x14ac:dyDescent="0.35">
      <c r="A41" s="1">
        <v>40670</v>
      </c>
      <c r="B41" t="s">
        <v>5</v>
      </c>
      <c r="C41" t="s">
        <v>11</v>
      </c>
      <c r="D41" t="s">
        <v>5</v>
      </c>
      <c r="E41" t="str">
        <f t="shared" si="2"/>
        <v>K</v>
      </c>
      <c r="F41" t="str">
        <f t="shared" si="3"/>
        <v>KK</v>
      </c>
    </row>
    <row r="42" spans="1:10" x14ac:dyDescent="0.35">
      <c r="A42" s="1">
        <v>41029</v>
      </c>
      <c r="B42" t="s">
        <v>11</v>
      </c>
      <c r="C42" t="s">
        <v>5</v>
      </c>
      <c r="D42" t="s">
        <v>5</v>
      </c>
      <c r="E42" t="str">
        <f t="shared" si="2"/>
        <v>K</v>
      </c>
      <c r="F42" t="str">
        <f t="shared" si="3"/>
        <v>KC</v>
      </c>
    </row>
    <row r="43" spans="1:10" x14ac:dyDescent="0.35">
      <c r="A43" s="1">
        <v>41043</v>
      </c>
      <c r="B43" t="s">
        <v>5</v>
      </c>
      <c r="C43" t="s">
        <v>11</v>
      </c>
      <c r="D43" t="s">
        <v>11</v>
      </c>
      <c r="E43" t="str">
        <f t="shared" si="2"/>
        <v>C</v>
      </c>
      <c r="F43" t="str">
        <f t="shared" si="3"/>
        <v>CK</v>
      </c>
    </row>
    <row r="44" spans="1:10" x14ac:dyDescent="0.35">
      <c r="A44" s="1">
        <v>41056</v>
      </c>
      <c r="B44" t="s">
        <v>5</v>
      </c>
      <c r="C44" t="s">
        <v>11</v>
      </c>
      <c r="D44" t="s">
        <v>5</v>
      </c>
      <c r="E44" t="str">
        <f t="shared" si="2"/>
        <v>K</v>
      </c>
      <c r="F44" t="str">
        <f t="shared" si="3"/>
        <v>KC</v>
      </c>
    </row>
    <row r="45" spans="1:10" x14ac:dyDescent="0.35">
      <c r="A45" s="1">
        <v>41384</v>
      </c>
      <c r="B45" t="s">
        <v>5</v>
      </c>
      <c r="C45" t="s">
        <v>11</v>
      </c>
      <c r="D45" t="s">
        <v>11</v>
      </c>
      <c r="E45" t="str">
        <f t="shared" si="2"/>
        <v>C</v>
      </c>
      <c r="F45" t="str">
        <f t="shared" si="3"/>
        <v>CC</v>
      </c>
    </row>
    <row r="46" spans="1:10" x14ac:dyDescent="0.35">
      <c r="A46" s="1">
        <v>41392</v>
      </c>
      <c r="B46" t="s">
        <v>11</v>
      </c>
      <c r="C46" t="s">
        <v>5</v>
      </c>
      <c r="D46" t="s">
        <v>11</v>
      </c>
      <c r="E46" t="str">
        <f t="shared" si="2"/>
        <v>C</v>
      </c>
      <c r="F46" t="str">
        <f t="shared" si="3"/>
        <v>CC</v>
      </c>
    </row>
    <row r="47" spans="1:10" x14ac:dyDescent="0.35">
      <c r="A47" s="1">
        <v>41761</v>
      </c>
      <c r="B47" t="s">
        <v>11</v>
      </c>
      <c r="C47" t="s">
        <v>5</v>
      </c>
      <c r="D47" t="s">
        <v>11</v>
      </c>
      <c r="E47" t="str">
        <f t="shared" si="2"/>
        <v>C</v>
      </c>
      <c r="F47" t="str">
        <f t="shared" si="3"/>
        <v>CK</v>
      </c>
    </row>
    <row r="48" spans="1:10" x14ac:dyDescent="0.35">
      <c r="A48" s="1">
        <v>41779</v>
      </c>
      <c r="B48" t="s">
        <v>5</v>
      </c>
      <c r="C48" t="s">
        <v>11</v>
      </c>
      <c r="D48" t="s">
        <v>5</v>
      </c>
      <c r="E48" t="str">
        <f t="shared" si="2"/>
        <v>K</v>
      </c>
      <c r="F48" t="str">
        <f t="shared" si="3"/>
        <v>KK</v>
      </c>
    </row>
    <row r="49" spans="1:10" x14ac:dyDescent="0.35">
      <c r="A49" s="1">
        <v>42124</v>
      </c>
      <c r="B49" t="s">
        <v>5</v>
      </c>
      <c r="C49" t="s">
        <v>11</v>
      </c>
      <c r="D49" t="s">
        <v>5</v>
      </c>
      <c r="E49" t="str">
        <f t="shared" si="2"/>
        <v>K</v>
      </c>
      <c r="F49" t="str">
        <f t="shared" si="3"/>
        <v>KC</v>
      </c>
    </row>
    <row r="50" spans="1:10" x14ac:dyDescent="0.35">
      <c r="A50" s="1">
        <v>42122</v>
      </c>
      <c r="B50" t="s">
        <v>11</v>
      </c>
      <c r="C50" t="s">
        <v>5</v>
      </c>
      <c r="D50" t="s">
        <v>11</v>
      </c>
      <c r="E50" t="str">
        <f t="shared" si="2"/>
        <v>C</v>
      </c>
      <c r="F50" t="str">
        <f t="shared" si="3"/>
        <v>CC</v>
      </c>
    </row>
    <row r="51" spans="1:10" x14ac:dyDescent="0.35">
      <c r="A51" s="1">
        <v>43200</v>
      </c>
      <c r="B51" t="s">
        <v>11</v>
      </c>
      <c r="C51" t="s">
        <v>5</v>
      </c>
      <c r="D51" t="s">
        <v>11</v>
      </c>
      <c r="E51" t="str">
        <f t="shared" si="2"/>
        <v>C</v>
      </c>
      <c r="F51" t="str">
        <f t="shared" si="3"/>
        <v>CK</v>
      </c>
    </row>
    <row r="52" spans="1:10" x14ac:dyDescent="0.35">
      <c r="A52" s="1">
        <v>43223</v>
      </c>
      <c r="B52" t="s">
        <v>5</v>
      </c>
      <c r="C52" t="s">
        <v>11</v>
      </c>
      <c r="D52" t="s">
        <v>5</v>
      </c>
      <c r="E52" t="str">
        <f t="shared" si="2"/>
        <v>K</v>
      </c>
      <c r="F52" t="str">
        <f t="shared" si="3"/>
        <v>KC</v>
      </c>
    </row>
    <row r="53" spans="1:10" x14ac:dyDescent="0.35">
      <c r="A53" s="1">
        <v>43564</v>
      </c>
      <c r="B53" t="s">
        <v>11</v>
      </c>
      <c r="C53" t="s">
        <v>5</v>
      </c>
      <c r="D53" t="s">
        <v>11</v>
      </c>
      <c r="E53" t="str">
        <f t="shared" si="2"/>
        <v>C</v>
      </c>
      <c r="F53" t="str">
        <f t="shared" si="3"/>
        <v>CC</v>
      </c>
    </row>
    <row r="54" spans="1:10" x14ac:dyDescent="0.35">
      <c r="A54" s="1">
        <v>43569</v>
      </c>
      <c r="B54" t="s">
        <v>5</v>
      </c>
      <c r="C54" t="s">
        <v>11</v>
      </c>
      <c r="D54" t="s">
        <v>11</v>
      </c>
      <c r="E54" t="str">
        <f t="shared" si="2"/>
        <v>C</v>
      </c>
      <c r="F54" t="str">
        <f t="shared" si="3"/>
        <v>CK</v>
      </c>
    </row>
    <row r="55" spans="1:10" x14ac:dyDescent="0.35">
      <c r="A55" s="1">
        <v>44111</v>
      </c>
      <c r="B55" t="s">
        <v>5</v>
      </c>
      <c r="C55" t="s">
        <v>11</v>
      </c>
      <c r="D55" t="s">
        <v>5</v>
      </c>
      <c r="E55" t="str">
        <f t="shared" si="2"/>
        <v>K</v>
      </c>
      <c r="F55" t="str">
        <f t="shared" si="3"/>
        <v>KC</v>
      </c>
    </row>
    <row r="56" spans="1:10" x14ac:dyDescent="0.35">
      <c r="A56" s="1">
        <v>44133</v>
      </c>
      <c r="B56" t="s">
        <v>5</v>
      </c>
      <c r="C56" t="s">
        <v>11</v>
      </c>
      <c r="D56" t="s">
        <v>11</v>
      </c>
      <c r="E56" t="str">
        <f t="shared" si="2"/>
        <v>C</v>
      </c>
      <c r="F56" t="str">
        <f t="shared" si="3"/>
        <v>CC</v>
      </c>
    </row>
    <row r="57" spans="1:10" x14ac:dyDescent="0.35">
      <c r="A57" s="1">
        <v>44307</v>
      </c>
      <c r="B57" t="s">
        <v>5</v>
      </c>
      <c r="C57" t="s">
        <v>11</v>
      </c>
      <c r="D57" t="s">
        <v>11</v>
      </c>
      <c r="E57" t="str">
        <f t="shared" si="2"/>
        <v>C</v>
      </c>
      <c r="F57" t="str">
        <f t="shared" si="3"/>
        <v>CC</v>
      </c>
    </row>
    <row r="58" spans="1:10" x14ac:dyDescent="0.35">
      <c r="A58" s="2">
        <v>44465</v>
      </c>
      <c r="B58" t="s">
        <v>11</v>
      </c>
      <c r="C58" t="s">
        <v>5</v>
      </c>
      <c r="D58" t="s">
        <v>11</v>
      </c>
      <c r="E58" t="str">
        <f t="shared" si="2"/>
        <v>C</v>
      </c>
      <c r="F58" t="str">
        <f t="shared" si="3"/>
        <v>CC</v>
      </c>
    </row>
    <row r="59" spans="1:10" x14ac:dyDescent="0.35">
      <c r="A59" s="2">
        <v>44484</v>
      </c>
      <c r="B59" t="s">
        <v>11</v>
      </c>
      <c r="C59" t="s">
        <v>5</v>
      </c>
      <c r="D59" t="s">
        <v>11</v>
      </c>
      <c r="E59" t="str">
        <f t="shared" si="2"/>
        <v>C</v>
      </c>
      <c r="F59" t="str">
        <f t="shared" si="3"/>
        <v>C</v>
      </c>
    </row>
    <row r="60" spans="1:10" x14ac:dyDescent="0.35">
      <c r="A60" s="2"/>
    </row>
    <row r="61" spans="1:10" ht="15.5" x14ac:dyDescent="0.35">
      <c r="A61" s="25" t="s">
        <v>31</v>
      </c>
      <c r="B61" s="25"/>
      <c r="C61" s="25"/>
      <c r="D61" s="25"/>
      <c r="E61" s="25"/>
      <c r="F61" s="25"/>
      <c r="G61" s="25"/>
      <c r="H61" s="25"/>
      <c r="I61" s="25"/>
      <c r="J61" s="25"/>
    </row>
    <row r="62" spans="1:10" x14ac:dyDescent="0.35">
      <c r="A62" s="3" t="s">
        <v>24</v>
      </c>
      <c r="B62" s="3" t="s">
        <v>25</v>
      </c>
      <c r="C62" s="3" t="s">
        <v>26</v>
      </c>
      <c r="D62" s="3" t="s">
        <v>27</v>
      </c>
      <c r="G62" s="3" t="s">
        <v>95</v>
      </c>
      <c r="H62" s="3" t="s">
        <v>100</v>
      </c>
      <c r="I62" s="5" t="s">
        <v>97</v>
      </c>
      <c r="J62" s="5" t="s">
        <v>98</v>
      </c>
    </row>
    <row r="63" spans="1:10" x14ac:dyDescent="0.35">
      <c r="A63" s="1">
        <v>39569</v>
      </c>
      <c r="B63" t="s">
        <v>7</v>
      </c>
      <c r="C63" t="s">
        <v>5</v>
      </c>
      <c r="D63" t="s">
        <v>7</v>
      </c>
      <c r="E63" t="str">
        <f>LEFT(D63,1)</f>
        <v>R</v>
      </c>
      <c r="F63" t="str">
        <f>CONCATENATE(E63,E64)</f>
        <v>RR</v>
      </c>
      <c r="G63">
        <f>COUNTIF(F63:F86,"KK")</f>
        <v>6</v>
      </c>
      <c r="H63">
        <f>COUNTIF(F63:F86,"KR")</f>
        <v>6</v>
      </c>
      <c r="I63" s="4">
        <f>G63/(G63+H63)</f>
        <v>0.5</v>
      </c>
      <c r="J63" s="4">
        <f>1-I63</f>
        <v>0.5</v>
      </c>
    </row>
    <row r="64" spans="1:10" x14ac:dyDescent="0.35">
      <c r="A64" s="1">
        <v>39588</v>
      </c>
      <c r="B64" t="s">
        <v>5</v>
      </c>
      <c r="C64" t="s">
        <v>7</v>
      </c>
      <c r="D64" t="s">
        <v>7</v>
      </c>
      <c r="E64" t="str">
        <f t="shared" ref="E64:E86" si="4">LEFT(D64,1)</f>
        <v>R</v>
      </c>
      <c r="F64" t="str">
        <f t="shared" ref="F64:F86" si="5">CONCATENATE(E64,E65)</f>
        <v>RR</v>
      </c>
    </row>
    <row r="65" spans="1:6" x14ac:dyDescent="0.35">
      <c r="A65" s="1">
        <v>39926</v>
      </c>
      <c r="B65" t="s">
        <v>5</v>
      </c>
      <c r="C65" t="s">
        <v>7</v>
      </c>
      <c r="D65" t="s">
        <v>7</v>
      </c>
      <c r="E65" t="str">
        <f t="shared" si="4"/>
        <v>R</v>
      </c>
      <c r="F65" t="str">
        <f t="shared" si="5"/>
        <v>RK</v>
      </c>
    </row>
    <row r="66" spans="1:6" x14ac:dyDescent="0.35">
      <c r="A66" s="1">
        <v>39953</v>
      </c>
      <c r="B66" t="s">
        <v>5</v>
      </c>
      <c r="C66" t="s">
        <v>7</v>
      </c>
      <c r="D66" t="s">
        <v>5</v>
      </c>
      <c r="E66" t="str">
        <f t="shared" si="4"/>
        <v>K</v>
      </c>
      <c r="F66" t="str">
        <f t="shared" si="5"/>
        <v>KR</v>
      </c>
    </row>
    <row r="67" spans="1:6" x14ac:dyDescent="0.35">
      <c r="A67" s="1">
        <v>40257</v>
      </c>
      <c r="B67" t="s">
        <v>7</v>
      </c>
      <c r="C67" t="s">
        <v>5</v>
      </c>
      <c r="D67" t="s">
        <v>7</v>
      </c>
      <c r="E67" t="str">
        <f t="shared" si="4"/>
        <v>R</v>
      </c>
      <c r="F67" t="str">
        <f t="shared" si="5"/>
        <v>RK</v>
      </c>
    </row>
    <row r="68" spans="1:6" x14ac:dyDescent="0.35">
      <c r="A68" s="1">
        <v>40285</v>
      </c>
      <c r="B68" t="s">
        <v>5</v>
      </c>
      <c r="C68" t="s">
        <v>7</v>
      </c>
      <c r="D68" t="s">
        <v>5</v>
      </c>
      <c r="E68" t="str">
        <f t="shared" si="4"/>
        <v>K</v>
      </c>
      <c r="F68" t="str">
        <f t="shared" si="5"/>
        <v>KK</v>
      </c>
    </row>
    <row r="69" spans="1:6" x14ac:dyDescent="0.35">
      <c r="A69" s="1">
        <v>40648</v>
      </c>
      <c r="B69" t="s">
        <v>7</v>
      </c>
      <c r="C69" t="s">
        <v>5</v>
      </c>
      <c r="D69" t="s">
        <v>5</v>
      </c>
      <c r="E69" t="str">
        <f t="shared" si="4"/>
        <v>K</v>
      </c>
      <c r="F69" t="str">
        <f t="shared" si="5"/>
        <v>KK</v>
      </c>
    </row>
    <row r="70" spans="1:6" x14ac:dyDescent="0.35">
      <c r="A70" s="1">
        <v>40650</v>
      </c>
      <c r="B70" t="s">
        <v>5</v>
      </c>
      <c r="C70" t="s">
        <v>7</v>
      </c>
      <c r="D70" t="s">
        <v>5</v>
      </c>
      <c r="E70" t="str">
        <f t="shared" si="4"/>
        <v>K</v>
      </c>
      <c r="F70" t="str">
        <f t="shared" si="5"/>
        <v>KR</v>
      </c>
    </row>
    <row r="71" spans="1:6" x14ac:dyDescent="0.35">
      <c r="A71" s="1">
        <v>41007</v>
      </c>
      <c r="B71" t="s">
        <v>7</v>
      </c>
      <c r="C71" t="s">
        <v>5</v>
      </c>
      <c r="D71" t="s">
        <v>7</v>
      </c>
      <c r="E71" t="str">
        <f t="shared" si="4"/>
        <v>R</v>
      </c>
      <c r="F71" t="str">
        <f t="shared" si="5"/>
        <v>RK</v>
      </c>
    </row>
    <row r="72" spans="1:6" x14ac:dyDescent="0.35">
      <c r="A72" s="1">
        <v>41012</v>
      </c>
      <c r="B72" t="s">
        <v>5</v>
      </c>
      <c r="C72" t="s">
        <v>7</v>
      </c>
      <c r="D72" t="s">
        <v>5</v>
      </c>
      <c r="E72" t="str">
        <f t="shared" si="4"/>
        <v>K</v>
      </c>
      <c r="F72" t="str">
        <f t="shared" si="5"/>
        <v>KR</v>
      </c>
    </row>
    <row r="73" spans="1:6" x14ac:dyDescent="0.35">
      <c r="A73" s="1">
        <v>41372</v>
      </c>
      <c r="B73" t="s">
        <v>7</v>
      </c>
      <c r="C73" t="s">
        <v>5</v>
      </c>
      <c r="D73" t="s">
        <v>7</v>
      </c>
      <c r="E73" t="str">
        <f t="shared" si="4"/>
        <v>R</v>
      </c>
      <c r="F73" t="str">
        <f t="shared" si="5"/>
        <v>RK</v>
      </c>
    </row>
    <row r="74" spans="1:6" x14ac:dyDescent="0.35">
      <c r="A74" s="1">
        <v>41397</v>
      </c>
      <c r="B74" t="s">
        <v>5</v>
      </c>
      <c r="C74" t="s">
        <v>7</v>
      </c>
      <c r="D74" t="s">
        <v>5</v>
      </c>
      <c r="E74" t="str">
        <f t="shared" si="4"/>
        <v>K</v>
      </c>
      <c r="F74" t="str">
        <f t="shared" si="5"/>
        <v>KR</v>
      </c>
    </row>
    <row r="75" spans="1:6" x14ac:dyDescent="0.35">
      <c r="A75" s="1">
        <v>41758</v>
      </c>
      <c r="B75" t="s">
        <v>5</v>
      </c>
      <c r="C75" t="s">
        <v>7</v>
      </c>
      <c r="D75" t="s">
        <v>7</v>
      </c>
      <c r="E75" t="str">
        <f t="shared" si="4"/>
        <v>R</v>
      </c>
      <c r="F75" t="str">
        <f t="shared" si="5"/>
        <v>RR</v>
      </c>
    </row>
    <row r="76" spans="1:6" x14ac:dyDescent="0.35">
      <c r="A76" s="1">
        <v>41764</v>
      </c>
      <c r="B76" t="s">
        <v>7</v>
      </c>
      <c r="C76" t="s">
        <v>5</v>
      </c>
      <c r="D76" t="s">
        <v>7</v>
      </c>
      <c r="E76" t="str">
        <f t="shared" si="4"/>
        <v>R</v>
      </c>
      <c r="F76" t="str">
        <f t="shared" si="5"/>
        <v>RR</v>
      </c>
    </row>
    <row r="77" spans="1:6" x14ac:dyDescent="0.35">
      <c r="A77" s="1">
        <v>42140</v>
      </c>
      <c r="B77" t="s">
        <v>7</v>
      </c>
      <c r="C77" t="s">
        <v>5</v>
      </c>
      <c r="D77" t="s">
        <v>7</v>
      </c>
      <c r="E77" t="str">
        <f t="shared" si="4"/>
        <v>R</v>
      </c>
      <c r="F77" t="str">
        <f t="shared" si="5"/>
        <v>RK</v>
      </c>
    </row>
    <row r="78" spans="1:6" x14ac:dyDescent="0.35">
      <c r="A78" s="1">
        <v>43208</v>
      </c>
      <c r="B78" t="s">
        <v>7</v>
      </c>
      <c r="C78" t="s">
        <v>5</v>
      </c>
      <c r="D78" t="s">
        <v>5</v>
      </c>
      <c r="E78" t="str">
        <f t="shared" si="4"/>
        <v>K</v>
      </c>
      <c r="F78" t="str">
        <f t="shared" si="5"/>
        <v>KK</v>
      </c>
    </row>
    <row r="79" spans="1:6" x14ac:dyDescent="0.35">
      <c r="A79" s="1">
        <v>43235</v>
      </c>
      <c r="B79" t="s">
        <v>5</v>
      </c>
      <c r="C79" t="s">
        <v>7</v>
      </c>
      <c r="D79" t="s">
        <v>5</v>
      </c>
      <c r="E79" t="str">
        <f t="shared" si="4"/>
        <v>K</v>
      </c>
      <c r="F79" t="str">
        <f t="shared" si="5"/>
        <v>KK</v>
      </c>
    </row>
    <row r="80" spans="1:6" x14ac:dyDescent="0.35">
      <c r="A80" s="1">
        <v>43243</v>
      </c>
      <c r="B80" t="s">
        <v>5</v>
      </c>
      <c r="C80" t="s">
        <v>7</v>
      </c>
      <c r="D80" t="s">
        <v>5</v>
      </c>
      <c r="E80" t="str">
        <f t="shared" si="4"/>
        <v>K</v>
      </c>
      <c r="F80" t="str">
        <f t="shared" si="5"/>
        <v>KK</v>
      </c>
    </row>
    <row r="81" spans="1:10" x14ac:dyDescent="0.35">
      <c r="A81" s="1">
        <v>43562</v>
      </c>
      <c r="B81" t="s">
        <v>7</v>
      </c>
      <c r="C81" t="s">
        <v>5</v>
      </c>
      <c r="D81" t="s">
        <v>5</v>
      </c>
      <c r="E81" t="str">
        <f t="shared" si="4"/>
        <v>K</v>
      </c>
      <c r="F81" t="str">
        <f t="shared" si="5"/>
        <v>KR</v>
      </c>
    </row>
    <row r="82" spans="1:10" x14ac:dyDescent="0.35">
      <c r="A82" s="1">
        <v>43580</v>
      </c>
      <c r="B82" t="s">
        <v>5</v>
      </c>
      <c r="C82" t="s">
        <v>7</v>
      </c>
      <c r="D82" t="s">
        <v>7</v>
      </c>
      <c r="E82" t="str">
        <f t="shared" si="4"/>
        <v>R</v>
      </c>
      <c r="F82" t="str">
        <f t="shared" si="5"/>
        <v>RK</v>
      </c>
    </row>
    <row r="83" spans="1:10" x14ac:dyDescent="0.35">
      <c r="A83" s="1">
        <v>44104</v>
      </c>
      <c r="B83" t="s">
        <v>5</v>
      </c>
      <c r="C83" t="s">
        <v>7</v>
      </c>
      <c r="D83" t="s">
        <v>5</v>
      </c>
      <c r="E83" t="str">
        <f t="shared" si="4"/>
        <v>K</v>
      </c>
      <c r="F83" t="str">
        <f t="shared" si="5"/>
        <v>KK</v>
      </c>
    </row>
    <row r="84" spans="1:10" x14ac:dyDescent="0.35">
      <c r="A84" s="1">
        <v>44136</v>
      </c>
      <c r="B84" t="s">
        <v>5</v>
      </c>
      <c r="C84" t="s">
        <v>7</v>
      </c>
      <c r="D84" t="s">
        <v>5</v>
      </c>
      <c r="E84" t="str">
        <f t="shared" si="4"/>
        <v>K</v>
      </c>
      <c r="F84" t="str">
        <f t="shared" si="5"/>
        <v>KR</v>
      </c>
    </row>
    <row r="85" spans="1:10" x14ac:dyDescent="0.35">
      <c r="A85" s="1">
        <v>44310</v>
      </c>
      <c r="B85" t="s">
        <v>7</v>
      </c>
      <c r="C85" t="s">
        <v>5</v>
      </c>
      <c r="D85" t="s">
        <v>7</v>
      </c>
      <c r="E85" t="str">
        <f t="shared" si="4"/>
        <v>R</v>
      </c>
      <c r="F85" t="str">
        <f t="shared" si="5"/>
        <v>RK</v>
      </c>
    </row>
    <row r="86" spans="1:10" x14ac:dyDescent="0.35">
      <c r="A86" s="2">
        <v>44476</v>
      </c>
      <c r="B86" t="s">
        <v>5</v>
      </c>
      <c r="C86" t="s">
        <v>7</v>
      </c>
      <c r="D86" t="s">
        <v>5</v>
      </c>
      <c r="E86" t="str">
        <f t="shared" si="4"/>
        <v>K</v>
      </c>
      <c r="F86" t="str">
        <f t="shared" si="5"/>
        <v>K</v>
      </c>
    </row>
    <row r="88" spans="1:10" ht="15.5" x14ac:dyDescent="0.35">
      <c r="A88" s="27" t="s">
        <v>9</v>
      </c>
      <c r="B88" s="27"/>
      <c r="C88" s="27"/>
      <c r="D88" s="27"/>
      <c r="E88" s="27"/>
      <c r="F88" s="27"/>
      <c r="G88" s="27"/>
      <c r="H88" s="27"/>
      <c r="I88" s="27"/>
      <c r="J88" s="27"/>
    </row>
    <row r="89" spans="1:10" x14ac:dyDescent="0.35">
      <c r="A89" s="3" t="s">
        <v>24</v>
      </c>
      <c r="B89" s="3" t="s">
        <v>25</v>
      </c>
      <c r="C89" s="3" t="s">
        <v>26</v>
      </c>
      <c r="D89" s="3" t="s">
        <v>27</v>
      </c>
      <c r="G89" s="3" t="s">
        <v>95</v>
      </c>
      <c r="H89" s="3" t="s">
        <v>101</v>
      </c>
      <c r="I89" s="5" t="s">
        <v>97</v>
      </c>
      <c r="J89" s="5" t="s">
        <v>98</v>
      </c>
    </row>
    <row r="90" spans="1:10" x14ac:dyDescent="0.35">
      <c r="A90" s="1">
        <v>39558</v>
      </c>
      <c r="B90" t="s">
        <v>5</v>
      </c>
      <c r="C90" t="s">
        <v>9</v>
      </c>
      <c r="D90" t="s">
        <v>5</v>
      </c>
      <c r="E90" t="str">
        <f>LEFT(D90,1)</f>
        <v>K</v>
      </c>
      <c r="F90" t="str">
        <f>CONCATENATE(E90,E91)</f>
        <v>KK</v>
      </c>
      <c r="G90">
        <f>COUNTIF(F90:F119,"KK")</f>
        <v>12</v>
      </c>
      <c r="H90">
        <f>COUNTIF(F90:F119,"KS")</f>
        <v>8</v>
      </c>
      <c r="I90" s="4">
        <f>G90/(G90+H90)</f>
        <v>0.6</v>
      </c>
      <c r="J90" s="4">
        <f>1-I90</f>
        <v>0.4</v>
      </c>
    </row>
    <row r="91" spans="1:10" x14ac:dyDescent="0.35">
      <c r="A91" s="1">
        <v>39579</v>
      </c>
      <c r="B91" t="s">
        <v>9</v>
      </c>
      <c r="C91" t="s">
        <v>5</v>
      </c>
      <c r="D91" t="s">
        <v>5</v>
      </c>
      <c r="E91" t="str">
        <f t="shared" ref="E91:E119" si="6">LEFT(D91,1)</f>
        <v>K</v>
      </c>
      <c r="F91" t="str">
        <f t="shared" ref="F91:F119" si="7">CONCATENATE(E91,E92)</f>
        <v>KS</v>
      </c>
    </row>
    <row r="92" spans="1:10" x14ac:dyDescent="0.35">
      <c r="A92" s="1">
        <v>39922</v>
      </c>
      <c r="B92" t="s">
        <v>9</v>
      </c>
      <c r="C92" t="s">
        <v>5</v>
      </c>
      <c r="D92" t="s">
        <v>9</v>
      </c>
      <c r="E92" t="str">
        <f t="shared" si="6"/>
        <v>S</v>
      </c>
      <c r="F92" t="str">
        <f t="shared" si="7"/>
        <v>SS</v>
      </c>
    </row>
    <row r="93" spans="1:10" x14ac:dyDescent="0.35">
      <c r="A93" s="1">
        <v>39949</v>
      </c>
      <c r="B93" t="s">
        <v>9</v>
      </c>
      <c r="C93" t="s">
        <v>5</v>
      </c>
      <c r="D93" t="s">
        <v>9</v>
      </c>
      <c r="E93" t="str">
        <f t="shared" si="6"/>
        <v>S</v>
      </c>
      <c r="F93" t="str">
        <f t="shared" si="7"/>
        <v>SK</v>
      </c>
    </row>
    <row r="94" spans="1:10" x14ac:dyDescent="0.35">
      <c r="A94" s="1">
        <v>40249</v>
      </c>
      <c r="B94" t="s">
        <v>9</v>
      </c>
      <c r="C94" t="s">
        <v>5</v>
      </c>
      <c r="D94" t="s">
        <v>5</v>
      </c>
      <c r="E94" t="str">
        <f t="shared" si="6"/>
        <v>K</v>
      </c>
      <c r="F94" t="str">
        <f t="shared" si="7"/>
        <v>KK</v>
      </c>
    </row>
    <row r="95" spans="1:10" x14ac:dyDescent="0.35">
      <c r="A95" s="1">
        <v>40269</v>
      </c>
      <c r="B95" t="s">
        <v>5</v>
      </c>
      <c r="C95" t="s">
        <v>9</v>
      </c>
      <c r="D95" t="s">
        <v>5</v>
      </c>
      <c r="E95" t="str">
        <f t="shared" si="6"/>
        <v>K</v>
      </c>
      <c r="F95" t="str">
        <f t="shared" si="7"/>
        <v>KK</v>
      </c>
    </row>
    <row r="96" spans="1:10" x14ac:dyDescent="0.35">
      <c r="A96" s="1">
        <v>40644</v>
      </c>
      <c r="B96" t="s">
        <v>5</v>
      </c>
      <c r="C96" t="s">
        <v>9</v>
      </c>
      <c r="D96" t="s">
        <v>5</v>
      </c>
      <c r="E96" t="str">
        <f t="shared" si="6"/>
        <v>K</v>
      </c>
      <c r="F96" t="str">
        <f t="shared" si="7"/>
        <v>KK</v>
      </c>
    </row>
    <row r="97" spans="1:6" x14ac:dyDescent="0.35">
      <c r="A97" s="1">
        <v>40666</v>
      </c>
      <c r="B97" t="s">
        <v>9</v>
      </c>
      <c r="C97" t="s">
        <v>5</v>
      </c>
      <c r="D97" t="s">
        <v>5</v>
      </c>
      <c r="E97" t="str">
        <f t="shared" si="6"/>
        <v>K</v>
      </c>
      <c r="F97" t="str">
        <f t="shared" si="7"/>
        <v>KK</v>
      </c>
    </row>
    <row r="98" spans="1:6" x14ac:dyDescent="0.35">
      <c r="A98" s="1">
        <v>41021</v>
      </c>
      <c r="B98" t="s">
        <v>9</v>
      </c>
      <c r="C98" t="s">
        <v>5</v>
      </c>
      <c r="D98" t="s">
        <v>5</v>
      </c>
      <c r="E98" t="str">
        <f t="shared" si="6"/>
        <v>K</v>
      </c>
      <c r="F98" t="str">
        <f t="shared" si="7"/>
        <v>KK</v>
      </c>
    </row>
    <row r="99" spans="1:6" x14ac:dyDescent="0.35">
      <c r="A99" s="1">
        <v>41378</v>
      </c>
      <c r="B99" t="s">
        <v>5</v>
      </c>
      <c r="C99" t="s">
        <v>9</v>
      </c>
      <c r="D99" t="s">
        <v>5</v>
      </c>
      <c r="E99" t="str">
        <f t="shared" si="6"/>
        <v>K</v>
      </c>
      <c r="F99" t="str">
        <f t="shared" si="7"/>
        <v>KS</v>
      </c>
    </row>
    <row r="100" spans="1:6" x14ac:dyDescent="0.35">
      <c r="A100" s="1">
        <v>41413</v>
      </c>
      <c r="B100" t="s">
        <v>9</v>
      </c>
      <c r="C100" t="s">
        <v>5</v>
      </c>
      <c r="D100" t="s">
        <v>9</v>
      </c>
      <c r="E100" t="str">
        <f t="shared" si="6"/>
        <v>S</v>
      </c>
      <c r="F100" t="str">
        <f t="shared" si="7"/>
        <v>SK</v>
      </c>
    </row>
    <row r="101" spans="1:6" x14ac:dyDescent="0.35">
      <c r="A101" s="1">
        <v>41777</v>
      </c>
      <c r="B101" t="s">
        <v>9</v>
      </c>
      <c r="C101" t="s">
        <v>5</v>
      </c>
      <c r="D101" t="s">
        <v>5</v>
      </c>
      <c r="E101" t="str">
        <f t="shared" si="6"/>
        <v>K</v>
      </c>
      <c r="F101" t="str">
        <f t="shared" si="7"/>
        <v>KK</v>
      </c>
    </row>
    <row r="102" spans="1:6" x14ac:dyDescent="0.35">
      <c r="A102" s="1">
        <v>41783</v>
      </c>
      <c r="B102" t="s">
        <v>5</v>
      </c>
      <c r="C102" t="s">
        <v>9</v>
      </c>
      <c r="D102" t="s">
        <v>5</v>
      </c>
      <c r="E102" t="str">
        <f t="shared" si="6"/>
        <v>K</v>
      </c>
      <c r="F102" t="str">
        <f t="shared" si="7"/>
        <v>KS</v>
      </c>
    </row>
    <row r="103" spans="1:6" x14ac:dyDescent="0.35">
      <c r="A103" s="1">
        <v>42116</v>
      </c>
      <c r="B103" t="s">
        <v>9</v>
      </c>
      <c r="C103" t="s">
        <v>5</v>
      </c>
      <c r="D103" t="s">
        <v>9</v>
      </c>
      <c r="E103" t="str">
        <f t="shared" si="6"/>
        <v>S</v>
      </c>
      <c r="F103" t="str">
        <f t="shared" si="7"/>
        <v>SK</v>
      </c>
    </row>
    <row r="104" spans="1:6" x14ac:dyDescent="0.35">
      <c r="A104" s="1">
        <v>42128</v>
      </c>
      <c r="B104" t="s">
        <v>5</v>
      </c>
      <c r="C104" t="s">
        <v>9</v>
      </c>
      <c r="D104" t="s">
        <v>5</v>
      </c>
      <c r="E104" t="str">
        <f t="shared" si="6"/>
        <v>K</v>
      </c>
      <c r="F104" t="str">
        <f t="shared" si="7"/>
        <v>KK</v>
      </c>
    </row>
    <row r="105" spans="1:6" x14ac:dyDescent="0.35">
      <c r="A105" s="1">
        <v>42476</v>
      </c>
      <c r="B105" t="s">
        <v>9</v>
      </c>
      <c r="C105" t="s">
        <v>5</v>
      </c>
      <c r="D105" t="s">
        <v>5</v>
      </c>
      <c r="E105" t="str">
        <f t="shared" si="6"/>
        <v>K</v>
      </c>
      <c r="F105" t="str">
        <f t="shared" si="7"/>
        <v>KK</v>
      </c>
    </row>
    <row r="106" spans="1:6" x14ac:dyDescent="0.35">
      <c r="A106" s="1">
        <v>42512</v>
      </c>
      <c r="B106" t="s">
        <v>5</v>
      </c>
      <c r="C106" t="s">
        <v>9</v>
      </c>
      <c r="D106" t="s">
        <v>5</v>
      </c>
      <c r="E106" t="str">
        <f t="shared" si="6"/>
        <v>K</v>
      </c>
      <c r="F106" t="str">
        <f t="shared" si="7"/>
        <v>KS</v>
      </c>
    </row>
    <row r="107" spans="1:6" x14ac:dyDescent="0.35">
      <c r="A107" s="1">
        <v>42515</v>
      </c>
      <c r="B107" t="s">
        <v>9</v>
      </c>
      <c r="C107" t="s">
        <v>5</v>
      </c>
      <c r="D107" t="s">
        <v>9</v>
      </c>
      <c r="E107" t="str">
        <f t="shared" si="6"/>
        <v>S</v>
      </c>
      <c r="F107" t="str">
        <f t="shared" si="7"/>
        <v>SK</v>
      </c>
    </row>
    <row r="108" spans="1:6" x14ac:dyDescent="0.35">
      <c r="A108" s="1">
        <v>42840</v>
      </c>
      <c r="B108" t="s">
        <v>5</v>
      </c>
      <c r="C108" t="s">
        <v>9</v>
      </c>
      <c r="D108" t="s">
        <v>5</v>
      </c>
      <c r="E108" t="str">
        <f t="shared" si="6"/>
        <v>K</v>
      </c>
      <c r="F108" t="str">
        <f t="shared" si="7"/>
        <v>KS</v>
      </c>
    </row>
    <row r="109" spans="1:6" x14ac:dyDescent="0.35">
      <c r="A109" s="1">
        <v>42855</v>
      </c>
      <c r="B109" t="s">
        <v>9</v>
      </c>
      <c r="C109" t="s">
        <v>5</v>
      </c>
      <c r="D109" t="s">
        <v>9</v>
      </c>
      <c r="E109" t="str">
        <f t="shared" si="6"/>
        <v>S</v>
      </c>
      <c r="F109" t="str">
        <f t="shared" si="7"/>
        <v>SK</v>
      </c>
    </row>
    <row r="110" spans="1:6" x14ac:dyDescent="0.35">
      <c r="A110" s="1">
        <v>42872</v>
      </c>
      <c r="B110" t="s">
        <v>9</v>
      </c>
      <c r="C110" t="s">
        <v>5</v>
      </c>
      <c r="D110" t="s">
        <v>5</v>
      </c>
      <c r="E110" t="str">
        <f t="shared" si="6"/>
        <v>K</v>
      </c>
      <c r="F110" t="str">
        <f t="shared" si="7"/>
        <v>KS</v>
      </c>
    </row>
    <row r="111" spans="1:6" x14ac:dyDescent="0.35">
      <c r="A111" s="1">
        <v>43204</v>
      </c>
      <c r="B111" t="s">
        <v>5</v>
      </c>
      <c r="C111" t="s">
        <v>9</v>
      </c>
      <c r="D111" t="s">
        <v>9</v>
      </c>
      <c r="E111" t="str">
        <f t="shared" si="6"/>
        <v>S</v>
      </c>
      <c r="F111" t="str">
        <f t="shared" si="7"/>
        <v>SK</v>
      </c>
    </row>
    <row r="112" spans="1:6" x14ac:dyDescent="0.35">
      <c r="A112" s="1">
        <v>43239</v>
      </c>
      <c r="B112" t="s">
        <v>9</v>
      </c>
      <c r="C112" t="s">
        <v>5</v>
      </c>
      <c r="D112" t="s">
        <v>5</v>
      </c>
      <c r="E112" t="str">
        <f t="shared" si="6"/>
        <v>K</v>
      </c>
      <c r="F112" t="str">
        <f t="shared" si="7"/>
        <v>KS</v>
      </c>
    </row>
    <row r="113" spans="1:10" x14ac:dyDescent="0.35">
      <c r="A113" s="1">
        <v>43245</v>
      </c>
      <c r="B113" t="s">
        <v>5</v>
      </c>
      <c r="C113" t="s">
        <v>9</v>
      </c>
      <c r="D113" t="s">
        <v>9</v>
      </c>
      <c r="E113" t="str">
        <f t="shared" si="6"/>
        <v>S</v>
      </c>
      <c r="F113" t="str">
        <f t="shared" si="7"/>
        <v>SK</v>
      </c>
    </row>
    <row r="114" spans="1:10" x14ac:dyDescent="0.35">
      <c r="A114" s="1">
        <v>43548</v>
      </c>
      <c r="B114" t="s">
        <v>5</v>
      </c>
      <c r="C114" t="s">
        <v>9</v>
      </c>
      <c r="D114" t="s">
        <v>5</v>
      </c>
      <c r="E114" t="str">
        <f t="shared" si="6"/>
        <v>K</v>
      </c>
      <c r="F114" t="str">
        <f t="shared" si="7"/>
        <v>KS</v>
      </c>
    </row>
    <row r="115" spans="1:10" x14ac:dyDescent="0.35">
      <c r="A115" s="1">
        <v>43576</v>
      </c>
      <c r="B115" t="s">
        <v>9</v>
      </c>
      <c r="C115" t="s">
        <v>5</v>
      </c>
      <c r="D115" t="s">
        <v>9</v>
      </c>
      <c r="E115" t="str">
        <f t="shared" si="6"/>
        <v>S</v>
      </c>
      <c r="F115" t="str">
        <f t="shared" si="7"/>
        <v>SK</v>
      </c>
    </row>
    <row r="116" spans="1:10" x14ac:dyDescent="0.35">
      <c r="A116" s="1">
        <v>44122</v>
      </c>
      <c r="B116" t="s">
        <v>5</v>
      </c>
      <c r="C116" t="s">
        <v>9</v>
      </c>
      <c r="D116" t="s">
        <v>5</v>
      </c>
      <c r="E116" t="str">
        <f t="shared" si="6"/>
        <v>K</v>
      </c>
      <c r="F116" t="str">
        <f t="shared" si="7"/>
        <v>KK</v>
      </c>
    </row>
    <row r="117" spans="1:10" x14ac:dyDescent="0.35">
      <c r="A117" s="1">
        <v>44100</v>
      </c>
      <c r="B117" t="s">
        <v>9</v>
      </c>
      <c r="C117" t="s">
        <v>5</v>
      </c>
      <c r="D117" t="s">
        <v>5</v>
      </c>
      <c r="E117" t="str">
        <f t="shared" si="6"/>
        <v>K</v>
      </c>
      <c r="F117" t="str">
        <f t="shared" si="7"/>
        <v>KK</v>
      </c>
    </row>
    <row r="118" spans="1:10" x14ac:dyDescent="0.35">
      <c r="A118" s="1">
        <v>44297</v>
      </c>
      <c r="B118" t="s">
        <v>9</v>
      </c>
      <c r="C118" t="s">
        <v>5</v>
      </c>
      <c r="D118" t="s">
        <v>5</v>
      </c>
      <c r="E118" t="str">
        <f t="shared" si="6"/>
        <v>K</v>
      </c>
      <c r="F118" t="str">
        <f t="shared" si="7"/>
        <v>KK</v>
      </c>
    </row>
    <row r="119" spans="1:10" x14ac:dyDescent="0.35">
      <c r="A119" s="2">
        <v>44472</v>
      </c>
      <c r="B119" t="s">
        <v>5</v>
      </c>
      <c r="C119" t="s">
        <v>9</v>
      </c>
      <c r="D119" t="s">
        <v>5</v>
      </c>
      <c r="E119" t="str">
        <f t="shared" si="6"/>
        <v>K</v>
      </c>
      <c r="F119" t="str">
        <f t="shared" si="7"/>
        <v>K</v>
      </c>
    </row>
    <row r="121" spans="1:10" ht="15.5" x14ac:dyDescent="0.35">
      <c r="A121" s="28" t="s">
        <v>4</v>
      </c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1:10" x14ac:dyDescent="0.35">
      <c r="A122" s="3" t="s">
        <v>24</v>
      </c>
      <c r="B122" s="3" t="s">
        <v>25</v>
      </c>
      <c r="C122" s="3" t="s">
        <v>26</v>
      </c>
      <c r="D122" s="3" t="s">
        <v>27</v>
      </c>
      <c r="G122" s="3" t="s">
        <v>95</v>
      </c>
      <c r="H122" s="3" t="s">
        <v>100</v>
      </c>
      <c r="I122" s="5" t="s">
        <v>97</v>
      </c>
      <c r="J122" s="5" t="s">
        <v>98</v>
      </c>
    </row>
    <row r="123" spans="1:10" x14ac:dyDescent="0.35">
      <c r="A123" s="1">
        <v>39556</v>
      </c>
      <c r="B123" t="s">
        <v>4</v>
      </c>
      <c r="C123" t="s">
        <v>5</v>
      </c>
      <c r="D123" t="s">
        <v>5</v>
      </c>
      <c r="E123" t="str">
        <f>LEFT(D123,1)</f>
        <v>K</v>
      </c>
      <c r="F123" t="str">
        <f>CONCATENATE(E123,E124)</f>
        <v>KK</v>
      </c>
      <c r="G123">
        <f>COUNTIF(F123:F151,"KK")</f>
        <v>9</v>
      </c>
      <c r="H123">
        <f>COUNTIF(F123:F151,"KR")</f>
        <v>6</v>
      </c>
      <c r="I123" s="4">
        <f>G123/(G123+H123)</f>
        <v>0.6</v>
      </c>
      <c r="J123" s="4">
        <f>1-I123</f>
        <v>0.4</v>
      </c>
    </row>
    <row r="124" spans="1:10" x14ac:dyDescent="0.35">
      <c r="A124" s="1">
        <v>39576</v>
      </c>
      <c r="B124" t="s">
        <v>5</v>
      </c>
      <c r="C124" t="s">
        <v>4</v>
      </c>
      <c r="D124" t="s">
        <v>5</v>
      </c>
      <c r="E124" t="str">
        <f t="shared" ref="E124:E151" si="8">LEFT(D124,1)</f>
        <v>K</v>
      </c>
      <c r="F124" t="str">
        <f t="shared" ref="F124:F151" si="9">CONCATENATE(E124,E125)</f>
        <v>KR</v>
      </c>
    </row>
    <row r="125" spans="1:10" x14ac:dyDescent="0.35">
      <c r="A125" s="1">
        <v>39932</v>
      </c>
      <c r="B125" t="s">
        <v>4</v>
      </c>
      <c r="C125" t="s">
        <v>5</v>
      </c>
      <c r="D125" t="s">
        <v>4</v>
      </c>
      <c r="E125" t="str">
        <f t="shared" si="8"/>
        <v>R</v>
      </c>
      <c r="F125" t="str">
        <f t="shared" si="9"/>
        <v>RR</v>
      </c>
    </row>
    <row r="126" spans="1:10" x14ac:dyDescent="0.35">
      <c r="A126" s="1">
        <v>39945</v>
      </c>
      <c r="B126" t="s">
        <v>4</v>
      </c>
      <c r="C126" t="s">
        <v>5</v>
      </c>
      <c r="D126" t="s">
        <v>4</v>
      </c>
      <c r="E126" t="str">
        <f t="shared" si="8"/>
        <v>R</v>
      </c>
      <c r="F126" t="str">
        <f t="shared" si="9"/>
        <v>RK</v>
      </c>
    </row>
    <row r="127" spans="1:10" x14ac:dyDescent="0.35">
      <c r="A127" s="1">
        <v>40251</v>
      </c>
      <c r="B127" t="s">
        <v>5</v>
      </c>
      <c r="C127" t="s">
        <v>4</v>
      </c>
      <c r="D127" t="s">
        <v>5</v>
      </c>
      <c r="E127" t="str">
        <f t="shared" si="8"/>
        <v>K</v>
      </c>
      <c r="F127" t="str">
        <f t="shared" si="9"/>
        <v>KR</v>
      </c>
    </row>
    <row r="128" spans="1:10" x14ac:dyDescent="0.35">
      <c r="A128" s="1">
        <v>40278</v>
      </c>
      <c r="B128" t="s">
        <v>4</v>
      </c>
      <c r="C128" t="s">
        <v>5</v>
      </c>
      <c r="D128" t="s">
        <v>4</v>
      </c>
      <c r="E128" t="str">
        <f t="shared" si="8"/>
        <v>R</v>
      </c>
      <c r="F128" t="str">
        <f t="shared" si="9"/>
        <v>RR</v>
      </c>
    </row>
    <row r="129" spans="1:6" x14ac:dyDescent="0.35">
      <c r="A129" s="1">
        <v>40655</v>
      </c>
      <c r="B129" t="s">
        <v>5</v>
      </c>
      <c r="C129" t="s">
        <v>4</v>
      </c>
      <c r="D129" t="s">
        <v>4</v>
      </c>
      <c r="E129" t="str">
        <f t="shared" si="8"/>
        <v>R</v>
      </c>
      <c r="F129" t="str">
        <f t="shared" si="9"/>
        <v>RR</v>
      </c>
    </row>
    <row r="130" spans="1:6" x14ac:dyDescent="0.35">
      <c r="A130" s="1">
        <v>40677</v>
      </c>
      <c r="B130" t="s">
        <v>4</v>
      </c>
      <c r="C130" t="s">
        <v>5</v>
      </c>
      <c r="D130" t="s">
        <v>4</v>
      </c>
      <c r="E130" t="str">
        <f t="shared" si="8"/>
        <v>R</v>
      </c>
      <c r="F130" t="str">
        <f t="shared" si="9"/>
        <v>RK</v>
      </c>
    </row>
    <row r="131" spans="1:6" x14ac:dyDescent="0.35">
      <c r="A131" s="1">
        <v>41009</v>
      </c>
      <c r="B131" t="s">
        <v>4</v>
      </c>
      <c r="C131" t="s">
        <v>5</v>
      </c>
      <c r="D131" t="s">
        <v>5</v>
      </c>
      <c r="E131" t="str">
        <f t="shared" si="8"/>
        <v>K</v>
      </c>
      <c r="F131" t="str">
        <f t="shared" si="9"/>
        <v>KK</v>
      </c>
    </row>
    <row r="132" spans="1:6" x14ac:dyDescent="0.35">
      <c r="A132" s="1">
        <v>41027</v>
      </c>
      <c r="B132" t="s">
        <v>5</v>
      </c>
      <c r="C132" t="s">
        <v>4</v>
      </c>
      <c r="D132" t="s">
        <v>5</v>
      </c>
      <c r="E132" t="str">
        <f t="shared" si="8"/>
        <v>K</v>
      </c>
      <c r="F132" t="str">
        <f t="shared" si="9"/>
        <v>KR</v>
      </c>
    </row>
    <row r="133" spans="1:6" x14ac:dyDescent="0.35">
      <c r="A133" s="1">
        <v>41375</v>
      </c>
      <c r="B133" t="s">
        <v>4</v>
      </c>
      <c r="C133" t="s">
        <v>5</v>
      </c>
      <c r="D133" t="s">
        <v>4</v>
      </c>
      <c r="E133" t="str">
        <f t="shared" si="8"/>
        <v>R</v>
      </c>
      <c r="F133" t="str">
        <f t="shared" si="9"/>
        <v>RK</v>
      </c>
    </row>
    <row r="134" spans="1:6" x14ac:dyDescent="0.35">
      <c r="A134" s="1">
        <v>41406</v>
      </c>
      <c r="B134" t="s">
        <v>5</v>
      </c>
      <c r="C134" t="s">
        <v>4</v>
      </c>
      <c r="D134" t="s">
        <v>5</v>
      </c>
      <c r="E134" t="str">
        <f t="shared" si="8"/>
        <v>K</v>
      </c>
      <c r="F134" t="str">
        <f t="shared" si="9"/>
        <v>KK</v>
      </c>
    </row>
    <row r="135" spans="1:6" x14ac:dyDescent="0.35">
      <c r="A135" s="1">
        <v>41753</v>
      </c>
      <c r="B135" t="s">
        <v>4</v>
      </c>
      <c r="C135" t="s">
        <v>5</v>
      </c>
      <c r="D135" t="s">
        <v>5</v>
      </c>
      <c r="E135" t="str">
        <f t="shared" si="8"/>
        <v>K</v>
      </c>
      <c r="F135" t="str">
        <f t="shared" si="9"/>
        <v>KK</v>
      </c>
    </row>
    <row r="136" spans="1:6" x14ac:dyDescent="0.35">
      <c r="A136" s="1">
        <v>41781</v>
      </c>
      <c r="B136" t="s">
        <v>5</v>
      </c>
      <c r="C136" t="s">
        <v>4</v>
      </c>
      <c r="D136" t="s">
        <v>5</v>
      </c>
      <c r="E136" t="str">
        <f t="shared" si="8"/>
        <v>K</v>
      </c>
      <c r="F136" t="str">
        <f t="shared" si="9"/>
        <v>KR</v>
      </c>
    </row>
    <row r="137" spans="1:6" x14ac:dyDescent="0.35">
      <c r="A137" s="1">
        <v>42105</v>
      </c>
      <c r="B137" t="s">
        <v>5</v>
      </c>
      <c r="C137" t="s">
        <v>4</v>
      </c>
      <c r="D137" t="s">
        <v>4</v>
      </c>
      <c r="E137" t="str">
        <f t="shared" si="8"/>
        <v>R</v>
      </c>
      <c r="F137" t="str">
        <f t="shared" si="9"/>
        <v>RR</v>
      </c>
    </row>
    <row r="138" spans="1:6" x14ac:dyDescent="0.35">
      <c r="A138" s="1">
        <v>42126</v>
      </c>
      <c r="B138" t="s">
        <v>4</v>
      </c>
      <c r="C138" t="s">
        <v>5</v>
      </c>
      <c r="D138" t="s">
        <v>4</v>
      </c>
      <c r="E138" t="str">
        <f t="shared" si="8"/>
        <v>R</v>
      </c>
      <c r="F138" t="str">
        <f t="shared" si="9"/>
        <v>RK</v>
      </c>
    </row>
    <row r="139" spans="1:6" x14ac:dyDescent="0.35">
      <c r="A139" s="1">
        <v>42492</v>
      </c>
      <c r="B139" t="s">
        <v>4</v>
      </c>
      <c r="C139" t="s">
        <v>5</v>
      </c>
      <c r="D139" t="s">
        <v>5</v>
      </c>
      <c r="E139" t="str">
        <f t="shared" si="8"/>
        <v>K</v>
      </c>
      <c r="F139" t="str">
        <f t="shared" si="9"/>
        <v>KR</v>
      </c>
    </row>
    <row r="140" spans="1:6" x14ac:dyDescent="0.35">
      <c r="A140" s="1">
        <v>42506</v>
      </c>
      <c r="B140" t="s">
        <v>5</v>
      </c>
      <c r="C140" t="s">
        <v>4</v>
      </c>
      <c r="D140" t="s">
        <v>4</v>
      </c>
      <c r="E140" t="str">
        <f t="shared" si="8"/>
        <v>R</v>
      </c>
      <c r="F140" t="str">
        <f t="shared" si="9"/>
        <v>RK</v>
      </c>
    </row>
    <row r="141" spans="1:6" x14ac:dyDescent="0.35">
      <c r="A141" s="1">
        <v>42848</v>
      </c>
      <c r="B141" t="s">
        <v>5</v>
      </c>
      <c r="C141" t="s">
        <v>4</v>
      </c>
      <c r="D141" t="s">
        <v>5</v>
      </c>
      <c r="E141" t="str">
        <f t="shared" si="8"/>
        <v>K</v>
      </c>
      <c r="F141" t="str">
        <f t="shared" si="9"/>
        <v>KK</v>
      </c>
    </row>
    <row r="142" spans="1:6" x14ac:dyDescent="0.35">
      <c r="A142" s="1">
        <v>42862</v>
      </c>
      <c r="B142" t="s">
        <v>4</v>
      </c>
      <c r="C142" t="s">
        <v>5</v>
      </c>
      <c r="D142" t="s">
        <v>5</v>
      </c>
      <c r="E142" t="str">
        <f t="shared" si="8"/>
        <v>K</v>
      </c>
      <c r="F142" t="str">
        <f t="shared" si="9"/>
        <v>KK</v>
      </c>
    </row>
    <row r="143" spans="1:6" x14ac:dyDescent="0.35">
      <c r="A143" s="1">
        <v>43198</v>
      </c>
      <c r="B143" t="s">
        <v>5</v>
      </c>
      <c r="C143" t="s">
        <v>4</v>
      </c>
      <c r="D143" t="s">
        <v>5</v>
      </c>
      <c r="E143" t="str">
        <f t="shared" si="8"/>
        <v>K</v>
      </c>
      <c r="F143" t="str">
        <f t="shared" si="9"/>
        <v>KK</v>
      </c>
    </row>
    <row r="144" spans="1:6" x14ac:dyDescent="0.35">
      <c r="A144" s="1">
        <v>43219</v>
      </c>
      <c r="B144" t="s">
        <v>4</v>
      </c>
      <c r="C144" t="s">
        <v>5</v>
      </c>
      <c r="D144" t="s">
        <v>5</v>
      </c>
      <c r="E144" t="str">
        <f t="shared" si="8"/>
        <v>K</v>
      </c>
      <c r="F144" t="str">
        <f t="shared" si="9"/>
        <v>KK</v>
      </c>
    </row>
    <row r="145" spans="1:10" x14ac:dyDescent="0.35">
      <c r="A145" s="1">
        <v>43560</v>
      </c>
      <c r="B145" t="s">
        <v>4</v>
      </c>
      <c r="C145" t="s">
        <v>5</v>
      </c>
      <c r="D145" t="s">
        <v>5</v>
      </c>
      <c r="E145" t="str">
        <f t="shared" si="8"/>
        <v>K</v>
      </c>
      <c r="F145" t="str">
        <f t="shared" si="9"/>
        <v>KR</v>
      </c>
    </row>
    <row r="146" spans="1:10" x14ac:dyDescent="0.35">
      <c r="A146" s="1">
        <v>43574</v>
      </c>
      <c r="B146" t="s">
        <v>5</v>
      </c>
      <c r="C146" t="s">
        <v>4</v>
      </c>
      <c r="D146" t="s">
        <v>4</v>
      </c>
      <c r="E146" t="str">
        <f t="shared" si="8"/>
        <v>R</v>
      </c>
      <c r="F146" t="str">
        <f t="shared" si="9"/>
        <v>RR</v>
      </c>
    </row>
    <row r="147" spans="1:10" x14ac:dyDescent="0.35">
      <c r="A147" s="1">
        <v>44125</v>
      </c>
      <c r="B147" t="s">
        <v>5</v>
      </c>
      <c r="C147" t="s">
        <v>4</v>
      </c>
      <c r="D147" t="s">
        <v>4</v>
      </c>
      <c r="E147" t="str">
        <f t="shared" si="8"/>
        <v>R</v>
      </c>
      <c r="F147" t="str">
        <f t="shared" si="9"/>
        <v>RR</v>
      </c>
    </row>
    <row r="148" spans="1:10" x14ac:dyDescent="0.35">
      <c r="A148" s="1">
        <v>44116</v>
      </c>
      <c r="B148" t="s">
        <v>4</v>
      </c>
      <c r="C148" t="s">
        <v>5</v>
      </c>
      <c r="D148" t="s">
        <v>4</v>
      </c>
      <c r="E148" t="str">
        <f t="shared" si="8"/>
        <v>R</v>
      </c>
      <c r="F148" t="str">
        <f t="shared" si="9"/>
        <v>RR</v>
      </c>
    </row>
    <row r="149" spans="1:10" x14ac:dyDescent="0.35">
      <c r="A149" s="1">
        <v>44304</v>
      </c>
      <c r="B149" t="s">
        <v>4</v>
      </c>
      <c r="C149" t="s">
        <v>5</v>
      </c>
      <c r="D149" t="s">
        <v>4</v>
      </c>
      <c r="E149" t="str">
        <f t="shared" si="8"/>
        <v>R</v>
      </c>
      <c r="F149" t="str">
        <f t="shared" si="9"/>
        <v>RK</v>
      </c>
    </row>
    <row r="150" spans="1:10" x14ac:dyDescent="0.35">
      <c r="A150" s="2">
        <v>44459</v>
      </c>
      <c r="B150" t="s">
        <v>5</v>
      </c>
      <c r="C150" t="s">
        <v>4</v>
      </c>
      <c r="D150" t="s">
        <v>5</v>
      </c>
      <c r="E150" t="str">
        <f t="shared" si="8"/>
        <v>K</v>
      </c>
      <c r="F150" t="str">
        <f t="shared" si="9"/>
        <v>KK</v>
      </c>
    </row>
    <row r="151" spans="1:10" x14ac:dyDescent="0.35">
      <c r="A151" s="2">
        <v>44480</v>
      </c>
      <c r="B151" t="s">
        <v>4</v>
      </c>
      <c r="C151" t="s">
        <v>5</v>
      </c>
      <c r="D151" t="s">
        <v>5</v>
      </c>
      <c r="E151" t="str">
        <f t="shared" si="8"/>
        <v>K</v>
      </c>
      <c r="F151" t="str">
        <f t="shared" si="9"/>
        <v>K</v>
      </c>
    </row>
    <row r="153" spans="1:10" ht="15.5" x14ac:dyDescent="0.35">
      <c r="A153" s="29" t="s">
        <v>6</v>
      </c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1:10" x14ac:dyDescent="0.35">
      <c r="A154" s="3" t="s">
        <v>24</v>
      </c>
      <c r="B154" s="3" t="s">
        <v>25</v>
      </c>
      <c r="C154" s="3" t="s">
        <v>26</v>
      </c>
      <c r="D154" s="3" t="s">
        <v>27</v>
      </c>
      <c r="G154" s="3" t="s">
        <v>95</v>
      </c>
      <c r="H154" s="3" t="s">
        <v>102</v>
      </c>
      <c r="I154" s="5" t="s">
        <v>97</v>
      </c>
      <c r="J154" s="5" t="s">
        <v>98</v>
      </c>
    </row>
    <row r="155" spans="1:10" x14ac:dyDescent="0.35">
      <c r="A155" s="1">
        <v>39581</v>
      </c>
      <c r="B155" t="s">
        <v>5</v>
      </c>
      <c r="C155" t="s">
        <v>6</v>
      </c>
      <c r="D155" t="s">
        <v>5</v>
      </c>
      <c r="E155" t="str">
        <f>LEFT(D155,1)</f>
        <v>K</v>
      </c>
      <c r="F155" t="str">
        <f>CONCATENATE(E155,E156)</f>
        <v>KD</v>
      </c>
      <c r="G155">
        <f>COUNTIF(F155:F182,"KK")</f>
        <v>9</v>
      </c>
      <c r="H155">
        <f>COUNTIF(F155:F182,"KD")</f>
        <v>6</v>
      </c>
      <c r="I155" s="4">
        <f>G155/(G155+H155)</f>
        <v>0.6</v>
      </c>
      <c r="J155" s="4">
        <f>1-I155</f>
        <v>0.4</v>
      </c>
    </row>
    <row r="156" spans="1:10" x14ac:dyDescent="0.35">
      <c r="A156" s="1">
        <v>39938</v>
      </c>
      <c r="B156" t="s">
        <v>6</v>
      </c>
      <c r="C156" t="s">
        <v>5</v>
      </c>
      <c r="D156" t="s">
        <v>6</v>
      </c>
      <c r="E156" t="str">
        <f t="shared" ref="E156:E182" si="10">LEFT(D156,1)</f>
        <v>D</v>
      </c>
      <c r="F156" t="str">
        <f t="shared" ref="F156:F182" si="11">CONCATENATE(E156,E157)</f>
        <v>DD</v>
      </c>
    </row>
    <row r="157" spans="1:10" x14ac:dyDescent="0.35">
      <c r="A157" s="1">
        <v>39943</v>
      </c>
      <c r="B157" t="s">
        <v>6</v>
      </c>
      <c r="C157" t="s">
        <v>5</v>
      </c>
      <c r="D157" t="s">
        <v>6</v>
      </c>
      <c r="E157" t="str">
        <f t="shared" si="10"/>
        <v>D</v>
      </c>
      <c r="F157" t="str">
        <f t="shared" si="11"/>
        <v>DD</v>
      </c>
    </row>
    <row r="158" spans="1:10" x14ac:dyDescent="0.35">
      <c r="A158" s="1">
        <v>40266</v>
      </c>
      <c r="B158" t="s">
        <v>6</v>
      </c>
      <c r="C158" t="s">
        <v>5</v>
      </c>
      <c r="D158" t="s">
        <v>6</v>
      </c>
      <c r="E158" t="str">
        <f t="shared" si="10"/>
        <v>D</v>
      </c>
      <c r="F158" t="str">
        <f t="shared" si="11"/>
        <v>DK</v>
      </c>
    </row>
    <row r="159" spans="1:10" x14ac:dyDescent="0.35">
      <c r="A159" s="1">
        <v>40275</v>
      </c>
      <c r="B159" t="s">
        <v>5</v>
      </c>
      <c r="C159" t="s">
        <v>6</v>
      </c>
      <c r="D159" t="s">
        <v>5</v>
      </c>
      <c r="E159" t="str">
        <f t="shared" si="10"/>
        <v>K</v>
      </c>
      <c r="F159" t="str">
        <f t="shared" si="11"/>
        <v>KK</v>
      </c>
    </row>
    <row r="160" spans="1:10" x14ac:dyDescent="0.35">
      <c r="A160" s="1">
        <v>40661</v>
      </c>
      <c r="B160" t="s">
        <v>6</v>
      </c>
      <c r="C160" t="s">
        <v>5</v>
      </c>
      <c r="D160" t="s">
        <v>5</v>
      </c>
      <c r="E160" t="str">
        <f t="shared" si="10"/>
        <v>K</v>
      </c>
      <c r="F160" t="str">
        <f t="shared" si="11"/>
        <v>KD</v>
      </c>
    </row>
    <row r="161" spans="1:6" x14ac:dyDescent="0.35">
      <c r="A161" s="1">
        <v>41004</v>
      </c>
      <c r="B161" t="s">
        <v>5</v>
      </c>
      <c r="C161" t="s">
        <v>6</v>
      </c>
      <c r="D161" t="s">
        <v>6</v>
      </c>
      <c r="E161" t="str">
        <f t="shared" si="10"/>
        <v>D</v>
      </c>
      <c r="F161" t="str">
        <f t="shared" si="11"/>
        <v>DK</v>
      </c>
    </row>
    <row r="162" spans="1:6" x14ac:dyDescent="0.35">
      <c r="A162" s="1">
        <v>41036</v>
      </c>
      <c r="B162" t="s">
        <v>6</v>
      </c>
      <c r="C162" t="s">
        <v>5</v>
      </c>
      <c r="D162" t="s">
        <v>5</v>
      </c>
      <c r="E162" t="str">
        <f t="shared" si="10"/>
        <v>K</v>
      </c>
      <c r="F162" t="str">
        <f t="shared" si="11"/>
        <v>KK</v>
      </c>
    </row>
    <row r="163" spans="1:6" x14ac:dyDescent="0.35">
      <c r="A163" s="1">
        <v>41051</v>
      </c>
      <c r="B163" t="s">
        <v>6</v>
      </c>
      <c r="C163" t="s">
        <v>5</v>
      </c>
      <c r="D163" t="s">
        <v>5</v>
      </c>
      <c r="E163" t="str">
        <f t="shared" si="10"/>
        <v>K</v>
      </c>
      <c r="F163" t="str">
        <f t="shared" si="11"/>
        <v>KK</v>
      </c>
    </row>
    <row r="164" spans="1:6" x14ac:dyDescent="0.35">
      <c r="A164" s="1">
        <v>41367</v>
      </c>
      <c r="B164" t="s">
        <v>5</v>
      </c>
      <c r="C164" t="s">
        <v>6</v>
      </c>
      <c r="D164" t="s">
        <v>5</v>
      </c>
      <c r="E164" t="str">
        <f t="shared" si="10"/>
        <v>K</v>
      </c>
      <c r="F164" t="str">
        <f t="shared" si="11"/>
        <v>KD</v>
      </c>
    </row>
    <row r="165" spans="1:6" x14ac:dyDescent="0.35">
      <c r="A165" s="1">
        <v>41395</v>
      </c>
      <c r="B165" t="s">
        <v>6</v>
      </c>
      <c r="C165" t="s">
        <v>5</v>
      </c>
      <c r="D165" t="s">
        <v>6</v>
      </c>
      <c r="E165" t="str">
        <f t="shared" si="10"/>
        <v>D</v>
      </c>
      <c r="F165" t="str">
        <f t="shared" si="11"/>
        <v>DD</v>
      </c>
    </row>
    <row r="166" spans="1:6" x14ac:dyDescent="0.35">
      <c r="A166" s="1">
        <v>41748</v>
      </c>
      <c r="B166" t="s">
        <v>5</v>
      </c>
      <c r="C166" t="s">
        <v>6</v>
      </c>
      <c r="D166" t="s">
        <v>6</v>
      </c>
      <c r="E166" t="str">
        <f t="shared" si="10"/>
        <v>D</v>
      </c>
      <c r="F166" t="str">
        <f t="shared" si="11"/>
        <v>DK</v>
      </c>
    </row>
    <row r="167" spans="1:6" x14ac:dyDescent="0.35">
      <c r="A167" s="1">
        <v>41766</v>
      </c>
      <c r="B167" t="s">
        <v>6</v>
      </c>
      <c r="C167" t="s">
        <v>5</v>
      </c>
      <c r="D167" t="s">
        <v>5</v>
      </c>
      <c r="E167" t="str">
        <f t="shared" si="10"/>
        <v>K</v>
      </c>
      <c r="F167" t="str">
        <f t="shared" si="11"/>
        <v>KK</v>
      </c>
    </row>
    <row r="168" spans="1:6" x14ac:dyDescent="0.35">
      <c r="A168" s="1">
        <v>42114</v>
      </c>
      <c r="B168" t="s">
        <v>6</v>
      </c>
      <c r="C168" t="s">
        <v>5</v>
      </c>
      <c r="D168" t="s">
        <v>5</v>
      </c>
      <c r="E168" t="str">
        <f t="shared" si="10"/>
        <v>K</v>
      </c>
      <c r="F168" t="str">
        <f t="shared" si="11"/>
        <v>KK</v>
      </c>
    </row>
    <row r="169" spans="1:6" x14ac:dyDescent="0.35">
      <c r="A169" s="1">
        <v>42131</v>
      </c>
      <c r="B169" t="s">
        <v>5</v>
      </c>
      <c r="C169" t="s">
        <v>6</v>
      </c>
      <c r="D169" t="s">
        <v>5</v>
      </c>
      <c r="E169" t="str">
        <f t="shared" si="10"/>
        <v>K</v>
      </c>
      <c r="F169" t="str">
        <f t="shared" si="11"/>
        <v>KK</v>
      </c>
    </row>
    <row r="170" spans="1:6" x14ac:dyDescent="0.35">
      <c r="A170" s="1">
        <v>42470</v>
      </c>
      <c r="B170" t="s">
        <v>5</v>
      </c>
      <c r="C170" t="s">
        <v>6</v>
      </c>
      <c r="D170" t="s">
        <v>5</v>
      </c>
      <c r="E170" t="str">
        <f t="shared" si="10"/>
        <v>K</v>
      </c>
      <c r="F170" t="str">
        <f t="shared" si="11"/>
        <v>KD</v>
      </c>
    </row>
    <row r="171" spans="1:6" x14ac:dyDescent="0.35">
      <c r="A171" s="1">
        <v>42490</v>
      </c>
      <c r="B171" t="s">
        <v>6</v>
      </c>
      <c r="C171" t="s">
        <v>5</v>
      </c>
      <c r="D171" t="s">
        <v>6</v>
      </c>
      <c r="E171" t="str">
        <f t="shared" si="10"/>
        <v>D</v>
      </c>
      <c r="F171" t="str">
        <f t="shared" si="11"/>
        <v>DK</v>
      </c>
    </row>
    <row r="172" spans="1:6" x14ac:dyDescent="0.35">
      <c r="A172" s="1">
        <v>42842</v>
      </c>
      <c r="B172" t="s">
        <v>6</v>
      </c>
      <c r="C172" t="s">
        <v>5</v>
      </c>
      <c r="D172" t="s">
        <v>5</v>
      </c>
      <c r="E172" t="str">
        <f t="shared" si="10"/>
        <v>K</v>
      </c>
      <c r="F172" t="str">
        <f t="shared" si="11"/>
        <v>KK</v>
      </c>
    </row>
    <row r="173" spans="1:6" x14ac:dyDescent="0.35">
      <c r="A173" s="1">
        <v>42853</v>
      </c>
      <c r="B173" t="s">
        <v>5</v>
      </c>
      <c r="C173" t="s">
        <v>6</v>
      </c>
      <c r="D173" t="s">
        <v>5</v>
      </c>
      <c r="E173" t="str">
        <f t="shared" si="10"/>
        <v>K</v>
      </c>
      <c r="F173" t="str">
        <f t="shared" si="11"/>
        <v>KK</v>
      </c>
    </row>
    <row r="174" spans="1:6" x14ac:dyDescent="0.35">
      <c r="A174" s="1">
        <v>43206</v>
      </c>
      <c r="B174" t="s">
        <v>5</v>
      </c>
      <c r="C174" t="s">
        <v>6</v>
      </c>
      <c r="D174" t="s">
        <v>5</v>
      </c>
      <c r="E174" t="str">
        <f t="shared" si="10"/>
        <v>K</v>
      </c>
      <c r="F174" t="str">
        <f t="shared" si="11"/>
        <v>KD</v>
      </c>
    </row>
    <row r="175" spans="1:6" x14ac:dyDescent="0.35">
      <c r="A175" s="1">
        <v>43217</v>
      </c>
      <c r="B175" t="s">
        <v>6</v>
      </c>
      <c r="C175" t="s">
        <v>5</v>
      </c>
      <c r="D175" t="s">
        <v>6</v>
      </c>
      <c r="E175" t="str">
        <f t="shared" si="10"/>
        <v>D</v>
      </c>
      <c r="F175" t="str">
        <f t="shared" si="11"/>
        <v>DD</v>
      </c>
    </row>
    <row r="176" spans="1:6" x14ac:dyDescent="0.35">
      <c r="A176" s="1">
        <v>43554</v>
      </c>
      <c r="B176" t="s">
        <v>6</v>
      </c>
      <c r="C176" t="s">
        <v>5</v>
      </c>
      <c r="D176" t="s">
        <v>6</v>
      </c>
      <c r="E176" t="str">
        <f t="shared" si="10"/>
        <v>D</v>
      </c>
      <c r="F176" t="str">
        <f t="shared" si="11"/>
        <v>DD</v>
      </c>
    </row>
    <row r="177" spans="1:10" x14ac:dyDescent="0.35">
      <c r="A177" s="1">
        <v>43567</v>
      </c>
      <c r="B177" t="s">
        <v>5</v>
      </c>
      <c r="C177" t="s">
        <v>6</v>
      </c>
      <c r="D177" t="s">
        <v>6</v>
      </c>
      <c r="E177" t="str">
        <f t="shared" si="10"/>
        <v>D</v>
      </c>
      <c r="F177" t="str">
        <f t="shared" si="11"/>
        <v>DK</v>
      </c>
    </row>
    <row r="178" spans="1:10" x14ac:dyDescent="0.35">
      <c r="A178" s="1">
        <v>44128</v>
      </c>
      <c r="B178" t="s">
        <v>5</v>
      </c>
      <c r="C178" t="s">
        <v>6</v>
      </c>
      <c r="D178" t="s">
        <v>5</v>
      </c>
      <c r="E178" t="str">
        <f t="shared" si="10"/>
        <v>K</v>
      </c>
      <c r="F178" t="str">
        <f t="shared" si="11"/>
        <v>KD</v>
      </c>
    </row>
    <row r="179" spans="1:10" x14ac:dyDescent="0.35">
      <c r="A179" s="1">
        <v>44107</v>
      </c>
      <c r="B179" t="s">
        <v>6</v>
      </c>
      <c r="C179" t="s">
        <v>5</v>
      </c>
      <c r="D179" t="s">
        <v>6</v>
      </c>
      <c r="E179" t="str">
        <f t="shared" si="10"/>
        <v>D</v>
      </c>
      <c r="F179" t="str">
        <f t="shared" si="11"/>
        <v>DD</v>
      </c>
    </row>
    <row r="180" spans="1:10" x14ac:dyDescent="0.35">
      <c r="A180" s="1">
        <v>44315</v>
      </c>
      <c r="B180" t="s">
        <v>6</v>
      </c>
      <c r="C180" t="s">
        <v>5</v>
      </c>
      <c r="D180" t="s">
        <v>6</v>
      </c>
      <c r="E180" t="str">
        <f t="shared" si="10"/>
        <v>D</v>
      </c>
      <c r="F180" t="str">
        <f t="shared" si="11"/>
        <v>DK</v>
      </c>
    </row>
    <row r="181" spans="1:10" x14ac:dyDescent="0.35">
      <c r="A181" s="2">
        <v>44467</v>
      </c>
      <c r="B181" t="s">
        <v>5</v>
      </c>
      <c r="C181" t="s">
        <v>6</v>
      </c>
      <c r="D181" t="s">
        <v>5</v>
      </c>
      <c r="E181" t="str">
        <f t="shared" si="10"/>
        <v>K</v>
      </c>
      <c r="F181" t="str">
        <f t="shared" si="11"/>
        <v>KK</v>
      </c>
    </row>
    <row r="182" spans="1:10" x14ac:dyDescent="0.35">
      <c r="A182" s="2">
        <v>44482</v>
      </c>
      <c r="B182" t="s">
        <v>6</v>
      </c>
      <c r="C182" t="s">
        <v>5</v>
      </c>
      <c r="D182" t="s">
        <v>5</v>
      </c>
      <c r="E182" t="str">
        <f t="shared" si="10"/>
        <v>K</v>
      </c>
      <c r="F182" t="str">
        <f t="shared" si="11"/>
        <v>K</v>
      </c>
    </row>
    <row r="184" spans="1:10" x14ac:dyDescent="0.35">
      <c r="A184" s="23" t="s">
        <v>10</v>
      </c>
      <c r="B184" s="23"/>
      <c r="C184" s="23"/>
      <c r="D184" s="23"/>
      <c r="E184" s="23"/>
      <c r="F184" s="23"/>
      <c r="G184" s="23"/>
      <c r="H184" s="23"/>
      <c r="I184" s="23"/>
      <c r="J184" s="23"/>
    </row>
    <row r="185" spans="1:10" x14ac:dyDescent="0.35">
      <c r="A185" s="3" t="s">
        <v>24</v>
      </c>
      <c r="B185" s="3" t="s">
        <v>25</v>
      </c>
      <c r="C185" s="3" t="s">
        <v>26</v>
      </c>
      <c r="D185" s="3" t="s">
        <v>27</v>
      </c>
      <c r="G185" s="3" t="s">
        <v>95</v>
      </c>
      <c r="H185" s="3" t="s">
        <v>103</v>
      </c>
      <c r="I185" s="5" t="s">
        <v>97</v>
      </c>
      <c r="J185" s="5" t="s">
        <v>98</v>
      </c>
    </row>
    <row r="186" spans="1:10" x14ac:dyDescent="0.35">
      <c r="A186" s="1">
        <v>39593</v>
      </c>
      <c r="B186" t="s">
        <v>5</v>
      </c>
      <c r="C186" t="s">
        <v>10</v>
      </c>
      <c r="D186" t="s">
        <v>5</v>
      </c>
      <c r="E186" t="str">
        <f>LEFT(D186,1)</f>
        <v>K</v>
      </c>
      <c r="F186" t="str">
        <f>CONCATENATE(E186,E187)</f>
        <v>KP</v>
      </c>
      <c r="G186">
        <f>COUNTIF(F186:F201,"KK")</f>
        <v>4</v>
      </c>
      <c r="H186">
        <f>COUNTIF(F186:F201,"KP")</f>
        <v>6</v>
      </c>
      <c r="I186" s="4">
        <f>G186/(G186+H186)</f>
        <v>0.4</v>
      </c>
      <c r="J186" s="4">
        <f>1-I186</f>
        <v>0.6</v>
      </c>
    </row>
    <row r="187" spans="1:10" x14ac:dyDescent="0.35">
      <c r="A187" s="1">
        <v>40272</v>
      </c>
      <c r="B187" t="s">
        <v>5</v>
      </c>
      <c r="C187" t="s">
        <v>10</v>
      </c>
      <c r="D187" t="s">
        <v>10</v>
      </c>
      <c r="E187" t="str">
        <f t="shared" ref="E187:E201" si="12">LEFT(D187,1)</f>
        <v>P</v>
      </c>
      <c r="F187" t="str">
        <f t="shared" ref="F187:F201" si="13">CONCATENATE(E187,E188)</f>
        <v>PK</v>
      </c>
    </row>
    <row r="188" spans="1:10" x14ac:dyDescent="0.35">
      <c r="A188" s="1">
        <v>40663</v>
      </c>
      <c r="B188" t="s">
        <v>5</v>
      </c>
      <c r="C188" t="s">
        <v>10</v>
      </c>
      <c r="D188" t="s">
        <v>5</v>
      </c>
      <c r="E188" t="str">
        <f t="shared" si="12"/>
        <v>K</v>
      </c>
      <c r="F188" t="str">
        <f t="shared" si="13"/>
        <v>KP</v>
      </c>
    </row>
    <row r="189" spans="1:10" x14ac:dyDescent="0.35">
      <c r="A189" s="1">
        <v>41014</v>
      </c>
      <c r="B189" t="s">
        <v>5</v>
      </c>
      <c r="C189" t="s">
        <v>10</v>
      </c>
      <c r="D189" t="s">
        <v>10</v>
      </c>
      <c r="E189" t="str">
        <f t="shared" si="12"/>
        <v>P</v>
      </c>
      <c r="F189" t="str">
        <f t="shared" si="13"/>
        <v>PK</v>
      </c>
    </row>
    <row r="190" spans="1:10" x14ac:dyDescent="0.35">
      <c r="A190" s="1">
        <v>41390</v>
      </c>
      <c r="B190" t="s">
        <v>5</v>
      </c>
      <c r="C190" t="s">
        <v>10</v>
      </c>
      <c r="D190" t="s">
        <v>5</v>
      </c>
      <c r="E190" t="str">
        <f t="shared" si="12"/>
        <v>K</v>
      </c>
      <c r="F190" t="str">
        <f t="shared" si="13"/>
        <v>KP</v>
      </c>
    </row>
    <row r="191" spans="1:10" x14ac:dyDescent="0.35">
      <c r="A191" s="1">
        <v>41755</v>
      </c>
      <c r="B191" t="s">
        <v>5</v>
      </c>
      <c r="C191" t="s">
        <v>10</v>
      </c>
      <c r="D191" t="s">
        <v>10</v>
      </c>
      <c r="E191" t="str">
        <f t="shared" si="12"/>
        <v>P</v>
      </c>
      <c r="F191" t="str">
        <f t="shared" si="13"/>
        <v>PK</v>
      </c>
    </row>
    <row r="192" spans="1:10" x14ac:dyDescent="0.35">
      <c r="A192" s="1">
        <v>41791</v>
      </c>
      <c r="B192" t="s">
        <v>5</v>
      </c>
      <c r="C192" t="s">
        <v>10</v>
      </c>
      <c r="D192" t="s">
        <v>5</v>
      </c>
      <c r="E192" t="str">
        <f t="shared" si="12"/>
        <v>K</v>
      </c>
      <c r="F192" t="str">
        <f t="shared" si="13"/>
        <v>KK</v>
      </c>
    </row>
    <row r="193" spans="1:6" x14ac:dyDescent="0.35">
      <c r="A193" s="1">
        <v>42133</v>
      </c>
      <c r="B193" t="s">
        <v>5</v>
      </c>
      <c r="C193" t="s">
        <v>10</v>
      </c>
      <c r="D193" t="s">
        <v>5</v>
      </c>
      <c r="E193" t="str">
        <f t="shared" si="12"/>
        <v>K</v>
      </c>
      <c r="F193" t="str">
        <f t="shared" si="13"/>
        <v>KK</v>
      </c>
    </row>
    <row r="194" spans="1:6" x14ac:dyDescent="0.35">
      <c r="A194" s="1">
        <v>42494</v>
      </c>
      <c r="B194" t="s">
        <v>5</v>
      </c>
      <c r="C194" t="s">
        <v>10</v>
      </c>
      <c r="D194" t="s">
        <v>5</v>
      </c>
      <c r="E194" t="str">
        <f t="shared" si="12"/>
        <v>K</v>
      </c>
      <c r="F194" t="str">
        <f t="shared" si="13"/>
        <v>KK</v>
      </c>
    </row>
    <row r="195" spans="1:6" x14ac:dyDescent="0.35">
      <c r="A195" s="1">
        <v>42838</v>
      </c>
      <c r="B195" t="s">
        <v>5</v>
      </c>
      <c r="C195" t="s">
        <v>10</v>
      </c>
      <c r="D195" t="s">
        <v>5</v>
      </c>
      <c r="E195" t="str">
        <f t="shared" si="12"/>
        <v>K</v>
      </c>
      <c r="F195" t="str">
        <f t="shared" si="13"/>
        <v>KP</v>
      </c>
    </row>
    <row r="196" spans="1:6" x14ac:dyDescent="0.35">
      <c r="A196" s="1">
        <v>43211</v>
      </c>
      <c r="B196" t="s">
        <v>5</v>
      </c>
      <c r="C196" t="s">
        <v>10</v>
      </c>
      <c r="D196" t="s">
        <v>10</v>
      </c>
      <c r="E196" t="str">
        <f t="shared" si="12"/>
        <v>P</v>
      </c>
      <c r="F196" t="str">
        <f t="shared" si="13"/>
        <v>PK</v>
      </c>
    </row>
    <row r="197" spans="1:6" x14ac:dyDescent="0.35">
      <c r="A197" s="1">
        <v>43551</v>
      </c>
      <c r="B197" t="s">
        <v>5</v>
      </c>
      <c r="C197" t="s">
        <v>10</v>
      </c>
      <c r="D197" t="s">
        <v>5</v>
      </c>
      <c r="E197" t="str">
        <f t="shared" si="12"/>
        <v>K</v>
      </c>
      <c r="F197" t="str">
        <f t="shared" si="13"/>
        <v>KP</v>
      </c>
    </row>
    <row r="198" spans="1:6" x14ac:dyDescent="0.35">
      <c r="A198" s="1">
        <v>44130</v>
      </c>
      <c r="B198" t="s">
        <v>5</v>
      </c>
      <c r="C198" t="s">
        <v>10</v>
      </c>
      <c r="D198" t="s">
        <v>10</v>
      </c>
      <c r="E198" t="str">
        <f t="shared" si="12"/>
        <v>P</v>
      </c>
      <c r="F198" t="str">
        <f t="shared" si="13"/>
        <v>PK</v>
      </c>
    </row>
    <row r="199" spans="1:6" x14ac:dyDescent="0.35">
      <c r="A199" s="1">
        <v>44114</v>
      </c>
      <c r="B199" t="s">
        <v>5</v>
      </c>
      <c r="C199" t="s">
        <v>10</v>
      </c>
      <c r="D199" t="s">
        <v>5</v>
      </c>
      <c r="E199" t="str">
        <f t="shared" si="12"/>
        <v>K</v>
      </c>
      <c r="F199" t="str">
        <f t="shared" si="13"/>
        <v>KK</v>
      </c>
    </row>
    <row r="200" spans="1:6" x14ac:dyDescent="0.35">
      <c r="A200" s="1">
        <v>44312</v>
      </c>
      <c r="B200" t="s">
        <v>10</v>
      </c>
      <c r="C200" t="s">
        <v>5</v>
      </c>
      <c r="D200" t="s">
        <v>5</v>
      </c>
      <c r="E200" t="str">
        <f t="shared" si="12"/>
        <v>K</v>
      </c>
      <c r="F200" t="str">
        <f t="shared" si="13"/>
        <v>KP</v>
      </c>
    </row>
    <row r="201" spans="1:6" x14ac:dyDescent="0.35">
      <c r="A201" s="2">
        <v>44470</v>
      </c>
      <c r="B201" t="s">
        <v>5</v>
      </c>
      <c r="C201" t="s">
        <v>10</v>
      </c>
      <c r="D201" t="s">
        <v>10</v>
      </c>
      <c r="E201" t="str">
        <f t="shared" si="12"/>
        <v>P</v>
      </c>
      <c r="F201" t="str">
        <f t="shared" si="13"/>
        <v>P</v>
      </c>
    </row>
  </sheetData>
  <mergeCells count="7">
    <mergeCell ref="A153:J153"/>
    <mergeCell ref="A184:J184"/>
    <mergeCell ref="A1:J1"/>
    <mergeCell ref="A33:J33"/>
    <mergeCell ref="A61:J61"/>
    <mergeCell ref="A88:J88"/>
    <mergeCell ref="A121:J1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FC3C0-E016-4A01-816E-B940128898A2}">
  <dimension ref="A1:J129"/>
  <sheetViews>
    <sheetView topLeftCell="A63" workbookViewId="0">
      <selection activeCell="H115" sqref="H115"/>
    </sheetView>
  </sheetViews>
  <sheetFormatPr defaultRowHeight="14.5" x14ac:dyDescent="0.35"/>
  <cols>
    <col min="1" max="1" width="10.08984375" bestFit="1" customWidth="1"/>
    <col min="2" max="3" width="17.81640625" bestFit="1" customWidth="1"/>
    <col min="4" max="4" width="25" bestFit="1" customWidth="1"/>
    <col min="9" max="10" width="8.7265625" style="4"/>
  </cols>
  <sheetData>
    <row r="1" spans="1:10" ht="15.5" x14ac:dyDescent="0.35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35">
      <c r="A2" s="3" t="s">
        <v>24</v>
      </c>
      <c r="B2" s="3" t="s">
        <v>25</v>
      </c>
      <c r="C2" s="3" t="s">
        <v>26</v>
      </c>
      <c r="D2" s="3" t="s">
        <v>27</v>
      </c>
      <c r="G2" s="3" t="s">
        <v>104</v>
      </c>
      <c r="H2" s="3" t="s">
        <v>105</v>
      </c>
      <c r="I2" s="5" t="s">
        <v>107</v>
      </c>
      <c r="J2" s="5" t="s">
        <v>108</v>
      </c>
    </row>
    <row r="3" spans="1:10" x14ac:dyDescent="0.35">
      <c r="A3" s="1">
        <v>39589</v>
      </c>
      <c r="B3" t="s">
        <v>8</v>
      </c>
      <c r="C3" t="s">
        <v>10</v>
      </c>
      <c r="D3" t="s">
        <v>10</v>
      </c>
      <c r="E3" t="str">
        <f>LEFT(D3,1)</f>
        <v>P</v>
      </c>
      <c r="F3" t="str">
        <f>CONCATENATE(E3,E4)</f>
        <v>PM</v>
      </c>
      <c r="G3">
        <f>COUNTIF(F3:F17,"PP")</f>
        <v>3</v>
      </c>
      <c r="H3">
        <f>COUNTIF(F3:F17,"PM")</f>
        <v>4</v>
      </c>
      <c r="I3" s="4">
        <f>G3/(G3+H3)</f>
        <v>0.42857142857142855</v>
      </c>
      <c r="J3" s="4">
        <f>1-I3</f>
        <v>0.5714285714285714</v>
      </c>
    </row>
    <row r="4" spans="1:10" x14ac:dyDescent="0.35">
      <c r="A4" s="1">
        <v>40267</v>
      </c>
      <c r="B4" t="s">
        <v>8</v>
      </c>
      <c r="C4" t="s">
        <v>10</v>
      </c>
      <c r="D4" t="s">
        <v>8</v>
      </c>
      <c r="E4" t="str">
        <f t="shared" ref="E4:E17" si="0">LEFT(D4,1)</f>
        <v>M</v>
      </c>
      <c r="F4" t="str">
        <f t="shared" ref="F4:F17" si="1">CONCATENATE(E4,E5)</f>
        <v>MM</v>
      </c>
    </row>
    <row r="5" spans="1:10" x14ac:dyDescent="0.35">
      <c r="A5" s="1">
        <v>40665</v>
      </c>
      <c r="B5" t="s">
        <v>8</v>
      </c>
      <c r="C5" t="s">
        <v>10</v>
      </c>
      <c r="D5" t="s">
        <v>8</v>
      </c>
      <c r="E5" t="str">
        <f t="shared" si="0"/>
        <v>M</v>
      </c>
      <c r="F5" t="str">
        <f t="shared" si="1"/>
        <v>MP</v>
      </c>
    </row>
    <row r="6" spans="1:10" x14ac:dyDescent="0.35">
      <c r="A6" s="1">
        <v>41021</v>
      </c>
      <c r="B6" t="s">
        <v>8</v>
      </c>
      <c r="C6" t="s">
        <v>10</v>
      </c>
      <c r="D6" t="s">
        <v>10</v>
      </c>
      <c r="E6" t="str">
        <f t="shared" si="0"/>
        <v>P</v>
      </c>
      <c r="F6" t="str">
        <f t="shared" si="1"/>
        <v>PM</v>
      </c>
    </row>
    <row r="7" spans="1:10" x14ac:dyDescent="0.35">
      <c r="A7" s="1">
        <v>41393</v>
      </c>
      <c r="B7" t="s">
        <v>8</v>
      </c>
      <c r="C7" t="s">
        <v>10</v>
      </c>
      <c r="D7" t="s">
        <v>8</v>
      </c>
      <c r="E7" t="str">
        <f t="shared" si="0"/>
        <v>M</v>
      </c>
      <c r="F7" t="str">
        <f t="shared" si="1"/>
        <v>MM</v>
      </c>
    </row>
    <row r="8" spans="1:10" x14ac:dyDescent="0.35">
      <c r="A8" s="1">
        <v>41762</v>
      </c>
      <c r="B8" t="s">
        <v>8</v>
      </c>
      <c r="C8" t="s">
        <v>10</v>
      </c>
      <c r="D8" t="s">
        <v>8</v>
      </c>
      <c r="E8" t="str">
        <f t="shared" si="0"/>
        <v>M</v>
      </c>
      <c r="F8" t="str">
        <f t="shared" si="1"/>
        <v>MP</v>
      </c>
    </row>
    <row r="9" spans="1:10" x14ac:dyDescent="0.35">
      <c r="A9" s="1">
        <v>42106</v>
      </c>
      <c r="B9" t="s">
        <v>8</v>
      </c>
      <c r="C9" t="s">
        <v>10</v>
      </c>
      <c r="D9" t="s">
        <v>10</v>
      </c>
      <c r="E9" t="str">
        <f t="shared" si="0"/>
        <v>P</v>
      </c>
      <c r="F9" t="str">
        <f t="shared" si="1"/>
        <v>PP</v>
      </c>
    </row>
    <row r="10" spans="1:10" x14ac:dyDescent="0.35">
      <c r="A10" s="1">
        <v>42503</v>
      </c>
      <c r="B10" t="s">
        <v>8</v>
      </c>
      <c r="C10" t="s">
        <v>10</v>
      </c>
      <c r="D10" t="s">
        <v>10</v>
      </c>
      <c r="E10" t="str">
        <f t="shared" si="0"/>
        <v>P</v>
      </c>
      <c r="F10" t="str">
        <f t="shared" si="1"/>
        <v>PP</v>
      </c>
    </row>
    <row r="11" spans="1:10" x14ac:dyDescent="0.35">
      <c r="A11" s="1">
        <v>42866</v>
      </c>
      <c r="B11" t="s">
        <v>8</v>
      </c>
      <c r="C11" t="s">
        <v>10</v>
      </c>
      <c r="D11" t="s">
        <v>10</v>
      </c>
      <c r="E11" t="str">
        <f t="shared" si="0"/>
        <v>P</v>
      </c>
      <c r="F11" t="str">
        <f t="shared" si="1"/>
        <v>PM</v>
      </c>
    </row>
    <row r="12" spans="1:10" x14ac:dyDescent="0.35">
      <c r="A12" s="1">
        <v>43236</v>
      </c>
      <c r="B12" t="s">
        <v>8</v>
      </c>
      <c r="C12" t="s">
        <v>10</v>
      </c>
      <c r="D12" t="s">
        <v>8</v>
      </c>
      <c r="E12" t="str">
        <f t="shared" si="0"/>
        <v>M</v>
      </c>
      <c r="F12" t="str">
        <f t="shared" si="1"/>
        <v>MM</v>
      </c>
    </row>
    <row r="13" spans="1:10" x14ac:dyDescent="0.35">
      <c r="A13" s="1">
        <v>43565</v>
      </c>
      <c r="B13" t="s">
        <v>8</v>
      </c>
      <c r="C13" t="s">
        <v>10</v>
      </c>
      <c r="D13" t="s">
        <v>8</v>
      </c>
      <c r="E13" t="str">
        <f t="shared" si="0"/>
        <v>M</v>
      </c>
      <c r="F13" t="str">
        <f t="shared" si="1"/>
        <v>MM</v>
      </c>
    </row>
    <row r="14" spans="1:10" x14ac:dyDescent="0.35">
      <c r="A14" s="1">
        <v>44105</v>
      </c>
      <c r="B14" t="s">
        <v>8</v>
      </c>
      <c r="C14" t="s">
        <v>10</v>
      </c>
      <c r="D14" t="s">
        <v>8</v>
      </c>
      <c r="E14" t="str">
        <f t="shared" si="0"/>
        <v>M</v>
      </c>
      <c r="F14" t="str">
        <f t="shared" si="1"/>
        <v>MP</v>
      </c>
    </row>
    <row r="15" spans="1:10" x14ac:dyDescent="0.35">
      <c r="A15" s="1">
        <v>44122</v>
      </c>
      <c r="B15" t="s">
        <v>8</v>
      </c>
      <c r="C15" t="s">
        <v>10</v>
      </c>
      <c r="D15" t="s">
        <v>10</v>
      </c>
      <c r="E15" t="str">
        <f t="shared" si="0"/>
        <v>P</v>
      </c>
      <c r="F15" t="str">
        <f t="shared" si="1"/>
        <v>PP</v>
      </c>
    </row>
    <row r="16" spans="1:10" x14ac:dyDescent="0.35">
      <c r="A16" s="1">
        <v>44309</v>
      </c>
      <c r="B16" t="s">
        <v>10</v>
      </c>
      <c r="C16" t="s">
        <v>8</v>
      </c>
      <c r="D16" t="s">
        <v>10</v>
      </c>
      <c r="E16" t="str">
        <f t="shared" si="0"/>
        <v>P</v>
      </c>
      <c r="F16" t="str">
        <f t="shared" si="1"/>
        <v>PM</v>
      </c>
    </row>
    <row r="17" spans="1:10" x14ac:dyDescent="0.35">
      <c r="A17" s="2">
        <v>44467</v>
      </c>
      <c r="B17" t="s">
        <v>8</v>
      </c>
      <c r="C17" t="s">
        <v>10</v>
      </c>
      <c r="D17" t="s">
        <v>8</v>
      </c>
      <c r="E17" t="str">
        <f t="shared" si="0"/>
        <v>M</v>
      </c>
      <c r="F17" t="str">
        <f t="shared" si="1"/>
        <v>M</v>
      </c>
    </row>
    <row r="19" spans="1:10" ht="15.5" x14ac:dyDescent="0.35">
      <c r="A19" s="24" t="s">
        <v>11</v>
      </c>
      <c r="B19" s="24"/>
      <c r="C19" s="24"/>
      <c r="D19" s="24"/>
      <c r="E19" s="24"/>
      <c r="F19" s="24"/>
      <c r="G19" s="24"/>
      <c r="H19" s="24"/>
      <c r="I19" s="24"/>
      <c r="J19" s="24"/>
    </row>
    <row r="20" spans="1:10" x14ac:dyDescent="0.35">
      <c r="A20" s="3" t="s">
        <v>24</v>
      </c>
      <c r="B20" s="3" t="s">
        <v>25</v>
      </c>
      <c r="C20" s="3" t="s">
        <v>26</v>
      </c>
      <c r="D20" s="3" t="s">
        <v>27</v>
      </c>
      <c r="G20" s="3" t="s">
        <v>104</v>
      </c>
      <c r="H20" s="3" t="s">
        <v>106</v>
      </c>
      <c r="I20" s="5" t="s">
        <v>107</v>
      </c>
      <c r="J20" s="5" t="s">
        <v>108</v>
      </c>
    </row>
    <row r="21" spans="1:10" x14ac:dyDescent="0.35">
      <c r="A21" s="1">
        <v>39578</v>
      </c>
      <c r="B21" t="s">
        <v>11</v>
      </c>
      <c r="C21" t="s">
        <v>10</v>
      </c>
      <c r="D21" t="s">
        <v>11</v>
      </c>
      <c r="E21" t="str">
        <f>LEFT(D21,1)</f>
        <v>C</v>
      </c>
      <c r="F21" t="str">
        <f>CONCATENATE(E21,E22)</f>
        <v>CC</v>
      </c>
      <c r="G21">
        <f>COUNTIF(F21:F34,"PP")</f>
        <v>2</v>
      </c>
      <c r="H21">
        <f>COUNTIF(F21:F34,"PC")</f>
        <v>2</v>
      </c>
      <c r="I21" s="4">
        <f>G21/(G21+H21)</f>
        <v>0.5</v>
      </c>
      <c r="J21" s="4">
        <f>1-I21</f>
        <v>0.5</v>
      </c>
    </row>
    <row r="22" spans="1:10" x14ac:dyDescent="0.35">
      <c r="A22" s="1">
        <v>39599</v>
      </c>
      <c r="B22" t="s">
        <v>11</v>
      </c>
      <c r="C22" t="s">
        <v>10</v>
      </c>
      <c r="D22" t="s">
        <v>11</v>
      </c>
      <c r="E22" t="str">
        <f t="shared" ref="E22:E34" si="2">LEFT(D22,1)</f>
        <v>C</v>
      </c>
      <c r="F22" t="str">
        <f t="shared" ref="F22:F34" si="3">CONCATENATE(E22,E23)</f>
        <v>CC</v>
      </c>
    </row>
    <row r="23" spans="1:10" x14ac:dyDescent="0.35">
      <c r="A23" s="1">
        <v>39940</v>
      </c>
      <c r="B23" t="s">
        <v>11</v>
      </c>
      <c r="C23" t="s">
        <v>10</v>
      </c>
      <c r="D23" t="s">
        <v>11</v>
      </c>
      <c r="E23" t="str">
        <f t="shared" si="2"/>
        <v>C</v>
      </c>
      <c r="F23" t="str">
        <f t="shared" si="3"/>
        <v>CC</v>
      </c>
    </row>
    <row r="24" spans="1:10" x14ac:dyDescent="0.35">
      <c r="A24" s="1">
        <v>39953</v>
      </c>
      <c r="B24" t="s">
        <v>11</v>
      </c>
      <c r="C24" t="s">
        <v>10</v>
      </c>
      <c r="D24" t="s">
        <v>11</v>
      </c>
      <c r="E24" t="str">
        <f t="shared" si="2"/>
        <v>C</v>
      </c>
      <c r="F24" t="str">
        <f t="shared" si="3"/>
        <v>CP</v>
      </c>
    </row>
    <row r="25" spans="1:10" x14ac:dyDescent="0.35">
      <c r="A25" s="1">
        <v>40258</v>
      </c>
      <c r="B25" t="s">
        <v>11</v>
      </c>
      <c r="C25" t="s">
        <v>10</v>
      </c>
      <c r="D25" t="s">
        <v>10</v>
      </c>
      <c r="E25" t="str">
        <f t="shared" si="2"/>
        <v>P</v>
      </c>
      <c r="F25" t="str">
        <f t="shared" si="3"/>
        <v>PP</v>
      </c>
    </row>
    <row r="26" spans="1:10" x14ac:dyDescent="0.35">
      <c r="A26" s="1">
        <v>41027</v>
      </c>
      <c r="B26" t="s">
        <v>11</v>
      </c>
      <c r="C26" t="s">
        <v>10</v>
      </c>
      <c r="D26" t="s">
        <v>10</v>
      </c>
      <c r="E26" t="str">
        <f t="shared" si="2"/>
        <v>P</v>
      </c>
      <c r="F26" t="str">
        <f t="shared" si="3"/>
        <v>PC</v>
      </c>
    </row>
    <row r="27" spans="1:10" x14ac:dyDescent="0.35">
      <c r="A27" s="1">
        <v>41396</v>
      </c>
      <c r="B27" t="s">
        <v>11</v>
      </c>
      <c r="C27" t="s">
        <v>10</v>
      </c>
      <c r="D27" t="s">
        <v>11</v>
      </c>
      <c r="E27" t="str">
        <f t="shared" si="2"/>
        <v>C</v>
      </c>
      <c r="F27" t="str">
        <f t="shared" si="3"/>
        <v>CP</v>
      </c>
    </row>
    <row r="28" spans="1:10" x14ac:dyDescent="0.35">
      <c r="A28" s="1">
        <v>41747</v>
      </c>
      <c r="B28" t="s">
        <v>11</v>
      </c>
      <c r="C28" t="s">
        <v>10</v>
      </c>
      <c r="D28" t="s">
        <v>10</v>
      </c>
      <c r="E28" t="str">
        <f t="shared" si="2"/>
        <v>P</v>
      </c>
      <c r="F28" t="str">
        <f t="shared" si="3"/>
        <v>PP</v>
      </c>
    </row>
    <row r="29" spans="1:10" x14ac:dyDescent="0.35">
      <c r="A29" s="1">
        <v>41789</v>
      </c>
      <c r="B29" t="s">
        <v>11</v>
      </c>
      <c r="C29" t="s">
        <v>10</v>
      </c>
      <c r="D29" t="s">
        <v>10</v>
      </c>
      <c r="E29" t="str">
        <f t="shared" si="2"/>
        <v>P</v>
      </c>
      <c r="F29" t="str">
        <f t="shared" si="3"/>
        <v>PC</v>
      </c>
    </row>
    <row r="30" spans="1:10" x14ac:dyDescent="0.35">
      <c r="A30" s="1">
        <v>42119</v>
      </c>
      <c r="B30" t="s">
        <v>11</v>
      </c>
      <c r="C30" t="s">
        <v>10</v>
      </c>
      <c r="D30" t="s">
        <v>11</v>
      </c>
      <c r="E30" t="str">
        <f t="shared" si="2"/>
        <v>C</v>
      </c>
      <c r="F30" t="str">
        <f t="shared" si="3"/>
        <v>CC</v>
      </c>
    </row>
    <row r="31" spans="1:10" x14ac:dyDescent="0.35">
      <c r="A31" s="1">
        <v>43240</v>
      </c>
      <c r="B31" t="s">
        <v>11</v>
      </c>
      <c r="C31" t="s">
        <v>10</v>
      </c>
      <c r="D31" t="s">
        <v>11</v>
      </c>
      <c r="E31" t="str">
        <f t="shared" si="2"/>
        <v>C</v>
      </c>
      <c r="F31" t="str">
        <f t="shared" si="3"/>
        <v>CC</v>
      </c>
    </row>
    <row r="32" spans="1:10" x14ac:dyDescent="0.35">
      <c r="A32" s="1">
        <v>43561</v>
      </c>
      <c r="B32" t="s">
        <v>11</v>
      </c>
      <c r="C32" t="s">
        <v>10</v>
      </c>
      <c r="D32" t="s">
        <v>11</v>
      </c>
      <c r="E32" t="str">
        <f t="shared" si="2"/>
        <v>C</v>
      </c>
      <c r="F32" t="str">
        <f t="shared" si="3"/>
        <v>CC</v>
      </c>
    </row>
    <row r="33" spans="1:10" x14ac:dyDescent="0.35">
      <c r="A33" s="1">
        <v>44302</v>
      </c>
      <c r="B33" t="s">
        <v>10</v>
      </c>
      <c r="C33" t="s">
        <v>11</v>
      </c>
      <c r="D33" t="s">
        <v>11</v>
      </c>
      <c r="E33" t="str">
        <f t="shared" si="2"/>
        <v>C</v>
      </c>
      <c r="F33" t="str">
        <f t="shared" si="3"/>
        <v>CP</v>
      </c>
    </row>
    <row r="34" spans="1:10" x14ac:dyDescent="0.35">
      <c r="A34" s="2">
        <v>44476</v>
      </c>
      <c r="B34" t="s">
        <v>11</v>
      </c>
      <c r="C34" t="s">
        <v>10</v>
      </c>
      <c r="D34" t="s">
        <v>10</v>
      </c>
      <c r="E34" t="str">
        <f t="shared" si="2"/>
        <v>P</v>
      </c>
      <c r="F34" t="str">
        <f t="shared" si="3"/>
        <v>P</v>
      </c>
    </row>
    <row r="35" spans="1:10" x14ac:dyDescent="0.35">
      <c r="A35" s="2"/>
    </row>
    <row r="36" spans="1:10" ht="15.5" x14ac:dyDescent="0.35">
      <c r="A36" s="26" t="s">
        <v>5</v>
      </c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35">
      <c r="A37" s="3" t="s">
        <v>24</v>
      </c>
      <c r="B37" s="3" t="s">
        <v>25</v>
      </c>
      <c r="C37" s="3" t="s">
        <v>26</v>
      </c>
      <c r="D37" s="3" t="s">
        <v>27</v>
      </c>
      <c r="G37" s="3" t="s">
        <v>104</v>
      </c>
      <c r="H37" s="3" t="s">
        <v>109</v>
      </c>
      <c r="I37" s="5" t="s">
        <v>107</v>
      </c>
      <c r="J37" s="5" t="s">
        <v>108</v>
      </c>
    </row>
    <row r="38" spans="1:10" x14ac:dyDescent="0.35">
      <c r="A38" s="1">
        <v>39593</v>
      </c>
      <c r="B38" t="s">
        <v>5</v>
      </c>
      <c r="C38" t="s">
        <v>10</v>
      </c>
      <c r="D38" t="s">
        <v>5</v>
      </c>
      <c r="E38" t="str">
        <f>LEFT(D38,1)</f>
        <v>K</v>
      </c>
      <c r="F38" t="str">
        <f>CONCATENATE(E38,E39)</f>
        <v>KP</v>
      </c>
      <c r="G38">
        <f>COUNTIF(F38:F53,"PP")</f>
        <v>0</v>
      </c>
      <c r="H38">
        <f>COUNTIF(F38:F53,"PK")</f>
        <v>5</v>
      </c>
      <c r="I38" s="4">
        <f>G38/(G38+H38)</f>
        <v>0</v>
      </c>
      <c r="J38" s="4">
        <f>1-I38</f>
        <v>1</v>
      </c>
    </row>
    <row r="39" spans="1:10" x14ac:dyDescent="0.35">
      <c r="A39" s="1">
        <v>40272</v>
      </c>
      <c r="B39" t="s">
        <v>5</v>
      </c>
      <c r="C39" t="s">
        <v>10</v>
      </c>
      <c r="D39" t="s">
        <v>10</v>
      </c>
      <c r="E39" t="str">
        <f t="shared" ref="E39:E53" si="4">LEFT(D39,1)</f>
        <v>P</v>
      </c>
      <c r="F39" t="str">
        <f t="shared" ref="F39:F53" si="5">CONCATENATE(E39,E40)</f>
        <v>PK</v>
      </c>
    </row>
    <row r="40" spans="1:10" x14ac:dyDescent="0.35">
      <c r="A40" s="1">
        <v>40663</v>
      </c>
      <c r="B40" t="s">
        <v>5</v>
      </c>
      <c r="C40" t="s">
        <v>10</v>
      </c>
      <c r="D40" t="s">
        <v>5</v>
      </c>
      <c r="E40" t="str">
        <f t="shared" si="4"/>
        <v>K</v>
      </c>
      <c r="F40" t="str">
        <f t="shared" si="5"/>
        <v>KP</v>
      </c>
    </row>
    <row r="41" spans="1:10" x14ac:dyDescent="0.35">
      <c r="A41" s="1">
        <v>41014</v>
      </c>
      <c r="B41" t="s">
        <v>5</v>
      </c>
      <c r="C41" t="s">
        <v>10</v>
      </c>
      <c r="D41" t="s">
        <v>10</v>
      </c>
      <c r="E41" t="str">
        <f t="shared" si="4"/>
        <v>P</v>
      </c>
      <c r="F41" t="str">
        <f t="shared" si="5"/>
        <v>PK</v>
      </c>
    </row>
    <row r="42" spans="1:10" x14ac:dyDescent="0.35">
      <c r="A42" s="1">
        <v>41390</v>
      </c>
      <c r="B42" t="s">
        <v>5</v>
      </c>
      <c r="C42" t="s">
        <v>10</v>
      </c>
      <c r="D42" t="s">
        <v>5</v>
      </c>
      <c r="E42" t="str">
        <f t="shared" si="4"/>
        <v>K</v>
      </c>
      <c r="F42" t="str">
        <f t="shared" si="5"/>
        <v>KP</v>
      </c>
    </row>
    <row r="43" spans="1:10" x14ac:dyDescent="0.35">
      <c r="A43" s="1">
        <v>41755</v>
      </c>
      <c r="B43" t="s">
        <v>5</v>
      </c>
      <c r="C43" t="s">
        <v>10</v>
      </c>
      <c r="D43" t="s">
        <v>10</v>
      </c>
      <c r="E43" t="str">
        <f t="shared" si="4"/>
        <v>P</v>
      </c>
      <c r="F43" t="str">
        <f t="shared" si="5"/>
        <v>PK</v>
      </c>
    </row>
    <row r="44" spans="1:10" x14ac:dyDescent="0.35">
      <c r="A44" s="1">
        <v>41791</v>
      </c>
      <c r="B44" t="s">
        <v>5</v>
      </c>
      <c r="C44" t="s">
        <v>10</v>
      </c>
      <c r="D44" t="s">
        <v>5</v>
      </c>
      <c r="E44" t="str">
        <f t="shared" si="4"/>
        <v>K</v>
      </c>
      <c r="F44" t="str">
        <f t="shared" si="5"/>
        <v>KK</v>
      </c>
    </row>
    <row r="45" spans="1:10" x14ac:dyDescent="0.35">
      <c r="A45" s="1">
        <v>42133</v>
      </c>
      <c r="B45" t="s">
        <v>5</v>
      </c>
      <c r="C45" t="s">
        <v>10</v>
      </c>
      <c r="D45" t="s">
        <v>5</v>
      </c>
      <c r="E45" t="str">
        <f t="shared" si="4"/>
        <v>K</v>
      </c>
      <c r="F45" t="str">
        <f t="shared" si="5"/>
        <v>KK</v>
      </c>
    </row>
    <row r="46" spans="1:10" x14ac:dyDescent="0.35">
      <c r="A46" s="1">
        <v>42494</v>
      </c>
      <c r="B46" t="s">
        <v>5</v>
      </c>
      <c r="C46" t="s">
        <v>10</v>
      </c>
      <c r="D46" t="s">
        <v>5</v>
      </c>
      <c r="E46" t="str">
        <f t="shared" si="4"/>
        <v>K</v>
      </c>
      <c r="F46" t="str">
        <f t="shared" si="5"/>
        <v>KK</v>
      </c>
    </row>
    <row r="47" spans="1:10" x14ac:dyDescent="0.35">
      <c r="A47" s="1">
        <v>42838</v>
      </c>
      <c r="B47" t="s">
        <v>5</v>
      </c>
      <c r="C47" t="s">
        <v>10</v>
      </c>
      <c r="D47" t="s">
        <v>5</v>
      </c>
      <c r="E47" t="str">
        <f t="shared" si="4"/>
        <v>K</v>
      </c>
      <c r="F47" t="str">
        <f t="shared" si="5"/>
        <v>KP</v>
      </c>
    </row>
    <row r="48" spans="1:10" x14ac:dyDescent="0.35">
      <c r="A48" s="1">
        <v>43211</v>
      </c>
      <c r="B48" t="s">
        <v>5</v>
      </c>
      <c r="C48" t="s">
        <v>10</v>
      </c>
      <c r="D48" t="s">
        <v>10</v>
      </c>
      <c r="E48" t="str">
        <f t="shared" si="4"/>
        <v>P</v>
      </c>
      <c r="F48" t="str">
        <f t="shared" si="5"/>
        <v>PK</v>
      </c>
    </row>
    <row r="49" spans="1:10" x14ac:dyDescent="0.35">
      <c r="A49" s="1">
        <v>43551</v>
      </c>
      <c r="B49" t="s">
        <v>5</v>
      </c>
      <c r="C49" t="s">
        <v>10</v>
      </c>
      <c r="D49" t="s">
        <v>5</v>
      </c>
      <c r="E49" t="str">
        <f t="shared" si="4"/>
        <v>K</v>
      </c>
      <c r="F49" t="str">
        <f t="shared" si="5"/>
        <v>KP</v>
      </c>
    </row>
    <row r="50" spans="1:10" x14ac:dyDescent="0.35">
      <c r="A50" s="1">
        <v>44130</v>
      </c>
      <c r="B50" t="s">
        <v>5</v>
      </c>
      <c r="C50" t="s">
        <v>10</v>
      </c>
      <c r="D50" t="s">
        <v>10</v>
      </c>
      <c r="E50" t="str">
        <f t="shared" si="4"/>
        <v>P</v>
      </c>
      <c r="F50" t="str">
        <f t="shared" si="5"/>
        <v>PK</v>
      </c>
    </row>
    <row r="51" spans="1:10" x14ac:dyDescent="0.35">
      <c r="A51" s="1">
        <v>44114</v>
      </c>
      <c r="B51" t="s">
        <v>5</v>
      </c>
      <c r="C51" t="s">
        <v>10</v>
      </c>
      <c r="D51" t="s">
        <v>5</v>
      </c>
      <c r="E51" t="str">
        <f t="shared" si="4"/>
        <v>K</v>
      </c>
      <c r="F51" t="str">
        <f t="shared" si="5"/>
        <v>KK</v>
      </c>
    </row>
    <row r="52" spans="1:10" x14ac:dyDescent="0.35">
      <c r="A52" s="1">
        <v>44312</v>
      </c>
      <c r="B52" t="s">
        <v>10</v>
      </c>
      <c r="C52" t="s">
        <v>5</v>
      </c>
      <c r="D52" t="s">
        <v>5</v>
      </c>
      <c r="E52" t="str">
        <f t="shared" si="4"/>
        <v>K</v>
      </c>
      <c r="F52" t="str">
        <f t="shared" si="5"/>
        <v>KP</v>
      </c>
    </row>
    <row r="53" spans="1:10" x14ac:dyDescent="0.35">
      <c r="A53" s="2">
        <v>44470</v>
      </c>
      <c r="B53" t="s">
        <v>5</v>
      </c>
      <c r="C53" t="s">
        <v>10</v>
      </c>
      <c r="D53" t="s">
        <v>10</v>
      </c>
      <c r="E53" t="str">
        <f t="shared" si="4"/>
        <v>P</v>
      </c>
      <c r="F53" t="str">
        <f t="shared" si="5"/>
        <v>P</v>
      </c>
    </row>
    <row r="55" spans="1:10" ht="15.5" x14ac:dyDescent="0.35">
      <c r="A55" s="27" t="s">
        <v>9</v>
      </c>
      <c r="B55" s="27"/>
      <c r="C55" s="27"/>
      <c r="D55" s="27"/>
      <c r="E55" s="27"/>
      <c r="F55" s="27"/>
      <c r="G55" s="27"/>
      <c r="H55" s="27"/>
      <c r="I55" s="27"/>
      <c r="J55" s="27"/>
    </row>
    <row r="56" spans="1:10" x14ac:dyDescent="0.35">
      <c r="A56" s="3" t="s">
        <v>24</v>
      </c>
      <c r="B56" s="3" t="s">
        <v>25</v>
      </c>
      <c r="C56" s="3" t="s">
        <v>26</v>
      </c>
      <c r="D56" s="3" t="s">
        <v>27</v>
      </c>
      <c r="G56" s="3" t="s">
        <v>104</v>
      </c>
      <c r="H56" s="3" t="s">
        <v>110</v>
      </c>
      <c r="I56" s="5" t="s">
        <v>107</v>
      </c>
      <c r="J56" s="5" t="s">
        <v>108</v>
      </c>
    </row>
    <row r="57" spans="1:10" x14ac:dyDescent="0.35">
      <c r="A57" s="1">
        <v>39569</v>
      </c>
      <c r="B57" t="s">
        <v>9</v>
      </c>
      <c r="C57" t="s">
        <v>10</v>
      </c>
      <c r="D57" t="s">
        <v>10</v>
      </c>
      <c r="E57" t="str">
        <f>LEFT(D57,1)</f>
        <v>P</v>
      </c>
      <c r="F57" t="str">
        <f>CONCATENATE(E57,E58)</f>
        <v>PP</v>
      </c>
      <c r="G57">
        <f>COUNTIF(F57:F72,"PP")</f>
        <v>3</v>
      </c>
      <c r="H57">
        <f>COUNTIF(F57:F72,"PS")</f>
        <v>3</v>
      </c>
      <c r="I57" s="4">
        <f>G57/(G57+H57)</f>
        <v>0.5</v>
      </c>
      <c r="J57" s="4">
        <f>1-I57</f>
        <v>0.5</v>
      </c>
    </row>
    <row r="58" spans="1:10" x14ac:dyDescent="0.35">
      <c r="A58" s="1">
        <v>39942</v>
      </c>
      <c r="B58" t="s">
        <v>9</v>
      </c>
      <c r="C58" t="s">
        <v>10</v>
      </c>
      <c r="D58" t="s">
        <v>10</v>
      </c>
      <c r="E58" t="str">
        <f t="shared" ref="E58:E72" si="6">LEFT(D58,1)</f>
        <v>P</v>
      </c>
      <c r="F58" t="str">
        <f t="shared" ref="F58:F72" si="7">CONCATENATE(E58,E59)</f>
        <v>PP</v>
      </c>
    </row>
    <row r="59" spans="1:10" x14ac:dyDescent="0.35">
      <c r="A59" s="1">
        <v>39950</v>
      </c>
      <c r="B59" t="s">
        <v>9</v>
      </c>
      <c r="C59" t="s">
        <v>10</v>
      </c>
      <c r="D59" t="s">
        <v>10</v>
      </c>
      <c r="E59" t="str">
        <f t="shared" si="6"/>
        <v>P</v>
      </c>
      <c r="F59" t="str">
        <f t="shared" si="7"/>
        <v>PS</v>
      </c>
    </row>
    <row r="60" spans="1:10" x14ac:dyDescent="0.35">
      <c r="A60" s="1">
        <v>40256</v>
      </c>
      <c r="B60" t="s">
        <v>9</v>
      </c>
      <c r="C60" t="s">
        <v>10</v>
      </c>
      <c r="D60" t="s">
        <v>9</v>
      </c>
      <c r="E60" t="str">
        <f t="shared" si="6"/>
        <v>S</v>
      </c>
      <c r="F60" t="str">
        <f t="shared" si="7"/>
        <v>SP</v>
      </c>
    </row>
    <row r="61" spans="1:10" x14ac:dyDescent="0.35">
      <c r="A61" s="1">
        <v>40649</v>
      </c>
      <c r="B61" t="s">
        <v>9</v>
      </c>
      <c r="C61" t="s">
        <v>10</v>
      </c>
      <c r="D61" t="s">
        <v>10</v>
      </c>
      <c r="E61" t="str">
        <f t="shared" si="6"/>
        <v>P</v>
      </c>
      <c r="F61" t="str">
        <f t="shared" si="7"/>
        <v>PP</v>
      </c>
    </row>
    <row r="62" spans="1:10" x14ac:dyDescent="0.35">
      <c r="A62" s="1">
        <v>41037</v>
      </c>
      <c r="B62" t="s">
        <v>9</v>
      </c>
      <c r="C62" t="s">
        <v>10</v>
      </c>
      <c r="D62" t="s">
        <v>10</v>
      </c>
      <c r="E62" t="str">
        <f t="shared" si="6"/>
        <v>P</v>
      </c>
      <c r="F62" t="str">
        <f t="shared" si="7"/>
        <v>PS</v>
      </c>
    </row>
    <row r="63" spans="1:10" x14ac:dyDescent="0.35">
      <c r="A63" s="1">
        <v>41383</v>
      </c>
      <c r="B63" t="s">
        <v>9</v>
      </c>
      <c r="C63" t="s">
        <v>10</v>
      </c>
      <c r="D63" t="s">
        <v>9</v>
      </c>
      <c r="E63" t="str">
        <f t="shared" si="6"/>
        <v>S</v>
      </c>
      <c r="F63" t="str">
        <f t="shared" si="7"/>
        <v>SP</v>
      </c>
    </row>
    <row r="64" spans="1:10" x14ac:dyDescent="0.35">
      <c r="A64" s="1">
        <v>41773</v>
      </c>
      <c r="B64" t="s">
        <v>9</v>
      </c>
      <c r="C64" t="s">
        <v>10</v>
      </c>
      <c r="D64" t="s">
        <v>10</v>
      </c>
      <c r="E64" t="str">
        <f t="shared" si="6"/>
        <v>P</v>
      </c>
      <c r="F64" t="str">
        <f t="shared" si="7"/>
        <v>PS</v>
      </c>
    </row>
    <row r="65" spans="1:10" x14ac:dyDescent="0.35">
      <c r="A65" s="1">
        <v>42135</v>
      </c>
      <c r="B65" t="s">
        <v>9</v>
      </c>
      <c r="C65" t="s">
        <v>10</v>
      </c>
      <c r="D65" t="s">
        <v>9</v>
      </c>
      <c r="E65" t="str">
        <f t="shared" si="6"/>
        <v>S</v>
      </c>
      <c r="F65" t="str">
        <f t="shared" si="7"/>
        <v>SS</v>
      </c>
    </row>
    <row r="66" spans="1:10" x14ac:dyDescent="0.35">
      <c r="A66" s="1">
        <v>42483</v>
      </c>
      <c r="B66" t="s">
        <v>9</v>
      </c>
      <c r="C66" t="s">
        <v>10</v>
      </c>
      <c r="D66" t="s">
        <v>9</v>
      </c>
      <c r="E66" t="str">
        <f t="shared" si="6"/>
        <v>S</v>
      </c>
      <c r="F66" t="str">
        <f t="shared" si="7"/>
        <v>SS</v>
      </c>
    </row>
    <row r="67" spans="1:10" x14ac:dyDescent="0.35">
      <c r="A67" s="1">
        <v>42842</v>
      </c>
      <c r="B67" t="s">
        <v>9</v>
      </c>
      <c r="C67" t="s">
        <v>10</v>
      </c>
      <c r="D67" t="s">
        <v>9</v>
      </c>
      <c r="E67" t="str">
        <f t="shared" si="6"/>
        <v>S</v>
      </c>
      <c r="F67" t="str">
        <f t="shared" si="7"/>
        <v>SS</v>
      </c>
    </row>
    <row r="68" spans="1:10" x14ac:dyDescent="0.35">
      <c r="A68" s="1">
        <v>43216</v>
      </c>
      <c r="B68" t="s">
        <v>9</v>
      </c>
      <c r="C68" t="s">
        <v>10</v>
      </c>
      <c r="D68" t="s">
        <v>9</v>
      </c>
      <c r="E68" t="str">
        <f t="shared" si="6"/>
        <v>S</v>
      </c>
      <c r="F68" t="str">
        <f t="shared" si="7"/>
        <v>SS</v>
      </c>
    </row>
    <row r="69" spans="1:10" x14ac:dyDescent="0.35">
      <c r="A69" s="1">
        <v>43584</v>
      </c>
      <c r="B69" t="s">
        <v>9</v>
      </c>
      <c r="C69" t="s">
        <v>10</v>
      </c>
      <c r="D69" t="s">
        <v>9</v>
      </c>
      <c r="E69" t="str">
        <f t="shared" si="6"/>
        <v>S</v>
      </c>
      <c r="F69" t="str">
        <f t="shared" si="7"/>
        <v>SS</v>
      </c>
    </row>
    <row r="70" spans="1:10" x14ac:dyDescent="0.35">
      <c r="A70" s="1">
        <v>44112</v>
      </c>
      <c r="B70" t="s">
        <v>9</v>
      </c>
      <c r="C70" t="s">
        <v>10</v>
      </c>
      <c r="D70" t="s">
        <v>9</v>
      </c>
      <c r="E70" t="str">
        <f t="shared" si="6"/>
        <v>S</v>
      </c>
      <c r="F70" t="str">
        <f t="shared" si="7"/>
        <v>SS</v>
      </c>
    </row>
    <row r="71" spans="1:10" x14ac:dyDescent="0.35">
      <c r="A71" s="1">
        <v>44307</v>
      </c>
      <c r="B71" t="s">
        <v>10</v>
      </c>
      <c r="C71" t="s">
        <v>9</v>
      </c>
      <c r="D71" t="s">
        <v>9</v>
      </c>
      <c r="E71" t="str">
        <f t="shared" si="6"/>
        <v>S</v>
      </c>
      <c r="F71" t="str">
        <f t="shared" si="7"/>
        <v>SP</v>
      </c>
    </row>
    <row r="72" spans="1:10" x14ac:dyDescent="0.35">
      <c r="A72" s="2">
        <v>44464</v>
      </c>
      <c r="B72" t="s">
        <v>9</v>
      </c>
      <c r="C72" t="s">
        <v>10</v>
      </c>
      <c r="D72" t="s">
        <v>10</v>
      </c>
      <c r="E72" t="str">
        <f t="shared" si="6"/>
        <v>P</v>
      </c>
      <c r="F72" t="str">
        <f t="shared" si="7"/>
        <v>P</v>
      </c>
    </row>
    <row r="74" spans="1:10" ht="15.5" x14ac:dyDescent="0.35">
      <c r="A74" s="28" t="s">
        <v>4</v>
      </c>
      <c r="B74" s="28"/>
      <c r="C74" s="28"/>
      <c r="D74" s="28"/>
      <c r="E74" s="28"/>
      <c r="F74" s="28"/>
      <c r="G74" s="28"/>
      <c r="H74" s="28"/>
      <c r="I74" s="28"/>
      <c r="J74" s="28"/>
    </row>
    <row r="75" spans="1:10" x14ac:dyDescent="0.35">
      <c r="A75" s="3" t="s">
        <v>24</v>
      </c>
      <c r="B75" s="3" t="s">
        <v>25</v>
      </c>
      <c r="C75" s="3" t="s">
        <v>26</v>
      </c>
      <c r="D75" s="3" t="s">
        <v>27</v>
      </c>
      <c r="G75" s="3" t="s">
        <v>104</v>
      </c>
      <c r="H75" s="3" t="s">
        <v>111</v>
      </c>
      <c r="I75" s="5" t="s">
        <v>107</v>
      </c>
      <c r="J75" s="5" t="s">
        <v>108</v>
      </c>
    </row>
    <row r="76" spans="1:10" x14ac:dyDescent="0.35">
      <c r="A76" s="1">
        <v>39573</v>
      </c>
      <c r="B76" t="s">
        <v>4</v>
      </c>
      <c r="C76" t="s">
        <v>10</v>
      </c>
      <c r="D76" t="s">
        <v>10</v>
      </c>
      <c r="E76" t="str">
        <f>LEFT(D76,1)</f>
        <v>P</v>
      </c>
      <c r="F76" t="str">
        <f>CONCATENATE(E76,E77)</f>
        <v>PP</v>
      </c>
      <c r="G76">
        <f>COUNTIF(F76:F91,"PP")</f>
        <v>4</v>
      </c>
      <c r="H76">
        <f>COUNTIF(F76:F91,"PR")</f>
        <v>4</v>
      </c>
      <c r="I76" s="4">
        <f>G76/(G76+H76)</f>
        <v>0.5</v>
      </c>
      <c r="J76" s="4">
        <f>1-I76</f>
        <v>0.5</v>
      </c>
    </row>
    <row r="77" spans="1:10" x14ac:dyDescent="0.35">
      <c r="A77" s="1">
        <v>39927</v>
      </c>
      <c r="B77" t="s">
        <v>4</v>
      </c>
      <c r="C77" t="s">
        <v>10</v>
      </c>
      <c r="D77" t="s">
        <v>10</v>
      </c>
      <c r="E77" t="str">
        <f t="shared" ref="E77:E91" si="8">LEFT(D77,1)</f>
        <v>P</v>
      </c>
      <c r="F77" t="str">
        <f t="shared" ref="F77:F91" si="9">CONCATENATE(E77,E78)</f>
        <v>PR</v>
      </c>
    </row>
    <row r="78" spans="1:10" x14ac:dyDescent="0.35">
      <c r="A78" s="1">
        <v>39934</v>
      </c>
      <c r="B78" t="s">
        <v>4</v>
      </c>
      <c r="C78" t="s">
        <v>10</v>
      </c>
      <c r="D78" t="s">
        <v>4</v>
      </c>
      <c r="E78" t="str">
        <f t="shared" si="8"/>
        <v>R</v>
      </c>
      <c r="F78" t="str">
        <f t="shared" si="9"/>
        <v>RR</v>
      </c>
    </row>
    <row r="79" spans="1:10" x14ac:dyDescent="0.35">
      <c r="A79" s="1">
        <v>40253</v>
      </c>
      <c r="B79" t="s">
        <v>4</v>
      </c>
      <c r="C79" t="s">
        <v>10</v>
      </c>
      <c r="D79" t="s">
        <v>4</v>
      </c>
      <c r="E79" t="str">
        <f t="shared" si="8"/>
        <v>R</v>
      </c>
      <c r="F79" t="str">
        <f t="shared" si="9"/>
        <v>RR</v>
      </c>
    </row>
    <row r="80" spans="1:10" x14ac:dyDescent="0.35">
      <c r="A80" s="1">
        <v>40669</v>
      </c>
      <c r="B80" t="s">
        <v>4</v>
      </c>
      <c r="C80" t="s">
        <v>10</v>
      </c>
      <c r="D80" t="s">
        <v>4</v>
      </c>
      <c r="E80" t="str">
        <f t="shared" si="8"/>
        <v>R</v>
      </c>
      <c r="F80" t="str">
        <f t="shared" si="9"/>
        <v>RP</v>
      </c>
    </row>
    <row r="81" spans="1:10" x14ac:dyDescent="0.35">
      <c r="A81" s="1">
        <v>41031</v>
      </c>
      <c r="B81" t="s">
        <v>4</v>
      </c>
      <c r="C81" t="s">
        <v>10</v>
      </c>
      <c r="D81" t="s">
        <v>10</v>
      </c>
      <c r="E81" t="str">
        <f t="shared" si="8"/>
        <v>P</v>
      </c>
      <c r="F81" t="str">
        <f t="shared" si="9"/>
        <v>PP</v>
      </c>
    </row>
    <row r="82" spans="1:10" x14ac:dyDescent="0.35">
      <c r="A82" s="1">
        <v>41408</v>
      </c>
      <c r="B82" t="s">
        <v>4</v>
      </c>
      <c r="C82" t="s">
        <v>10</v>
      </c>
      <c r="D82" t="s">
        <v>10</v>
      </c>
      <c r="E82" t="str">
        <f t="shared" si="8"/>
        <v>P</v>
      </c>
      <c r="F82" t="str">
        <f t="shared" si="9"/>
        <v>PP</v>
      </c>
    </row>
    <row r="83" spans="1:10" x14ac:dyDescent="0.35">
      <c r="A83" s="1">
        <v>41768</v>
      </c>
      <c r="B83" t="s">
        <v>4</v>
      </c>
      <c r="C83" t="s">
        <v>10</v>
      </c>
      <c r="D83" t="s">
        <v>10</v>
      </c>
      <c r="E83" t="str">
        <f t="shared" si="8"/>
        <v>P</v>
      </c>
      <c r="F83" t="str">
        <f t="shared" si="9"/>
        <v>PR</v>
      </c>
    </row>
    <row r="84" spans="1:10" x14ac:dyDescent="0.35">
      <c r="A84" s="1">
        <v>42130</v>
      </c>
      <c r="B84" t="s">
        <v>4</v>
      </c>
      <c r="C84" t="s">
        <v>10</v>
      </c>
      <c r="D84" t="s">
        <v>4</v>
      </c>
      <c r="E84" t="str">
        <f t="shared" si="8"/>
        <v>R</v>
      </c>
      <c r="F84" t="str">
        <f t="shared" si="9"/>
        <v>RR</v>
      </c>
    </row>
    <row r="85" spans="1:10" x14ac:dyDescent="0.35">
      <c r="A85" s="1">
        <v>42508</v>
      </c>
      <c r="B85" t="s">
        <v>4</v>
      </c>
      <c r="C85" t="s">
        <v>10</v>
      </c>
      <c r="D85" t="s">
        <v>4</v>
      </c>
      <c r="E85" t="str">
        <f t="shared" si="8"/>
        <v>R</v>
      </c>
      <c r="F85" t="str">
        <f t="shared" si="9"/>
        <v>RP</v>
      </c>
    </row>
    <row r="86" spans="1:10" x14ac:dyDescent="0.35">
      <c r="A86" s="1">
        <v>42860</v>
      </c>
      <c r="B86" t="s">
        <v>4</v>
      </c>
      <c r="C86" t="s">
        <v>10</v>
      </c>
      <c r="D86" t="s">
        <v>10</v>
      </c>
      <c r="E86" t="str">
        <f t="shared" si="8"/>
        <v>P</v>
      </c>
      <c r="F86" t="str">
        <f t="shared" si="9"/>
        <v>PR</v>
      </c>
    </row>
    <row r="87" spans="1:10" x14ac:dyDescent="0.35">
      <c r="A87" s="1">
        <v>43203</v>
      </c>
      <c r="B87" t="s">
        <v>4</v>
      </c>
      <c r="C87" t="s">
        <v>10</v>
      </c>
      <c r="D87" t="s">
        <v>4</v>
      </c>
      <c r="E87" t="str">
        <f t="shared" si="8"/>
        <v>R</v>
      </c>
      <c r="F87" t="str">
        <f t="shared" si="9"/>
        <v>RR</v>
      </c>
    </row>
    <row r="88" spans="1:10" x14ac:dyDescent="0.35">
      <c r="A88" s="1">
        <v>43579</v>
      </c>
      <c r="B88" t="s">
        <v>4</v>
      </c>
      <c r="C88" t="s">
        <v>10</v>
      </c>
      <c r="D88" t="s">
        <v>4</v>
      </c>
      <c r="E88" t="str">
        <f t="shared" si="8"/>
        <v>R</v>
      </c>
      <c r="F88" t="str">
        <f t="shared" si="9"/>
        <v>RP</v>
      </c>
    </row>
    <row r="89" spans="1:10" x14ac:dyDescent="0.35">
      <c r="A89" s="1">
        <v>44119</v>
      </c>
      <c r="B89" t="s">
        <v>4</v>
      </c>
      <c r="C89" t="s">
        <v>10</v>
      </c>
      <c r="D89" t="s">
        <v>10</v>
      </c>
      <c r="E89" t="str">
        <f t="shared" si="8"/>
        <v>P</v>
      </c>
      <c r="F89" t="str">
        <f t="shared" si="9"/>
        <v>PP</v>
      </c>
    </row>
    <row r="90" spans="1:10" x14ac:dyDescent="0.35">
      <c r="A90" s="1">
        <v>44316</v>
      </c>
      <c r="B90" t="s">
        <v>10</v>
      </c>
      <c r="C90" t="s">
        <v>4</v>
      </c>
      <c r="D90" t="s">
        <v>10</v>
      </c>
      <c r="E90" t="str">
        <f t="shared" si="8"/>
        <v>P</v>
      </c>
      <c r="F90" t="str">
        <f t="shared" si="9"/>
        <v>PR</v>
      </c>
    </row>
    <row r="91" spans="1:10" x14ac:dyDescent="0.35">
      <c r="A91" s="2">
        <v>44472</v>
      </c>
      <c r="B91" t="s">
        <v>4</v>
      </c>
      <c r="C91" t="s">
        <v>10</v>
      </c>
      <c r="D91" t="s">
        <v>23</v>
      </c>
      <c r="E91" t="str">
        <f t="shared" si="8"/>
        <v>R</v>
      </c>
      <c r="F91" t="str">
        <f t="shared" si="9"/>
        <v>R</v>
      </c>
    </row>
    <row r="93" spans="1:10" ht="15.5" x14ac:dyDescent="0.35">
      <c r="A93" s="29" t="s">
        <v>6</v>
      </c>
      <c r="B93" s="29"/>
      <c r="C93" s="29"/>
      <c r="D93" s="29"/>
      <c r="E93" s="29"/>
      <c r="F93" s="29"/>
      <c r="G93" s="29"/>
      <c r="H93" s="29"/>
      <c r="I93" s="29"/>
      <c r="J93" s="29"/>
    </row>
    <row r="94" spans="1:10" x14ac:dyDescent="0.35">
      <c r="A94" s="3" t="s">
        <v>24</v>
      </c>
      <c r="B94" s="3" t="s">
        <v>25</v>
      </c>
      <c r="C94" s="3" t="s">
        <v>26</v>
      </c>
      <c r="D94" s="3" t="s">
        <v>27</v>
      </c>
      <c r="G94" s="3" t="s">
        <v>104</v>
      </c>
      <c r="H94" s="3" t="s">
        <v>112</v>
      </c>
      <c r="I94" s="5" t="s">
        <v>107</v>
      </c>
      <c r="J94" s="5" t="s">
        <v>108</v>
      </c>
    </row>
    <row r="95" spans="1:10" x14ac:dyDescent="0.35">
      <c r="A95" s="1">
        <v>39585</v>
      </c>
      <c r="B95" t="s">
        <v>6</v>
      </c>
      <c r="C95" t="s">
        <v>10</v>
      </c>
      <c r="D95" t="s">
        <v>10</v>
      </c>
      <c r="E95" t="str">
        <f>LEFT(D95,1)</f>
        <v>P</v>
      </c>
      <c r="F95" t="str">
        <f>CONCATENATE(E95,E96)</f>
        <v>PD</v>
      </c>
      <c r="G95">
        <f>COUNTIF(F95:F111,"PP")</f>
        <v>2</v>
      </c>
      <c r="H95">
        <f>COUNTIF(F95:F111,"PD")</f>
        <v>5</v>
      </c>
      <c r="I95" s="4">
        <f>G95/(G95+H95)</f>
        <v>0.2857142857142857</v>
      </c>
      <c r="J95" s="4">
        <f>1-I95</f>
        <v>0.7142857142857143</v>
      </c>
    </row>
    <row r="96" spans="1:10" x14ac:dyDescent="0.35">
      <c r="A96" s="1">
        <v>39922</v>
      </c>
      <c r="B96" t="s">
        <v>6</v>
      </c>
      <c r="C96" t="s">
        <v>10</v>
      </c>
      <c r="D96" t="s">
        <v>6</v>
      </c>
      <c r="E96" t="str">
        <f t="shared" ref="E96:E111" si="10">LEFT(D96,1)</f>
        <v>D</v>
      </c>
      <c r="F96" t="str">
        <f t="shared" ref="F96:F111" si="11">CONCATENATE(E96,E97)</f>
        <v>DP</v>
      </c>
    </row>
    <row r="97" spans="1:6" x14ac:dyDescent="0.35">
      <c r="A97" s="1">
        <v>39948</v>
      </c>
      <c r="B97" t="s">
        <v>6</v>
      </c>
      <c r="C97" t="s">
        <v>10</v>
      </c>
      <c r="D97" t="s">
        <v>10</v>
      </c>
      <c r="E97" t="str">
        <f t="shared" si="10"/>
        <v>P</v>
      </c>
      <c r="F97" t="str">
        <f t="shared" si="11"/>
        <v>PP</v>
      </c>
    </row>
    <row r="98" spans="1:6" x14ac:dyDescent="0.35">
      <c r="A98" s="1">
        <v>40279</v>
      </c>
      <c r="B98" t="s">
        <v>6</v>
      </c>
      <c r="C98" t="s">
        <v>10</v>
      </c>
      <c r="D98" t="s">
        <v>10</v>
      </c>
      <c r="E98" t="str">
        <f t="shared" si="10"/>
        <v>P</v>
      </c>
      <c r="F98" t="str">
        <f t="shared" si="11"/>
        <v>PD</v>
      </c>
    </row>
    <row r="99" spans="1:6" x14ac:dyDescent="0.35">
      <c r="A99" s="1">
        <v>40656</v>
      </c>
      <c r="B99" t="s">
        <v>6</v>
      </c>
      <c r="C99" t="s">
        <v>10</v>
      </c>
      <c r="D99" t="s">
        <v>6</v>
      </c>
      <c r="E99" t="str">
        <f t="shared" si="10"/>
        <v>D</v>
      </c>
      <c r="F99" t="str">
        <f t="shared" si="11"/>
        <v>DD</v>
      </c>
    </row>
    <row r="100" spans="1:6" x14ac:dyDescent="0.35">
      <c r="A100" s="1">
        <v>41044</v>
      </c>
      <c r="B100" t="s">
        <v>6</v>
      </c>
      <c r="C100" t="s">
        <v>10</v>
      </c>
      <c r="D100" t="s">
        <v>6</v>
      </c>
      <c r="E100" t="str">
        <f t="shared" si="10"/>
        <v>D</v>
      </c>
      <c r="F100" t="str">
        <f t="shared" si="11"/>
        <v>DP</v>
      </c>
    </row>
    <row r="101" spans="1:6" x14ac:dyDescent="0.35">
      <c r="A101" s="1">
        <v>41387</v>
      </c>
      <c r="B101" t="s">
        <v>6</v>
      </c>
      <c r="C101" t="s">
        <v>10</v>
      </c>
      <c r="D101" t="s">
        <v>10</v>
      </c>
      <c r="E101" t="str">
        <f t="shared" si="10"/>
        <v>P</v>
      </c>
      <c r="F101" t="str">
        <f t="shared" si="11"/>
        <v>PP</v>
      </c>
    </row>
    <row r="102" spans="1:6" x14ac:dyDescent="0.35">
      <c r="A102" s="1">
        <v>41778</v>
      </c>
      <c r="B102" t="s">
        <v>6</v>
      </c>
      <c r="C102" t="s">
        <v>10</v>
      </c>
      <c r="D102" t="s">
        <v>10</v>
      </c>
      <c r="E102" t="str">
        <f t="shared" si="10"/>
        <v>P</v>
      </c>
      <c r="F102" t="str">
        <f t="shared" si="11"/>
        <v>PD</v>
      </c>
    </row>
    <row r="103" spans="1:6" x14ac:dyDescent="0.35">
      <c r="A103" s="1">
        <v>42125</v>
      </c>
      <c r="B103" t="s">
        <v>6</v>
      </c>
      <c r="C103" t="s">
        <v>10</v>
      </c>
      <c r="D103" t="s">
        <v>6</v>
      </c>
      <c r="E103" t="str">
        <f t="shared" si="10"/>
        <v>D</v>
      </c>
      <c r="F103" t="str">
        <f t="shared" si="11"/>
        <v>DD</v>
      </c>
    </row>
    <row r="104" spans="1:6" x14ac:dyDescent="0.35">
      <c r="A104" s="1">
        <v>42475</v>
      </c>
      <c r="B104" t="s">
        <v>6</v>
      </c>
      <c r="C104" t="s">
        <v>10</v>
      </c>
      <c r="D104" t="s">
        <v>6</v>
      </c>
      <c r="E104" t="str">
        <f t="shared" si="10"/>
        <v>D</v>
      </c>
      <c r="F104" t="str">
        <f t="shared" si="11"/>
        <v>DD</v>
      </c>
    </row>
    <row r="105" spans="1:6" x14ac:dyDescent="0.35">
      <c r="A105" s="1">
        <v>42840</v>
      </c>
      <c r="B105" t="s">
        <v>6</v>
      </c>
      <c r="C105" t="s">
        <v>10</v>
      </c>
      <c r="D105" t="s">
        <v>6</v>
      </c>
      <c r="E105" t="str">
        <f t="shared" si="10"/>
        <v>D</v>
      </c>
      <c r="F105" t="str">
        <f t="shared" si="11"/>
        <v>DP</v>
      </c>
    </row>
    <row r="106" spans="1:6" x14ac:dyDescent="0.35">
      <c r="A106" s="1">
        <v>43213</v>
      </c>
      <c r="B106" t="s">
        <v>6</v>
      </c>
      <c r="C106" t="s">
        <v>10</v>
      </c>
      <c r="D106" t="s">
        <v>10</v>
      </c>
      <c r="E106" t="str">
        <f t="shared" si="10"/>
        <v>P</v>
      </c>
      <c r="F106" t="str">
        <f t="shared" si="11"/>
        <v>PD</v>
      </c>
    </row>
    <row r="107" spans="1:6" x14ac:dyDescent="0.35">
      <c r="A107" s="1">
        <v>43575</v>
      </c>
      <c r="B107" t="s">
        <v>6</v>
      </c>
      <c r="C107" t="s">
        <v>10</v>
      </c>
      <c r="D107" t="s">
        <v>6</v>
      </c>
      <c r="E107" t="str">
        <f t="shared" si="10"/>
        <v>D</v>
      </c>
      <c r="F107" t="str">
        <f t="shared" si="11"/>
        <v>DD</v>
      </c>
    </row>
    <row r="108" spans="1:6" x14ac:dyDescent="0.35">
      <c r="A108" s="1">
        <v>44094</v>
      </c>
      <c r="B108" t="s">
        <v>6</v>
      </c>
      <c r="C108" t="s">
        <v>10</v>
      </c>
      <c r="D108" t="s">
        <v>6</v>
      </c>
      <c r="E108" t="str">
        <f t="shared" si="10"/>
        <v>D</v>
      </c>
      <c r="F108" t="str">
        <f t="shared" si="11"/>
        <v>DP</v>
      </c>
    </row>
    <row r="109" spans="1:6" x14ac:dyDescent="0.35">
      <c r="A109" s="1">
        <v>44124</v>
      </c>
      <c r="B109" t="s">
        <v>6</v>
      </c>
      <c r="C109" t="s">
        <v>10</v>
      </c>
      <c r="D109" t="s">
        <v>10</v>
      </c>
      <c r="E109" t="str">
        <f t="shared" si="10"/>
        <v>P</v>
      </c>
      <c r="F109" t="str">
        <f t="shared" si="11"/>
        <v>PD</v>
      </c>
    </row>
    <row r="110" spans="1:6" x14ac:dyDescent="0.35">
      <c r="A110" s="1">
        <v>44304</v>
      </c>
      <c r="B110" t="s">
        <v>6</v>
      </c>
      <c r="C110" t="s">
        <v>10</v>
      </c>
      <c r="D110" t="s">
        <v>6</v>
      </c>
      <c r="E110" t="str">
        <f t="shared" si="10"/>
        <v>D</v>
      </c>
      <c r="F110" t="str">
        <f t="shared" si="11"/>
        <v>DD</v>
      </c>
    </row>
    <row r="111" spans="1:6" x14ac:dyDescent="0.35">
      <c r="A111" s="1">
        <v>44318</v>
      </c>
      <c r="B111" t="s">
        <v>10</v>
      </c>
      <c r="C111" t="s">
        <v>6</v>
      </c>
      <c r="D111" t="s">
        <v>6</v>
      </c>
      <c r="E111" t="str">
        <f t="shared" si="10"/>
        <v>D</v>
      </c>
      <c r="F111" t="str">
        <f t="shared" si="11"/>
        <v>D</v>
      </c>
    </row>
    <row r="113" spans="1:10" x14ac:dyDescent="0.35">
      <c r="A113" s="31" t="s">
        <v>7</v>
      </c>
      <c r="B113" s="31"/>
      <c r="C113" s="31"/>
      <c r="D113" s="31"/>
      <c r="E113" s="31"/>
      <c r="F113" s="31"/>
      <c r="G113" s="31"/>
      <c r="H113" s="31"/>
      <c r="I113" s="31"/>
      <c r="J113" s="31"/>
    </row>
    <row r="114" spans="1:10" x14ac:dyDescent="0.35">
      <c r="A114" s="3" t="s">
        <v>24</v>
      </c>
      <c r="B114" s="3" t="s">
        <v>25</v>
      </c>
      <c r="C114" s="3" t="s">
        <v>26</v>
      </c>
      <c r="D114" s="3" t="s">
        <v>27</v>
      </c>
      <c r="G114" s="3" t="s">
        <v>104</v>
      </c>
      <c r="H114" s="3" t="s">
        <v>111</v>
      </c>
      <c r="I114" s="5" t="s">
        <v>107</v>
      </c>
      <c r="J114" s="5" t="s">
        <v>108</v>
      </c>
    </row>
    <row r="115" spans="1:10" x14ac:dyDescent="0.35">
      <c r="A115" s="1">
        <v>39559</v>
      </c>
      <c r="B115" t="s">
        <v>7</v>
      </c>
      <c r="C115" t="s">
        <v>10</v>
      </c>
      <c r="D115" t="s">
        <v>7</v>
      </c>
      <c r="E115" t="str">
        <f>LEFT(D115,1)</f>
        <v>R</v>
      </c>
      <c r="F115" t="str">
        <f>CONCATENATE(E115,E116)</f>
        <v>RR</v>
      </c>
      <c r="G115">
        <f>COUNTIF(F115:F124,"PP")</f>
        <v>2</v>
      </c>
      <c r="H115">
        <f>COUNTIF(F115:F124,"RP")</f>
        <v>2</v>
      </c>
      <c r="I115" s="4">
        <f>G115/(G115+H115)</f>
        <v>0.5</v>
      </c>
      <c r="J115" s="4">
        <f>1-I115</f>
        <v>0.5</v>
      </c>
    </row>
    <row r="116" spans="1:10" x14ac:dyDescent="0.35">
      <c r="A116" s="1">
        <v>40275</v>
      </c>
      <c r="B116" t="s">
        <v>7</v>
      </c>
      <c r="C116" t="s">
        <v>10</v>
      </c>
      <c r="D116" t="s">
        <v>7</v>
      </c>
      <c r="E116" t="str">
        <f t="shared" ref="E116:E124" si="12">LEFT(D116,1)</f>
        <v>R</v>
      </c>
      <c r="F116" t="str">
        <f t="shared" ref="F116:F124" si="13">CONCATENATE(E116,E117)</f>
        <v>RR</v>
      </c>
    </row>
    <row r="117" spans="1:10" x14ac:dyDescent="0.35">
      <c r="A117" s="1">
        <v>41005</v>
      </c>
      <c r="B117" t="s">
        <v>7</v>
      </c>
      <c r="C117" t="s">
        <v>10</v>
      </c>
      <c r="D117" t="s">
        <v>7</v>
      </c>
      <c r="E117" t="str">
        <f t="shared" si="12"/>
        <v>R</v>
      </c>
      <c r="F117" t="str">
        <f t="shared" si="13"/>
        <v>RR</v>
      </c>
    </row>
    <row r="118" spans="1:10" x14ac:dyDescent="0.35">
      <c r="A118" s="1">
        <v>41378</v>
      </c>
      <c r="B118" t="s">
        <v>7</v>
      </c>
      <c r="C118" t="s">
        <v>10</v>
      </c>
      <c r="D118" t="s">
        <v>7</v>
      </c>
      <c r="E118" t="str">
        <f t="shared" si="12"/>
        <v>R</v>
      </c>
      <c r="F118" t="str">
        <f t="shared" si="13"/>
        <v>RP</v>
      </c>
    </row>
    <row r="119" spans="1:10" x14ac:dyDescent="0.35">
      <c r="A119" s="1">
        <v>41749</v>
      </c>
      <c r="B119" t="s">
        <v>7</v>
      </c>
      <c r="C119" t="s">
        <v>10</v>
      </c>
      <c r="D119" t="s">
        <v>10</v>
      </c>
      <c r="E119" t="str">
        <f t="shared" si="12"/>
        <v>P</v>
      </c>
      <c r="F119" t="str">
        <f t="shared" si="13"/>
        <v>PP</v>
      </c>
    </row>
    <row r="120" spans="1:10" x14ac:dyDescent="0.35">
      <c r="A120" s="1">
        <v>42115</v>
      </c>
      <c r="B120" t="s">
        <v>7</v>
      </c>
      <c r="C120" t="s">
        <v>10</v>
      </c>
      <c r="D120" t="s">
        <v>10</v>
      </c>
      <c r="E120" t="str">
        <f t="shared" si="12"/>
        <v>P</v>
      </c>
      <c r="F120" t="str">
        <f t="shared" si="13"/>
        <v>PR</v>
      </c>
    </row>
    <row r="121" spans="1:10" x14ac:dyDescent="0.35">
      <c r="A121" s="1">
        <v>43228</v>
      </c>
      <c r="B121" t="s">
        <v>7</v>
      </c>
      <c r="C121" t="s">
        <v>10</v>
      </c>
      <c r="D121" t="s">
        <v>7</v>
      </c>
      <c r="E121" t="str">
        <f t="shared" si="12"/>
        <v>R</v>
      </c>
      <c r="F121" t="str">
        <f t="shared" si="13"/>
        <v>RP</v>
      </c>
    </row>
    <row r="122" spans="1:10" x14ac:dyDescent="0.35">
      <c r="A122" s="1">
        <v>43549</v>
      </c>
      <c r="B122" t="s">
        <v>7</v>
      </c>
      <c r="C122" t="s">
        <v>10</v>
      </c>
      <c r="D122" t="s">
        <v>10</v>
      </c>
      <c r="E122" t="str">
        <f t="shared" si="12"/>
        <v>P</v>
      </c>
      <c r="F122" t="str">
        <f t="shared" si="13"/>
        <v>PP</v>
      </c>
    </row>
    <row r="123" spans="1:10" x14ac:dyDescent="0.35">
      <c r="A123" s="1">
        <v>44298</v>
      </c>
      <c r="B123" t="s">
        <v>7</v>
      </c>
      <c r="C123" t="s">
        <v>10</v>
      </c>
      <c r="D123" t="s">
        <v>10</v>
      </c>
      <c r="E123" t="str">
        <f t="shared" si="12"/>
        <v>P</v>
      </c>
      <c r="F123" t="str">
        <f t="shared" si="13"/>
        <v>PR</v>
      </c>
    </row>
    <row r="124" spans="1:10" x14ac:dyDescent="0.35">
      <c r="A124" s="2">
        <v>44460</v>
      </c>
      <c r="B124" t="s">
        <v>10</v>
      </c>
      <c r="C124" t="s">
        <v>7</v>
      </c>
      <c r="D124" t="s">
        <v>7</v>
      </c>
      <c r="E124" t="str">
        <f t="shared" si="12"/>
        <v>R</v>
      </c>
      <c r="F124" t="str">
        <f t="shared" si="13"/>
        <v>R</v>
      </c>
    </row>
    <row r="125" spans="1:10" x14ac:dyDescent="0.35">
      <c r="A125" s="1"/>
    </row>
    <row r="126" spans="1:10" x14ac:dyDescent="0.35">
      <c r="A126" s="1"/>
    </row>
    <row r="127" spans="1:10" x14ac:dyDescent="0.35">
      <c r="A127" s="1"/>
    </row>
    <row r="128" spans="1:10" x14ac:dyDescent="0.35">
      <c r="A128" s="2"/>
    </row>
    <row r="129" spans="1:1" x14ac:dyDescent="0.35">
      <c r="A129" s="2"/>
    </row>
  </sheetData>
  <mergeCells count="7">
    <mergeCell ref="A93:J93"/>
    <mergeCell ref="A113:J113"/>
    <mergeCell ref="A1:J1"/>
    <mergeCell ref="A19:J19"/>
    <mergeCell ref="A36:J36"/>
    <mergeCell ref="A55:J55"/>
    <mergeCell ref="A74:J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Sorted Data</vt:lpstr>
      <vt:lpstr>MI</vt:lpstr>
      <vt:lpstr>CSK</vt:lpstr>
      <vt:lpstr>RR</vt:lpstr>
      <vt:lpstr>DC</vt:lpstr>
      <vt:lpstr>RCB</vt:lpstr>
      <vt:lpstr>SRH</vt:lpstr>
      <vt:lpstr>KKR</vt:lpstr>
      <vt:lpstr>PBSK</vt:lpstr>
      <vt:lpstr>Probabilities</vt:lpstr>
      <vt:lpstr>Probability Matrix</vt:lpstr>
      <vt:lpstr>Predicted Probabilities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Kudav</dc:creator>
  <cp:lastModifiedBy>Kudav</cp:lastModifiedBy>
  <dcterms:created xsi:type="dcterms:W3CDTF">2022-04-27T15:32:48Z</dcterms:created>
  <dcterms:modified xsi:type="dcterms:W3CDTF">2022-05-03T02:39:01Z</dcterms:modified>
</cp:coreProperties>
</file>