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sid/Downloads/"/>
    </mc:Choice>
  </mc:AlternateContent>
  <xr:revisionPtr revIDLastSave="0" documentId="8_{0450C81E-A660-4E4A-BA0C-3BD9047C05B2}" xr6:coauthVersionLast="46" xr6:coauthVersionMax="46" xr10:uidLastSave="{00000000-0000-0000-0000-000000000000}"/>
  <bookViews>
    <workbookView xWindow="10060" yWindow="500" windowWidth="17920" windowHeight="16100" xr2:uid="{00000000-000D-0000-FFFF-FFFF00000000}"/>
  </bookViews>
  <sheets>
    <sheet name="Project" sheetId="6" r:id="rId1"/>
    <sheet name="Aditya-1" sheetId="4" r:id="rId2"/>
    <sheet name="Aditya-2" sheetId="5" r:id="rId3"/>
    <sheet name="Aakanksha - 1" sheetId="1" r:id="rId4"/>
    <sheet name="Aakanksha-2" sheetId="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7" i="5"/>
  <c r="D18" i="5"/>
  <c r="D19" i="5"/>
  <c r="D20" i="5"/>
  <c r="D21" i="5"/>
  <c r="D22" i="5"/>
  <c r="D23" i="5"/>
  <c r="D24" i="5"/>
  <c r="D25" i="5"/>
  <c r="D26" i="5"/>
  <c r="D30" i="5"/>
  <c r="D31" i="5"/>
  <c r="D32" i="5"/>
  <c r="D33" i="5"/>
  <c r="D34" i="5"/>
  <c r="D35" i="5"/>
  <c r="D36" i="5"/>
  <c r="D37" i="5"/>
  <c r="D38" i="5"/>
  <c r="D39" i="5"/>
  <c r="B3" i="4"/>
  <c r="C3" i="4"/>
  <c r="D3" i="4"/>
  <c r="E3" i="4"/>
  <c r="F3" i="4"/>
  <c r="G3" i="4"/>
  <c r="F68" i="2"/>
  <c r="F67" i="2"/>
  <c r="F66" i="2"/>
  <c r="F65" i="2"/>
  <c r="F64" i="2"/>
  <c r="F63" i="2"/>
  <c r="F62" i="2"/>
  <c r="F61" i="2"/>
  <c r="F60" i="2"/>
  <c r="F59" i="2"/>
  <c r="D46" i="2"/>
  <c r="D45" i="2"/>
  <c r="D44" i="2"/>
  <c r="D43" i="2"/>
  <c r="D42" i="2"/>
  <c r="D41" i="2"/>
  <c r="D40" i="2"/>
  <c r="D39" i="2"/>
  <c r="D38" i="2"/>
  <c r="D37" i="2"/>
  <c r="E31" i="2"/>
  <c r="E30" i="2"/>
  <c r="E29" i="2"/>
  <c r="E28" i="2"/>
  <c r="E27" i="2"/>
  <c r="E26" i="2"/>
  <c r="E25" i="2"/>
  <c r="E24" i="2"/>
  <c r="E23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<sst xmlns="http://schemas.openxmlformats.org/spreadsheetml/2006/main" count="89" uniqueCount="74">
  <si>
    <t>TABLE:-</t>
  </si>
  <si>
    <t>CALCULATION</t>
  </si>
  <si>
    <t>DIVIDENT  YIELD:-</t>
  </si>
  <si>
    <t>Ratio of amount of dividend to the current market price</t>
  </si>
  <si>
    <t>Year</t>
  </si>
  <si>
    <t>Dividend amt</t>
  </si>
  <si>
    <t>CMP</t>
  </si>
  <si>
    <t>yield</t>
  </si>
  <si>
    <t>April 5,2021</t>
  </si>
  <si>
    <t>Aug 3,2020</t>
  </si>
  <si>
    <t>July 11,2019</t>
  </si>
  <si>
    <t>July 19,2018</t>
  </si>
  <si>
    <t>July 20 ,2017</t>
  </si>
  <si>
    <t>July 14,2016</t>
  </si>
  <si>
    <t>July 22,2015</t>
  </si>
  <si>
    <t>July 22 ,2014</t>
  </si>
  <si>
    <t>July 18,2013</t>
  </si>
  <si>
    <t>DIVIDENT PAYOUT RATIO</t>
  </si>
  <si>
    <t>ratio of amount of  divident to earning per share of a comoqny</t>
  </si>
  <si>
    <t>EPS</t>
  </si>
  <si>
    <t>Divident payout ratio</t>
  </si>
  <si>
    <t>Divident amt</t>
  </si>
  <si>
    <t xml:space="preserve">SALES GROWTH RATE </t>
  </si>
  <si>
    <t>It is defined as ratio of difference of two consecutive year sales to previous year sale</t>
  </si>
  <si>
    <t xml:space="preserve">Net sales </t>
  </si>
  <si>
    <t>Growth rate</t>
  </si>
  <si>
    <t xml:space="preserve">BUYBACK AMOUNT </t>
  </si>
  <si>
    <t>It is defined as total fund required to buyback equities from shareholders</t>
  </si>
  <si>
    <t>There is no buyback/tender offer from this conpany yet.</t>
  </si>
  <si>
    <t xml:space="preserve">FREE CASH FLOW TO EQUITY </t>
  </si>
  <si>
    <t>It accounts for  volume of free cash flow given in the hands of shareholders.</t>
  </si>
  <si>
    <t>FCFE = EBIT-Interest-Taxes</t>
  </si>
  <si>
    <t>year</t>
  </si>
  <si>
    <t>EBIT</t>
  </si>
  <si>
    <t>Interest</t>
  </si>
  <si>
    <t>Taxes</t>
  </si>
  <si>
    <t>FCFE</t>
  </si>
  <si>
    <t>Sales growth rate</t>
  </si>
  <si>
    <t>Divident yield</t>
  </si>
  <si>
    <t>Buyback</t>
  </si>
  <si>
    <t>NAME</t>
  </si>
  <si>
    <t>AAKANKSHA KULKARNI</t>
  </si>
  <si>
    <t xml:space="preserve">ROLL NO </t>
  </si>
  <si>
    <t>DIVISION</t>
  </si>
  <si>
    <t>B</t>
  </si>
  <si>
    <t>Price per Share</t>
  </si>
  <si>
    <t>No. of Shares</t>
  </si>
  <si>
    <t>Offer Size</t>
  </si>
  <si>
    <t>18.90 Cr</t>
  </si>
  <si>
    <t>Amount</t>
  </si>
  <si>
    <t>BUYBACK</t>
  </si>
  <si>
    <t>TIPS INDUSTRIES LTD.</t>
  </si>
  <si>
    <t>Sales Growth Ratio</t>
  </si>
  <si>
    <t>Sales Amount</t>
  </si>
  <si>
    <t>Dividend Payout Ratio</t>
  </si>
  <si>
    <t>Earning Per Share (EPS)</t>
  </si>
  <si>
    <t xml:space="preserve">Dividend </t>
  </si>
  <si>
    <t>investello.com</t>
  </si>
  <si>
    <t>in.investing.com</t>
  </si>
  <si>
    <t>google.com</t>
  </si>
  <si>
    <t>moneycontrol.com</t>
  </si>
  <si>
    <t>Website</t>
  </si>
  <si>
    <t>Market price per share (MPS)</t>
  </si>
  <si>
    <t>Dividend Yield</t>
  </si>
  <si>
    <t>Sources</t>
  </si>
  <si>
    <t>Calculations</t>
  </si>
  <si>
    <t>Name</t>
  </si>
  <si>
    <t>Company</t>
  </si>
  <si>
    <t>Aditya</t>
  </si>
  <si>
    <t>Aakanksha</t>
  </si>
  <si>
    <t>Tips Industries</t>
  </si>
  <si>
    <t>Business Finance Project -1</t>
  </si>
  <si>
    <t>Saregama india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</si>
</sst>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₹&quot;#,##0.00"/>
    <numFmt numFmtId="165" formatCode="0.000"/>
    <numFmt numFmtId="166" formatCode="dd/mm/yyyy;@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40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2"/>
      <color rgb="FF33333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5" borderId="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ont="1"/>
    <xf numFmtId="1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2" fillId="3" borderId="0" xfId="0" applyFont="1" applyFill="1"/>
    <xf numFmtId="0" fontId="1" fillId="0" borderId="0" xfId="2"/>
    <xf numFmtId="0" fontId="1" fillId="0" borderId="0" xfId="2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/>
    <xf numFmtId="164" fontId="7" fillId="0" borderId="2" xfId="2" applyNumberFormat="1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10" fontId="7" fillId="0" borderId="4" xfId="2" applyNumberFormat="1" applyFont="1" applyBorder="1" applyAlignment="1">
      <alignment horizontal="left"/>
    </xf>
    <xf numFmtId="0" fontId="7" fillId="0" borderId="4" xfId="2" applyFont="1" applyBorder="1" applyAlignment="1">
      <alignment horizontal="left"/>
    </xf>
    <xf numFmtId="165" fontId="7" fillId="0" borderId="2" xfId="2" applyNumberFormat="1" applyFont="1" applyBorder="1"/>
    <xf numFmtId="165" fontId="7" fillId="0" borderId="8" xfId="2" applyNumberFormat="1" applyFont="1" applyBorder="1"/>
    <xf numFmtId="10" fontId="7" fillId="0" borderId="8" xfId="3" applyNumberFormat="1" applyFont="1" applyBorder="1"/>
    <xf numFmtId="164" fontId="7" fillId="0" borderId="8" xfId="2" applyNumberFormat="1" applyFont="1" applyBorder="1"/>
    <xf numFmtId="166" fontId="8" fillId="0" borderId="3" xfId="2" applyNumberFormat="1" applyFont="1" applyBorder="1"/>
    <xf numFmtId="165" fontId="7" fillId="0" borderId="4" xfId="2" applyNumberFormat="1" applyFont="1" applyBorder="1"/>
    <xf numFmtId="165" fontId="7" fillId="0" borderId="9" xfId="2" applyNumberFormat="1" applyFont="1" applyBorder="1"/>
    <xf numFmtId="165" fontId="8" fillId="0" borderId="9" xfId="2" applyNumberFormat="1" applyFont="1" applyBorder="1"/>
    <xf numFmtId="10" fontId="8" fillId="0" borderId="9" xfId="3" applyNumberFormat="1" applyFont="1" applyBorder="1"/>
    <xf numFmtId="164" fontId="8" fillId="0" borderId="9" xfId="2" applyNumberFormat="1" applyFont="1" applyBorder="1"/>
    <xf numFmtId="166" fontId="8" fillId="0" borderId="5" xfId="2" applyNumberFormat="1" applyFont="1" applyBorder="1"/>
    <xf numFmtId="0" fontId="9" fillId="0" borderId="6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/>
    </xf>
    <xf numFmtId="0" fontId="11" fillId="0" borderId="0" xfId="2" applyFont="1"/>
    <xf numFmtId="0" fontId="3" fillId="5" borderId="2" xfId="1" applyBorder="1"/>
    <xf numFmtId="0" fontId="12" fillId="0" borderId="8" xfId="2" applyFont="1" applyBorder="1"/>
    <xf numFmtId="0" fontId="1" fillId="0" borderId="3" xfId="2" applyBorder="1"/>
    <xf numFmtId="165" fontId="3" fillId="5" borderId="4" xfId="1" applyNumberFormat="1" applyBorder="1"/>
    <xf numFmtId="0" fontId="1" fillId="0" borderId="9" xfId="2" applyBorder="1"/>
    <xf numFmtId="0" fontId="1" fillId="0" borderId="5" xfId="2" applyBorder="1"/>
    <xf numFmtId="0" fontId="12" fillId="0" borderId="9" xfId="2" applyFont="1" applyBorder="1"/>
    <xf numFmtId="0" fontId="3" fillId="5" borderId="6" xfId="1" applyBorder="1"/>
    <xf numFmtId="0" fontId="5" fillId="0" borderId="10" xfId="2" applyFont="1" applyBorder="1"/>
    <xf numFmtId="0" fontId="5" fillId="0" borderId="7" xfId="2" applyFont="1" applyBorder="1"/>
    <xf numFmtId="0" fontId="1" fillId="0" borderId="11" xfId="2" applyBorder="1"/>
    <xf numFmtId="0" fontId="6" fillId="0" borderId="0" xfId="2" applyFont="1"/>
    <xf numFmtId="167" fontId="4" fillId="5" borderId="2" xfId="1" applyNumberFormat="1" applyFont="1" applyBorder="1"/>
    <xf numFmtId="164" fontId="1" fillId="0" borderId="3" xfId="2" applyNumberFormat="1" applyBorder="1"/>
    <xf numFmtId="167" fontId="4" fillId="5" borderId="4" xfId="1" applyNumberFormat="1" applyFont="1" applyBorder="1"/>
    <xf numFmtId="164" fontId="12" fillId="0" borderId="5" xfId="2" applyNumberFormat="1" applyFont="1" applyBorder="1"/>
    <xf numFmtId="0" fontId="3" fillId="5" borderId="6" xfId="1" applyBorder="1" applyAlignment="1">
      <alignment horizontal="center" vertical="top"/>
    </xf>
    <xf numFmtId="164" fontId="4" fillId="5" borderId="2" xfId="1" applyNumberFormat="1" applyFont="1" applyBorder="1"/>
    <xf numFmtId="10" fontId="0" fillId="0" borderId="8" xfId="3" applyNumberFormat="1" applyFont="1" applyBorder="1"/>
    <xf numFmtId="164" fontId="4" fillId="5" borderId="4" xfId="1" applyNumberFormat="1" applyFont="1" applyBorder="1"/>
    <xf numFmtId="10" fontId="12" fillId="0" borderId="9" xfId="3" applyNumberFormat="1" applyFont="1" applyBorder="1"/>
    <xf numFmtId="0" fontId="13" fillId="0" borderId="0" xfId="4"/>
    <xf numFmtId="0" fontId="1" fillId="0" borderId="12" xfId="2" applyBorder="1"/>
    <xf numFmtId="0" fontId="1" fillId="0" borderId="13" xfId="2" applyBorder="1"/>
    <xf numFmtId="0" fontId="1" fillId="0" borderId="13" xfId="2" applyBorder="1" applyAlignment="1">
      <alignment vertical="center"/>
    </xf>
    <xf numFmtId="0" fontId="13" fillId="0" borderId="0" xfId="4" applyAlignment="1"/>
    <xf numFmtId="0" fontId="5" fillId="0" borderId="0" xfId="2" applyFont="1"/>
    <xf numFmtId="0" fontId="5" fillId="0" borderId="14" xfId="2" applyFont="1" applyBorder="1"/>
    <xf numFmtId="0" fontId="14" fillId="0" borderId="0" xfId="2" applyFont="1"/>
    <xf numFmtId="0" fontId="14" fillId="0" borderId="15" xfId="2" applyFont="1" applyBorder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9" fillId="0" borderId="7" xfId="2" applyFont="1" applyBorder="1" applyAlignment="1">
      <alignment horizontal="center" vertical="top"/>
    </xf>
    <xf numFmtId="0" fontId="9" fillId="0" borderId="6" xfId="2" applyFont="1" applyBorder="1" applyAlignment="1">
      <alignment horizontal="center" vertical="top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5">
    <cellStyle name="Calculation" xfId="1" builtinId="22"/>
    <cellStyle name="Hyperlink" xfId="4" builtinId="8"/>
    <cellStyle name="Normal" xfId="0" builtinId="0"/>
    <cellStyle name="Normal 2" xfId="2" xr:uid="{0058CF88-4B10-C446-86DE-6FBA4D763F0C}"/>
    <cellStyle name="Per cent 2" xfId="3" xr:uid="{A5BE592B-AFED-7047-9687-D3DE97BF8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 /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13509</xdr:colOff>
      <xdr:row>3</xdr:row>
      <xdr:rowOff>27022</xdr:rowOff>
    </xdr:from>
    <xdr:ext cx="4909132" cy="1383509"/>
    <xdr:pic>
      <xdr:nvPicPr>
        <xdr:cNvPr id="2" name="Picture 1">
          <a:extLst>
            <a:ext uri="{FF2B5EF4-FFF2-40B4-BE49-F238E27FC236}">
              <a16:creationId xmlns:a16="http://schemas.microsoft.com/office/drawing/2014/main" id="{5A165FF8-4CB8-A840-A24E-328B2AFD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009" y="636622"/>
          <a:ext cx="4909132" cy="1383509"/>
        </a:xfrm>
        <a:prstGeom prst="rect">
          <a:avLst/>
        </a:prstGeom>
      </xdr:spPr>
    </xdr:pic>
    <xdr:clientData/>
  </xdr:oneCellAnchor>
  <xdr:oneCellAnchor>
    <xdr:from>
      <xdr:col>5</xdr:col>
      <xdr:colOff>33001</xdr:colOff>
      <xdr:row>17</xdr:row>
      <xdr:rowOff>27023</xdr:rowOff>
    </xdr:from>
    <xdr:ext cx="4373900" cy="1369976"/>
    <xdr:pic>
      <xdr:nvPicPr>
        <xdr:cNvPr id="3" name="Picture 2">
          <a:extLst>
            <a:ext uri="{FF2B5EF4-FFF2-40B4-BE49-F238E27FC236}">
              <a16:creationId xmlns:a16="http://schemas.microsoft.com/office/drawing/2014/main" id="{9CD43A25-2493-2B48-95A3-9FF6F42A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01" y="3481423"/>
          <a:ext cx="4373900" cy="1369976"/>
        </a:xfrm>
        <a:prstGeom prst="rect">
          <a:avLst/>
        </a:prstGeom>
      </xdr:spPr>
    </xdr:pic>
    <xdr:clientData/>
  </xdr:oneCellAnchor>
  <xdr:oneCellAnchor>
    <xdr:from>
      <xdr:col>5</xdr:col>
      <xdr:colOff>12701</xdr:colOff>
      <xdr:row>30</xdr:row>
      <xdr:rowOff>50800</xdr:rowOff>
    </xdr:from>
    <xdr:ext cx="4869367" cy="1372465"/>
    <xdr:pic>
      <xdr:nvPicPr>
        <xdr:cNvPr id="4" name="Picture 3">
          <a:extLst>
            <a:ext uri="{FF2B5EF4-FFF2-40B4-BE49-F238E27FC236}">
              <a16:creationId xmlns:a16="http://schemas.microsoft.com/office/drawing/2014/main" id="{48BFD137-2B02-664C-AC0E-64375655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1" y="6146800"/>
          <a:ext cx="4869367" cy="13724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FDA7-B3EF-024E-9539-B783A4155752}">
  <dimension ref="B1:D5"/>
  <sheetViews>
    <sheetView tabSelected="1" workbookViewId="0">
      <selection activeCell="C5" sqref="C5"/>
    </sheetView>
  </sheetViews>
  <sheetFormatPr defaultColWidth="10.76171875" defaultRowHeight="15" x14ac:dyDescent="0.2"/>
  <cols>
    <col min="3" max="3" width="20.04296875" customWidth="1"/>
  </cols>
  <sheetData>
    <row r="1" spans="2:4" ht="19.5" x14ac:dyDescent="0.25">
      <c r="B1" s="65" t="s">
        <v>71</v>
      </c>
      <c r="C1" s="65"/>
      <c r="D1" s="64"/>
    </row>
    <row r="3" spans="2:4" x14ac:dyDescent="0.2">
      <c r="B3" s="1" t="s">
        <v>66</v>
      </c>
      <c r="C3" s="1" t="s">
        <v>67</v>
      </c>
    </row>
    <row r="4" spans="2:4" x14ac:dyDescent="0.2">
      <c r="B4" t="s">
        <v>68</v>
      </c>
      <c r="C4" t="s">
        <v>70</v>
      </c>
    </row>
    <row r="5" spans="2:4" x14ac:dyDescent="0.2">
      <c r="B5" t="s">
        <v>69</v>
      </c>
      <c r="C5" t="s">
        <v>72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702C-039A-F24B-ABBF-4DFAC96C8DAA}">
  <dimension ref="B1:G26"/>
  <sheetViews>
    <sheetView zoomScale="88" workbookViewId="0">
      <selection activeCell="D30" sqref="D30"/>
    </sheetView>
  </sheetViews>
  <sheetFormatPr defaultColWidth="10.89453125" defaultRowHeight="15" x14ac:dyDescent="0.2"/>
  <cols>
    <col min="1" max="1" width="10.89453125" style="9"/>
    <col min="2" max="2" width="25.828125" style="9" customWidth="1"/>
    <col min="3" max="3" width="30.1328125" style="9" customWidth="1"/>
    <col min="4" max="4" width="22.59765625" style="9" customWidth="1"/>
    <col min="5" max="5" width="25.15234375" style="9" customWidth="1"/>
    <col min="6" max="6" width="23.67578125" style="9" customWidth="1"/>
    <col min="7" max="7" width="31.20703125" style="9" customWidth="1"/>
    <col min="8" max="16384" width="10.89453125" style="9"/>
  </cols>
  <sheetData>
    <row r="1" spans="2:7" ht="51" x14ac:dyDescent="0.7">
      <c r="B1" s="68" t="s">
        <v>51</v>
      </c>
      <c r="C1" s="68"/>
      <c r="D1" s="68"/>
      <c r="E1" s="68"/>
      <c r="F1" s="68"/>
      <c r="G1" s="68"/>
    </row>
    <row r="2" spans="2:7" ht="15.75" thickBot="1" x14ac:dyDescent="0.25"/>
    <row r="3" spans="2:7" ht="18.75" x14ac:dyDescent="0.2">
      <c r="B3" s="32" t="str">
        <f>UPPER("Announcement Dates")</f>
        <v>ANNOUNCEMENT DATES</v>
      </c>
      <c r="C3" s="31" t="str">
        <f>UPPER("Dividend per share (DPS)")</f>
        <v>DIVIDEND PER SHARE (DPS)</v>
      </c>
      <c r="D3" s="31" t="str">
        <f>UPPER("Dividend Yield")</f>
        <v>DIVIDEND YIELD</v>
      </c>
      <c r="E3" s="31" t="str">
        <f>UPPER("Dividend Payout Ratio")</f>
        <v>DIVIDEND PAYOUT RATIO</v>
      </c>
      <c r="F3" s="31" t="str">
        <f>UPPER("Sales Growth Ratio")</f>
        <v>SALES GROWTH RATIO</v>
      </c>
      <c r="G3" s="30" t="str">
        <f>UPPER("Free Cash flow to Equity")</f>
        <v>FREE CASH FLOW TO EQUITY</v>
      </c>
    </row>
    <row r="4" spans="2:7" ht="18.75" x14ac:dyDescent="0.25">
      <c r="B4" s="29">
        <v>44361</v>
      </c>
      <c r="C4" s="28">
        <v>2</v>
      </c>
      <c r="D4" s="27">
        <v>1.6000000000000001E-3</v>
      </c>
      <c r="E4" s="26">
        <v>6.1124694376528126</v>
      </c>
      <c r="F4" s="25">
        <v>-12.313912883661084</v>
      </c>
      <c r="G4" s="24">
        <v>40.5</v>
      </c>
    </row>
    <row r="5" spans="2:7" ht="18.75" x14ac:dyDescent="0.25">
      <c r="B5" s="29">
        <v>44036</v>
      </c>
      <c r="C5" s="28">
        <v>1.5</v>
      </c>
      <c r="D5" s="27">
        <v>5.4999999999999997E-3</v>
      </c>
      <c r="E5" s="26">
        <v>18.939393939393938</v>
      </c>
      <c r="F5" s="25">
        <v>-47.612170229154628</v>
      </c>
      <c r="G5" s="24">
        <v>29.98</v>
      </c>
    </row>
    <row r="6" spans="2:7" ht="18.75" x14ac:dyDescent="0.25">
      <c r="B6" s="29">
        <v>43606</v>
      </c>
      <c r="C6" s="28">
        <v>1</v>
      </c>
      <c r="D6" s="27">
        <v>1.47E-2</v>
      </c>
      <c r="E6" s="26">
        <v>50.251256281407031</v>
      </c>
      <c r="F6" s="25">
        <v>316.02243140396553</v>
      </c>
      <c r="G6" s="24">
        <v>34.159999999999997</v>
      </c>
    </row>
    <row r="7" spans="2:7" ht="18.75" x14ac:dyDescent="0.25">
      <c r="B7" s="29">
        <v>43248</v>
      </c>
      <c r="C7" s="28">
        <v>1</v>
      </c>
      <c r="D7" s="27">
        <v>1.2E-2</v>
      </c>
      <c r="E7" s="26">
        <v>45.662100456621005</v>
      </c>
      <c r="F7" s="25">
        <v>-24.838175523107036</v>
      </c>
      <c r="G7" s="24">
        <v>43.22</v>
      </c>
    </row>
    <row r="8" spans="2:7" ht="15.95" customHeight="1" x14ac:dyDescent="0.25">
      <c r="B8" s="29">
        <v>42886</v>
      </c>
      <c r="C8" s="28">
        <v>1</v>
      </c>
      <c r="D8" s="27">
        <v>1.4800000000000001E-2</v>
      </c>
      <c r="E8" s="26">
        <v>48.076923076923073</v>
      </c>
      <c r="F8" s="25">
        <v>-7.1039015522304547</v>
      </c>
      <c r="G8" s="24">
        <v>33.28</v>
      </c>
    </row>
    <row r="9" spans="2:7" ht="18.75" x14ac:dyDescent="0.25">
      <c r="B9" s="29">
        <v>42516</v>
      </c>
      <c r="C9" s="28">
        <v>1</v>
      </c>
      <c r="D9" s="27">
        <v>1.6E-2</v>
      </c>
      <c r="E9" s="26">
        <v>50.505050505050505</v>
      </c>
      <c r="F9" s="25">
        <v>-31.114536171852418</v>
      </c>
      <c r="G9" s="24">
        <v>30</v>
      </c>
    </row>
    <row r="10" spans="2:7" ht="18.75" x14ac:dyDescent="0.25">
      <c r="B10" s="29">
        <v>42135</v>
      </c>
      <c r="C10" s="28">
        <v>1</v>
      </c>
      <c r="D10" s="27">
        <v>1.7899999999999999E-2</v>
      </c>
      <c r="E10" s="26">
        <v>56.81818181818182</v>
      </c>
      <c r="F10" s="25">
        <v>-1.6112216851483299</v>
      </c>
      <c r="G10" s="24">
        <v>36.49</v>
      </c>
    </row>
    <row r="11" spans="2:7" ht="18.75" x14ac:dyDescent="0.25">
      <c r="B11" s="29">
        <v>41771</v>
      </c>
      <c r="C11" s="28">
        <v>1</v>
      </c>
      <c r="D11" s="27">
        <v>2.4199999999999999E-2</v>
      </c>
      <c r="E11" s="26">
        <v>-9.4607379375591307</v>
      </c>
      <c r="F11" s="25">
        <v>-24.229802513464989</v>
      </c>
      <c r="G11" s="24">
        <v>-16.079999999999998</v>
      </c>
    </row>
    <row r="12" spans="2:7" ht="18.75" x14ac:dyDescent="0.25">
      <c r="B12" s="29">
        <v>41418</v>
      </c>
      <c r="C12" s="28">
        <v>2.1</v>
      </c>
      <c r="D12" s="27">
        <v>4.3700000000000003E-2</v>
      </c>
      <c r="E12" s="26">
        <v>28.416779431664413</v>
      </c>
      <c r="F12" s="25">
        <v>80.539349150784389</v>
      </c>
      <c r="G12" s="24">
        <v>-59</v>
      </c>
    </row>
    <row r="13" spans="2:7" ht="18.95" customHeight="1" thickBot="1" x14ac:dyDescent="0.3">
      <c r="B13" s="23">
        <v>41050</v>
      </c>
      <c r="C13" s="22">
        <v>2</v>
      </c>
      <c r="D13" s="21">
        <v>3.56E-2</v>
      </c>
      <c r="E13" s="20">
        <v>36.231884057971023</v>
      </c>
      <c r="F13" s="20">
        <v>14.708506841165974</v>
      </c>
      <c r="G13" s="19">
        <v>42.6</v>
      </c>
    </row>
    <row r="14" spans="2:7" ht="18.75" x14ac:dyDescent="0.25">
      <c r="B14" s="12"/>
      <c r="C14" s="12"/>
      <c r="D14" s="12"/>
      <c r="E14" s="12"/>
      <c r="F14" s="12"/>
      <c r="G14" s="12"/>
    </row>
    <row r="15" spans="2:7" ht="19.5" thickBot="1" x14ac:dyDescent="0.3">
      <c r="B15" s="12"/>
      <c r="C15" s="12"/>
      <c r="D15" s="12"/>
      <c r="E15" s="12"/>
      <c r="F15" s="12"/>
      <c r="G15" s="12"/>
    </row>
    <row r="16" spans="2:7" ht="18.75" x14ac:dyDescent="0.25">
      <c r="B16" s="12"/>
      <c r="C16" s="12"/>
      <c r="D16" s="66" t="s">
        <v>50</v>
      </c>
      <c r="E16" s="67"/>
      <c r="F16" s="12"/>
      <c r="G16" s="12"/>
    </row>
    <row r="17" spans="2:7" ht="18.75" x14ac:dyDescent="0.25">
      <c r="B17" s="12"/>
      <c r="C17" s="12"/>
      <c r="D17" s="16" t="s">
        <v>4</v>
      </c>
      <c r="E17" s="18">
        <v>2020</v>
      </c>
      <c r="F17" s="12"/>
      <c r="G17" s="12"/>
    </row>
    <row r="18" spans="2:7" ht="18.75" x14ac:dyDescent="0.25">
      <c r="B18" s="12"/>
      <c r="C18" s="12"/>
      <c r="D18" s="16" t="s">
        <v>49</v>
      </c>
      <c r="E18" s="18" t="s">
        <v>48</v>
      </c>
      <c r="F18" s="12"/>
      <c r="G18" s="12"/>
    </row>
    <row r="19" spans="2:7" ht="18.75" x14ac:dyDescent="0.25">
      <c r="B19" s="12"/>
      <c r="C19" s="12"/>
      <c r="D19" s="16" t="s">
        <v>47</v>
      </c>
      <c r="E19" s="17">
        <v>9.2299999999999993E-2</v>
      </c>
      <c r="F19" s="12"/>
      <c r="G19" s="12"/>
    </row>
    <row r="20" spans="2:7" ht="18.75" x14ac:dyDescent="0.25">
      <c r="B20" s="12"/>
      <c r="C20" s="12"/>
      <c r="D20" s="16" t="s">
        <v>46</v>
      </c>
      <c r="E20" s="15">
        <v>1350000</v>
      </c>
      <c r="F20" s="12"/>
      <c r="G20" s="12"/>
    </row>
    <row r="21" spans="2:7" ht="19.5" thickBot="1" x14ac:dyDescent="0.3">
      <c r="B21" s="12"/>
      <c r="C21" s="12"/>
      <c r="D21" s="14" t="s">
        <v>45</v>
      </c>
      <c r="E21" s="13">
        <v>140</v>
      </c>
      <c r="F21" s="12"/>
      <c r="G21" s="12"/>
    </row>
    <row r="22" spans="2:7" ht="18" x14ac:dyDescent="0.2">
      <c r="B22" s="11"/>
    </row>
    <row r="23" spans="2:7" ht="18" x14ac:dyDescent="0.2">
      <c r="B23" s="11"/>
    </row>
    <row r="24" spans="2:7" ht="18" x14ac:dyDescent="0.2">
      <c r="B24" s="11"/>
    </row>
    <row r="25" spans="2:7" ht="18" x14ac:dyDescent="0.2">
      <c r="B25" s="11"/>
    </row>
    <row r="26" spans="2:7" x14ac:dyDescent="0.2">
      <c r="B26" s="10"/>
    </row>
  </sheetData>
  <mergeCells count="2">
    <mergeCell ref="D16:E16"/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94F7-F719-8A4C-8771-7AC8DC0B9996}">
  <dimension ref="A1:U40"/>
  <sheetViews>
    <sheetView zoomScaleNormal="100" workbookViewId="0">
      <selection activeCell="E27" sqref="E27"/>
    </sheetView>
  </sheetViews>
  <sheetFormatPr defaultColWidth="10.89453125" defaultRowHeight="15" x14ac:dyDescent="0.2"/>
  <cols>
    <col min="1" max="1" width="10.89453125" style="9"/>
    <col min="2" max="2" width="11.43359375" style="9" bestFit="1" customWidth="1"/>
    <col min="3" max="3" width="20.71484375" style="9" bestFit="1" customWidth="1"/>
    <col min="4" max="4" width="25.69140625" style="9" bestFit="1" customWidth="1"/>
    <col min="5" max="12" width="10.89453125" style="9"/>
    <col min="13" max="13" width="16.54296875" style="9" bestFit="1" customWidth="1"/>
    <col min="14" max="16384" width="10.89453125" style="9"/>
  </cols>
  <sheetData>
    <row r="1" spans="1:21" ht="36.950000000000003" customHeight="1" x14ac:dyDescent="0.5">
      <c r="A1" s="69" t="s">
        <v>65</v>
      </c>
      <c r="B1" s="69"/>
      <c r="C1" s="69"/>
      <c r="D1" s="69"/>
      <c r="E1" s="69"/>
      <c r="M1" s="63" t="s">
        <v>64</v>
      </c>
      <c r="N1" s="62"/>
      <c r="O1" s="62"/>
    </row>
    <row r="2" spans="1:21" ht="15.75" thickBot="1" x14ac:dyDescent="0.25">
      <c r="M2" s="57"/>
    </row>
    <row r="3" spans="1:21" ht="15.75" thickBot="1" x14ac:dyDescent="0.25">
      <c r="B3" s="43" t="s">
        <v>56</v>
      </c>
      <c r="C3" s="42" t="s">
        <v>63</v>
      </c>
      <c r="D3" s="41" t="s">
        <v>62</v>
      </c>
      <c r="M3" s="61" t="s">
        <v>61</v>
      </c>
      <c r="N3" s="60"/>
    </row>
    <row r="4" spans="1:21" x14ac:dyDescent="0.2">
      <c r="B4" s="49">
        <v>2</v>
      </c>
      <c r="C4" s="54">
        <v>1.6000000000000001E-3</v>
      </c>
      <c r="D4" s="53">
        <f t="shared" ref="D4:D13" si="0">B4/C4</f>
        <v>1250</v>
      </c>
      <c r="M4" s="58" t="s">
        <v>60</v>
      </c>
      <c r="N4" s="59"/>
      <c r="O4" s="59"/>
      <c r="P4" s="59"/>
      <c r="Q4" s="59"/>
      <c r="R4" s="59"/>
      <c r="S4" s="59"/>
      <c r="T4" s="59"/>
      <c r="U4" s="59"/>
    </row>
    <row r="5" spans="1:21" x14ac:dyDescent="0.2">
      <c r="B5" s="49">
        <v>1.5</v>
      </c>
      <c r="C5" s="54">
        <v>5.4999999999999997E-3</v>
      </c>
      <c r="D5" s="53">
        <f t="shared" si="0"/>
        <v>272.72727272727275</v>
      </c>
      <c r="M5" s="58" t="s">
        <v>59</v>
      </c>
      <c r="N5" s="55"/>
    </row>
    <row r="6" spans="1:21" x14ac:dyDescent="0.2">
      <c r="B6" s="49">
        <v>1</v>
      </c>
      <c r="C6" s="54">
        <v>1.47E-2</v>
      </c>
      <c r="D6" s="53">
        <f t="shared" si="0"/>
        <v>68.02721088435375</v>
      </c>
      <c r="M6" s="57" t="s">
        <v>58</v>
      </c>
      <c r="N6" s="55"/>
    </row>
    <row r="7" spans="1:21" ht="15.75" thickBot="1" x14ac:dyDescent="0.25">
      <c r="B7" s="49">
        <v>1</v>
      </c>
      <c r="C7" s="54">
        <v>1.2E-2</v>
      </c>
      <c r="D7" s="53">
        <f t="shared" si="0"/>
        <v>83.333333333333329</v>
      </c>
      <c r="M7" s="56" t="s">
        <v>57</v>
      </c>
      <c r="N7" s="55"/>
    </row>
    <row r="8" spans="1:21" x14ac:dyDescent="0.2">
      <c r="B8" s="49">
        <v>1</v>
      </c>
      <c r="C8" s="54">
        <v>1.4800000000000001E-2</v>
      </c>
      <c r="D8" s="53">
        <f t="shared" si="0"/>
        <v>67.567567567567565</v>
      </c>
    </row>
    <row r="9" spans="1:21" x14ac:dyDescent="0.2">
      <c r="B9" s="49">
        <v>1</v>
      </c>
      <c r="C9" s="54">
        <v>1.6E-2</v>
      </c>
      <c r="D9" s="53">
        <f t="shared" si="0"/>
        <v>62.5</v>
      </c>
    </row>
    <row r="10" spans="1:21" x14ac:dyDescent="0.2">
      <c r="B10" s="49">
        <v>1</v>
      </c>
      <c r="C10" s="54">
        <v>1.7899999999999999E-2</v>
      </c>
      <c r="D10" s="53">
        <f t="shared" si="0"/>
        <v>55.865921787709496</v>
      </c>
    </row>
    <row r="11" spans="1:21" x14ac:dyDescent="0.2">
      <c r="B11" s="49">
        <v>1</v>
      </c>
      <c r="C11" s="54">
        <v>2.4199999999999999E-2</v>
      </c>
      <c r="D11" s="53">
        <f t="shared" si="0"/>
        <v>41.32231404958678</v>
      </c>
    </row>
    <row r="12" spans="1:21" x14ac:dyDescent="0.2">
      <c r="B12" s="49">
        <v>2.1</v>
      </c>
      <c r="C12" s="54">
        <v>4.3700000000000003E-2</v>
      </c>
      <c r="D12" s="53">
        <f t="shared" si="0"/>
        <v>48.054919908466822</v>
      </c>
    </row>
    <row r="13" spans="1:21" ht="15.75" thickBot="1" x14ac:dyDescent="0.25">
      <c r="B13" s="47">
        <v>2</v>
      </c>
      <c r="C13" s="52">
        <v>3.56E-2</v>
      </c>
      <c r="D13" s="51">
        <f t="shared" si="0"/>
        <v>56.17977528089888</v>
      </c>
    </row>
    <row r="15" spans="1:21" ht="15.75" thickBot="1" x14ac:dyDescent="0.25"/>
    <row r="16" spans="1:21" x14ac:dyDescent="0.2">
      <c r="B16" s="43" t="s">
        <v>56</v>
      </c>
      <c r="C16" s="42" t="s">
        <v>55</v>
      </c>
      <c r="D16" s="50" t="s">
        <v>54</v>
      </c>
    </row>
    <row r="17" spans="2:7" x14ac:dyDescent="0.2">
      <c r="B17" s="49">
        <v>2</v>
      </c>
      <c r="C17" s="38">
        <v>32.72</v>
      </c>
      <c r="D17" s="48">
        <f t="shared" ref="D17:D26" si="1">(B17/C17)*100</f>
        <v>6.1124694376528126</v>
      </c>
    </row>
    <row r="18" spans="2:7" x14ac:dyDescent="0.2">
      <c r="B18" s="49">
        <v>1.5</v>
      </c>
      <c r="C18" s="38">
        <v>7.92</v>
      </c>
      <c r="D18" s="48">
        <f t="shared" si="1"/>
        <v>18.939393939393938</v>
      </c>
    </row>
    <row r="19" spans="2:7" x14ac:dyDescent="0.2">
      <c r="B19" s="49">
        <v>1</v>
      </c>
      <c r="C19" s="38">
        <v>1.99</v>
      </c>
      <c r="D19" s="48">
        <f t="shared" si="1"/>
        <v>50.251256281407031</v>
      </c>
    </row>
    <row r="20" spans="2:7" x14ac:dyDescent="0.2">
      <c r="B20" s="49">
        <v>1</v>
      </c>
      <c r="C20" s="38">
        <v>2.19</v>
      </c>
      <c r="D20" s="48">
        <f t="shared" si="1"/>
        <v>45.662100456621005</v>
      </c>
    </row>
    <row r="21" spans="2:7" x14ac:dyDescent="0.2">
      <c r="B21" s="49">
        <v>1</v>
      </c>
      <c r="C21" s="38">
        <v>2.08</v>
      </c>
      <c r="D21" s="48">
        <f t="shared" si="1"/>
        <v>48.076923076923073</v>
      </c>
    </row>
    <row r="22" spans="2:7" x14ac:dyDescent="0.2">
      <c r="B22" s="49">
        <v>1</v>
      </c>
      <c r="C22" s="38">
        <v>1.98</v>
      </c>
      <c r="D22" s="48">
        <f t="shared" si="1"/>
        <v>50.505050505050505</v>
      </c>
    </row>
    <row r="23" spans="2:7" x14ac:dyDescent="0.2">
      <c r="B23" s="49">
        <v>1</v>
      </c>
      <c r="C23" s="38">
        <v>1.76</v>
      </c>
      <c r="D23" s="48">
        <f t="shared" si="1"/>
        <v>56.81818181818182</v>
      </c>
    </row>
    <row r="24" spans="2:7" x14ac:dyDescent="0.2">
      <c r="B24" s="49">
        <v>1</v>
      </c>
      <c r="C24" s="38">
        <v>-10.57</v>
      </c>
      <c r="D24" s="48">
        <f t="shared" si="1"/>
        <v>-9.4607379375591307</v>
      </c>
    </row>
    <row r="25" spans="2:7" x14ac:dyDescent="0.2">
      <c r="B25" s="49">
        <v>2.1</v>
      </c>
      <c r="C25" s="38">
        <v>7.39</v>
      </c>
      <c r="D25" s="48">
        <f t="shared" si="1"/>
        <v>28.416779431664413</v>
      </c>
    </row>
    <row r="26" spans="2:7" ht="18.75" thickBot="1" x14ac:dyDescent="0.25">
      <c r="B26" s="47">
        <v>2</v>
      </c>
      <c r="C26" s="35">
        <v>5.52</v>
      </c>
      <c r="D26" s="46">
        <f t="shared" si="1"/>
        <v>36.231884057971023</v>
      </c>
      <c r="E26" s="45"/>
      <c r="F26" s="45"/>
      <c r="G26" s="45"/>
    </row>
    <row r="27" spans="2:7" x14ac:dyDescent="0.2">
      <c r="B27" s="44"/>
    </row>
    <row r="28" spans="2:7" ht="15.75" thickBot="1" x14ac:dyDescent="0.25"/>
    <row r="29" spans="2:7" x14ac:dyDescent="0.2">
      <c r="B29" s="43" t="s">
        <v>4</v>
      </c>
      <c r="C29" s="42" t="s">
        <v>53</v>
      </c>
      <c r="D29" s="41" t="s">
        <v>52</v>
      </c>
    </row>
    <row r="30" spans="2:7" ht="18" x14ac:dyDescent="0.2">
      <c r="B30" s="39">
        <v>2021</v>
      </c>
      <c r="C30" s="40">
        <v>95.42</v>
      </c>
      <c r="D30" s="37">
        <f t="shared" ref="D30:D39" si="2">100*(C30-C31)/C31</f>
        <v>-12.313912883661084</v>
      </c>
      <c r="E30" s="33"/>
      <c r="F30" s="33"/>
      <c r="G30" s="33"/>
    </row>
    <row r="31" spans="2:7" x14ac:dyDescent="0.2">
      <c r="B31" s="39">
        <v>2020</v>
      </c>
      <c r="C31" s="38">
        <v>108.82</v>
      </c>
      <c r="D31" s="37">
        <f t="shared" si="2"/>
        <v>-47.612170229154628</v>
      </c>
    </row>
    <row r="32" spans="2:7" x14ac:dyDescent="0.2">
      <c r="B32" s="39">
        <v>2019</v>
      </c>
      <c r="C32" s="38">
        <v>207.72</v>
      </c>
      <c r="D32" s="37">
        <f t="shared" si="2"/>
        <v>316.02243140396553</v>
      </c>
    </row>
    <row r="33" spans="2:7" x14ac:dyDescent="0.2">
      <c r="B33" s="39">
        <v>2018</v>
      </c>
      <c r="C33" s="38">
        <v>49.93</v>
      </c>
      <c r="D33" s="37">
        <f t="shared" si="2"/>
        <v>-24.838175523107036</v>
      </c>
    </row>
    <row r="34" spans="2:7" x14ac:dyDescent="0.2">
      <c r="B34" s="39">
        <v>2017</v>
      </c>
      <c r="C34" s="38">
        <v>66.430000000000007</v>
      </c>
      <c r="D34" s="37">
        <f t="shared" si="2"/>
        <v>-7.1039015522304547</v>
      </c>
    </row>
    <row r="35" spans="2:7" x14ac:dyDescent="0.2">
      <c r="B35" s="39">
        <v>2016</v>
      </c>
      <c r="C35" s="38">
        <v>71.510000000000005</v>
      </c>
      <c r="D35" s="37">
        <f t="shared" si="2"/>
        <v>-31.114536171852418</v>
      </c>
    </row>
    <row r="36" spans="2:7" x14ac:dyDescent="0.2">
      <c r="B36" s="39">
        <v>2015</v>
      </c>
      <c r="C36" s="38">
        <v>103.81</v>
      </c>
      <c r="D36" s="37">
        <f t="shared" si="2"/>
        <v>-1.6112216851483299</v>
      </c>
    </row>
    <row r="37" spans="2:7" x14ac:dyDescent="0.2">
      <c r="B37" s="39">
        <v>2014</v>
      </c>
      <c r="C37" s="38">
        <v>105.51</v>
      </c>
      <c r="D37" s="37">
        <f t="shared" si="2"/>
        <v>-24.229802513464989</v>
      </c>
    </row>
    <row r="38" spans="2:7" x14ac:dyDescent="0.2">
      <c r="B38" s="39">
        <v>2013</v>
      </c>
      <c r="C38" s="38">
        <v>139.25</v>
      </c>
      <c r="D38" s="37">
        <f t="shared" si="2"/>
        <v>80.539349150784389</v>
      </c>
    </row>
    <row r="39" spans="2:7" x14ac:dyDescent="0.2">
      <c r="B39" s="39">
        <v>2012</v>
      </c>
      <c r="C39" s="38">
        <v>77.13</v>
      </c>
      <c r="D39" s="37">
        <f t="shared" si="2"/>
        <v>14.708506841165974</v>
      </c>
    </row>
    <row r="40" spans="2:7" ht="18.75" thickBot="1" x14ac:dyDescent="0.25">
      <c r="B40" s="36">
        <v>2011</v>
      </c>
      <c r="C40" s="35">
        <v>67.239999999999995</v>
      </c>
      <c r="D40" s="34"/>
      <c r="E40" s="33"/>
      <c r="F40" s="33"/>
      <c r="G40" s="33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9C50-FD2E-A94A-920A-454522877869}">
  <dimension ref="B1:H16"/>
  <sheetViews>
    <sheetView zoomScaleNormal="60" zoomScaleSheetLayoutView="100" workbookViewId="0">
      <selection activeCell="D16" sqref="D16"/>
    </sheetView>
  </sheetViews>
  <sheetFormatPr defaultColWidth="8.875" defaultRowHeight="15" x14ac:dyDescent="0.2"/>
  <cols>
    <col min="4" max="4" width="11.97265625" bestFit="1" customWidth="1"/>
    <col min="5" max="5" width="18.83203125" customWidth="1"/>
    <col min="6" max="6" width="16.6796875" customWidth="1"/>
  </cols>
  <sheetData>
    <row r="1" spans="2:8" x14ac:dyDescent="0.2">
      <c r="B1" t="s">
        <v>0</v>
      </c>
    </row>
    <row r="2" spans="2:8" x14ac:dyDescent="0.2">
      <c r="C2" s="6"/>
      <c r="D2" s="8" t="s">
        <v>38</v>
      </c>
      <c r="E2" s="8" t="s">
        <v>20</v>
      </c>
      <c r="F2" s="8" t="s">
        <v>37</v>
      </c>
      <c r="G2" s="8" t="s">
        <v>39</v>
      </c>
      <c r="H2" s="8" t="s">
        <v>36</v>
      </c>
    </row>
    <row r="3" spans="2:8" x14ac:dyDescent="0.2">
      <c r="C3" s="7">
        <v>2021</v>
      </c>
      <c r="D3">
        <v>1.2600001E-2</v>
      </c>
      <c r="E3" s="2">
        <v>0.320564193</v>
      </c>
      <c r="F3">
        <v>0.16778298699999999</v>
      </c>
      <c r="G3">
        <v>0</v>
      </c>
      <c r="H3">
        <v>114.38</v>
      </c>
    </row>
    <row r="4" spans="2:8" x14ac:dyDescent="0.2">
      <c r="C4" s="7">
        <v>2020</v>
      </c>
      <c r="D4">
        <v>3.0999999999999999E-3</v>
      </c>
      <c r="E4" s="2">
        <v>5.3191489000000002E-2</v>
      </c>
      <c r="F4">
        <v>-4.0206481000000002E-2</v>
      </c>
      <c r="G4">
        <v>0</v>
      </c>
      <c r="H4">
        <v>43.94</v>
      </c>
    </row>
    <row r="5" spans="2:8" x14ac:dyDescent="0.2">
      <c r="C5" s="7">
        <v>2019</v>
      </c>
      <c r="D5">
        <v>5.7000009999999997E-3</v>
      </c>
      <c r="E5" s="2">
        <v>0.10056989600000001</v>
      </c>
      <c r="F5">
        <v>8.5454763000000003E-2</v>
      </c>
      <c r="G5">
        <v>0</v>
      </c>
      <c r="H5">
        <v>54.24</v>
      </c>
    </row>
    <row r="6" spans="2:8" x14ac:dyDescent="0.2">
      <c r="C6" s="7">
        <v>2018</v>
      </c>
      <c r="D6">
        <v>4.4000009999999997E-3</v>
      </c>
      <c r="E6" s="2">
        <v>0.17113519699999999</v>
      </c>
      <c r="F6">
        <v>0.18178815200000001</v>
      </c>
      <c r="G6">
        <v>0</v>
      </c>
      <c r="H6">
        <v>28.09</v>
      </c>
    </row>
    <row r="7" spans="2:8" x14ac:dyDescent="0.2">
      <c r="C7" s="7">
        <v>2017</v>
      </c>
      <c r="D7">
        <v>4.4000009999999997E-3</v>
      </c>
      <c r="E7" s="2">
        <v>0.26086956500000003</v>
      </c>
      <c r="F7">
        <v>-3.1305319999999998E-2</v>
      </c>
      <c r="G7">
        <v>0</v>
      </c>
      <c r="H7">
        <v>8.8800000000000008</v>
      </c>
    </row>
    <row r="8" spans="2:8" x14ac:dyDescent="0.2">
      <c r="C8" s="7">
        <v>2016</v>
      </c>
      <c r="D8">
        <v>5.2000010000000001E-3</v>
      </c>
      <c r="E8" s="2">
        <v>0.34562211999999998</v>
      </c>
      <c r="F8">
        <v>0.66206598100000003</v>
      </c>
      <c r="G8">
        <v>0</v>
      </c>
      <c r="H8">
        <v>6.89</v>
      </c>
    </row>
    <row r="9" spans="2:8" x14ac:dyDescent="0.2">
      <c r="C9" s="7">
        <v>2015</v>
      </c>
      <c r="D9">
        <v>3.8999999999999998E-3</v>
      </c>
      <c r="E9" s="2">
        <v>0.16648168699999999</v>
      </c>
      <c r="F9">
        <v>0.51723040399999998</v>
      </c>
      <c r="G9">
        <v>0</v>
      </c>
      <c r="H9">
        <v>5.76</v>
      </c>
    </row>
    <row r="10" spans="2:8" x14ac:dyDescent="0.2">
      <c r="C10" s="7">
        <v>2014</v>
      </c>
      <c r="D10">
        <v>1.3699994E-2</v>
      </c>
      <c r="E10" s="2">
        <v>0.21582733800000001</v>
      </c>
      <c r="F10">
        <v>-4.6265041999999999E-2</v>
      </c>
      <c r="G10">
        <v>0</v>
      </c>
      <c r="H10">
        <v>14.95</v>
      </c>
    </row>
    <row r="11" spans="2:8" x14ac:dyDescent="0.2">
      <c r="C11" s="7">
        <v>2013</v>
      </c>
      <c r="D11">
        <v>2.5400008000000002E-2</v>
      </c>
      <c r="E11" s="2">
        <v>0.24</v>
      </c>
      <c r="F11">
        <v>-0.13169102799999999</v>
      </c>
      <c r="G11">
        <v>0</v>
      </c>
      <c r="H11">
        <v>6.83</v>
      </c>
    </row>
    <row r="12" spans="2:8" x14ac:dyDescent="0.2">
      <c r="C12" s="7">
        <v>2012</v>
      </c>
      <c r="F12">
        <v>-1</v>
      </c>
      <c r="G12">
        <v>0</v>
      </c>
      <c r="H12">
        <v>0.59</v>
      </c>
    </row>
    <row r="14" spans="2:8" x14ac:dyDescent="0.2">
      <c r="C14" t="s">
        <v>40</v>
      </c>
      <c r="D14" t="s">
        <v>41</v>
      </c>
    </row>
    <row r="15" spans="2:8" x14ac:dyDescent="0.2">
      <c r="C15" t="s">
        <v>42</v>
      </c>
      <c r="D15">
        <v>99</v>
      </c>
    </row>
    <row r="16" spans="2:8" x14ac:dyDescent="0.2">
      <c r="C16" t="s">
        <v>43</v>
      </c>
      <c r="D16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87D9-BA05-2442-88DC-9F637744418A}">
  <dimension ref="B1:F68"/>
  <sheetViews>
    <sheetView zoomScaleNormal="60" zoomScaleSheetLayoutView="100" workbookViewId="0">
      <selection activeCell="D72" sqref="D72"/>
    </sheetView>
  </sheetViews>
  <sheetFormatPr defaultColWidth="8.875" defaultRowHeight="15" x14ac:dyDescent="0.2"/>
  <cols>
    <col min="2" max="2" width="14.796875" customWidth="1"/>
    <col min="3" max="3" width="13.71875" customWidth="1"/>
    <col min="4" max="4" width="12.375" bestFit="1" customWidth="1"/>
    <col min="5" max="5" width="11.97265625" bestFit="1" customWidth="1"/>
  </cols>
  <sheetData>
    <row r="1" spans="2:5" x14ac:dyDescent="0.2">
      <c r="B1" t="s">
        <v>1</v>
      </c>
    </row>
    <row r="5" spans="2:5" x14ac:dyDescent="0.2">
      <c r="B5" s="4" t="s">
        <v>2</v>
      </c>
    </row>
    <row r="6" spans="2:5" x14ac:dyDescent="0.2">
      <c r="B6" s="1" t="s">
        <v>3</v>
      </c>
    </row>
    <row r="8" spans="2:5" x14ac:dyDescent="0.2">
      <c r="B8" s="1" t="s">
        <v>4</v>
      </c>
      <c r="C8" s="1" t="s">
        <v>5</v>
      </c>
      <c r="D8" s="1" t="s">
        <v>6</v>
      </c>
      <c r="E8" s="1" t="s">
        <v>7</v>
      </c>
    </row>
    <row r="9" spans="2:5" x14ac:dyDescent="0.2">
      <c r="B9" s="2" t="s">
        <v>8</v>
      </c>
      <c r="C9">
        <v>20</v>
      </c>
      <c r="D9">
        <v>1587.3015</v>
      </c>
      <c r="E9" s="1">
        <f>C9/D9</f>
        <v>1.2600000693000038E-2</v>
      </c>
    </row>
    <row r="10" spans="2:5" x14ac:dyDescent="0.2">
      <c r="B10" t="s">
        <v>9</v>
      </c>
      <c r="C10">
        <v>1.5</v>
      </c>
      <c r="D10">
        <v>483.87096000000003</v>
      </c>
      <c r="E10" s="1">
        <f t="shared" ref="E10:E17" si="0">C10/D10</f>
        <v>3.1000000496000006E-3</v>
      </c>
    </row>
    <row r="11" spans="2:5" x14ac:dyDescent="0.2">
      <c r="B11" t="s">
        <v>10</v>
      </c>
      <c r="C11">
        <v>3</v>
      </c>
      <c r="D11">
        <v>526.31569999999999</v>
      </c>
      <c r="E11" s="1">
        <f t="shared" si="0"/>
        <v>5.700000969000165E-3</v>
      </c>
    </row>
    <row r="12" spans="2:5" x14ac:dyDescent="0.2">
      <c r="B12" t="s">
        <v>11</v>
      </c>
      <c r="C12">
        <v>3</v>
      </c>
      <c r="D12">
        <v>681.81809999999996</v>
      </c>
      <c r="E12" s="1">
        <f t="shared" si="0"/>
        <v>4.4000005280000632E-3</v>
      </c>
    </row>
    <row r="13" spans="2:5" x14ac:dyDescent="0.2">
      <c r="B13" t="s">
        <v>12</v>
      </c>
      <c r="C13">
        <v>1.5</v>
      </c>
      <c r="D13">
        <v>340.90899999999999</v>
      </c>
      <c r="E13" s="1">
        <f t="shared" si="0"/>
        <v>4.4000011733336467E-3</v>
      </c>
    </row>
    <row r="14" spans="2:5" x14ac:dyDescent="0.2">
      <c r="B14" t="s">
        <v>13</v>
      </c>
      <c r="C14">
        <v>1.5</v>
      </c>
      <c r="D14">
        <v>288.4615</v>
      </c>
      <c r="E14" s="1">
        <f t="shared" si="0"/>
        <v>5.200000693333426E-3</v>
      </c>
    </row>
    <row r="15" spans="2:5" x14ac:dyDescent="0.2">
      <c r="B15" t="s">
        <v>14</v>
      </c>
      <c r="C15">
        <v>1.5</v>
      </c>
      <c r="D15">
        <v>384.61540000000002</v>
      </c>
      <c r="E15" s="1">
        <f t="shared" si="0"/>
        <v>3.8999998440000061E-3</v>
      </c>
    </row>
    <row r="16" spans="2:5" x14ac:dyDescent="0.2">
      <c r="B16" s="3" t="s">
        <v>15</v>
      </c>
      <c r="C16">
        <v>1.5</v>
      </c>
      <c r="D16">
        <v>109.48909999999999</v>
      </c>
      <c r="E16" s="1">
        <f t="shared" si="0"/>
        <v>1.3699993880669401E-2</v>
      </c>
    </row>
    <row r="17" spans="2:6" x14ac:dyDescent="0.2">
      <c r="B17" t="s">
        <v>16</v>
      </c>
      <c r="C17">
        <v>1.5</v>
      </c>
      <c r="D17">
        <v>59.055100000000003</v>
      </c>
      <c r="E17" s="1">
        <f t="shared" si="0"/>
        <v>2.5400007789335721E-2</v>
      </c>
    </row>
    <row r="19" spans="2:6" x14ac:dyDescent="0.2">
      <c r="B19" s="5" t="s">
        <v>17</v>
      </c>
      <c r="C19" s="5"/>
    </row>
    <row r="20" spans="2:6" x14ac:dyDescent="0.2">
      <c r="B20" s="1" t="s">
        <v>18</v>
      </c>
    </row>
    <row r="22" spans="2:6" x14ac:dyDescent="0.2">
      <c r="B22" s="1" t="s">
        <v>4</v>
      </c>
      <c r="C22" s="1" t="s">
        <v>21</v>
      </c>
      <c r="D22" s="1" t="s">
        <v>19</v>
      </c>
      <c r="E22" s="1" t="s">
        <v>20</v>
      </c>
      <c r="F22" s="1"/>
    </row>
    <row r="23" spans="2:6" x14ac:dyDescent="0.2">
      <c r="B23" s="2" t="s">
        <v>8</v>
      </c>
      <c r="C23">
        <v>20</v>
      </c>
      <c r="D23">
        <v>62.39</v>
      </c>
      <c r="E23" s="1">
        <f>C23/D23</f>
        <v>0.32056419297964417</v>
      </c>
    </row>
    <row r="24" spans="2:6" x14ac:dyDescent="0.2">
      <c r="B24" t="s">
        <v>9</v>
      </c>
      <c r="C24">
        <v>1.5</v>
      </c>
      <c r="D24">
        <v>28.2</v>
      </c>
      <c r="E24" s="1">
        <f t="shared" ref="E24:E31" si="1">C24/D24</f>
        <v>5.3191489361702128E-2</v>
      </c>
    </row>
    <row r="25" spans="2:6" x14ac:dyDescent="0.2">
      <c r="B25" t="s">
        <v>10</v>
      </c>
      <c r="C25">
        <v>3</v>
      </c>
      <c r="D25">
        <v>29.83</v>
      </c>
      <c r="E25" s="1">
        <f t="shared" si="1"/>
        <v>0.10056989607777406</v>
      </c>
    </row>
    <row r="26" spans="2:6" x14ac:dyDescent="0.2">
      <c r="B26" t="s">
        <v>11</v>
      </c>
      <c r="C26">
        <v>3</v>
      </c>
      <c r="D26">
        <v>17.53</v>
      </c>
      <c r="E26" s="1">
        <f t="shared" si="1"/>
        <v>0.17113519680547631</v>
      </c>
    </row>
    <row r="27" spans="2:6" x14ac:dyDescent="0.2">
      <c r="B27" t="s">
        <v>12</v>
      </c>
      <c r="C27">
        <v>1.5</v>
      </c>
      <c r="D27">
        <v>5.75</v>
      </c>
      <c r="E27" s="1">
        <f t="shared" si="1"/>
        <v>0.2608695652173913</v>
      </c>
    </row>
    <row r="28" spans="2:6" x14ac:dyDescent="0.2">
      <c r="B28" t="s">
        <v>13</v>
      </c>
      <c r="C28">
        <v>1.5</v>
      </c>
      <c r="D28">
        <v>4.34</v>
      </c>
      <c r="E28" s="1">
        <f t="shared" si="1"/>
        <v>0.34562211981566821</v>
      </c>
    </row>
    <row r="29" spans="2:6" x14ac:dyDescent="0.2">
      <c r="B29" t="s">
        <v>14</v>
      </c>
      <c r="C29">
        <v>1.5</v>
      </c>
      <c r="D29">
        <v>9.01</v>
      </c>
      <c r="E29" s="1">
        <f t="shared" si="1"/>
        <v>0.16648168701442842</v>
      </c>
    </row>
    <row r="30" spans="2:6" x14ac:dyDescent="0.2">
      <c r="B30" s="3" t="s">
        <v>15</v>
      </c>
      <c r="C30">
        <v>1.5</v>
      </c>
      <c r="D30">
        <v>6.95</v>
      </c>
      <c r="E30" s="1">
        <f t="shared" si="1"/>
        <v>0.21582733812949639</v>
      </c>
    </row>
    <row r="31" spans="2:6" x14ac:dyDescent="0.2">
      <c r="B31" t="s">
        <v>16</v>
      </c>
      <c r="C31">
        <v>1.5</v>
      </c>
      <c r="D31">
        <v>6.25</v>
      </c>
      <c r="E31" s="1">
        <f t="shared" si="1"/>
        <v>0.24</v>
      </c>
    </row>
    <row r="33" spans="2:4" x14ac:dyDescent="0.2">
      <c r="B33" s="4" t="s">
        <v>22</v>
      </c>
      <c r="C33" s="5"/>
    </row>
    <row r="34" spans="2:4" x14ac:dyDescent="0.2">
      <c r="B34" s="1" t="s">
        <v>23</v>
      </c>
    </row>
    <row r="36" spans="2:4" x14ac:dyDescent="0.2">
      <c r="B36" s="1" t="s">
        <v>4</v>
      </c>
      <c r="C36" s="1" t="s">
        <v>24</v>
      </c>
      <c r="D36" s="1" t="s">
        <v>25</v>
      </c>
    </row>
    <row r="37" spans="2:4" x14ac:dyDescent="0.2">
      <c r="B37">
        <v>2012</v>
      </c>
      <c r="C37">
        <v>149.30000000000001</v>
      </c>
      <c r="D37">
        <f>(C38-C37)/C37</f>
        <v>0.16778298727394494</v>
      </c>
    </row>
    <row r="38" spans="2:4" x14ac:dyDescent="0.2">
      <c r="B38">
        <v>2013</v>
      </c>
      <c r="C38">
        <v>174.35</v>
      </c>
      <c r="D38">
        <f t="shared" ref="D38:D46" si="2">(C39-C38)/C38</f>
        <v>-4.0206481215944889E-2</v>
      </c>
    </row>
    <row r="39" spans="2:4" x14ac:dyDescent="0.2">
      <c r="B39">
        <v>2014</v>
      </c>
      <c r="C39">
        <v>167.34</v>
      </c>
      <c r="D39">
        <f t="shared" si="2"/>
        <v>8.5454762758455732E-2</v>
      </c>
    </row>
    <row r="40" spans="2:4" x14ac:dyDescent="0.2">
      <c r="B40">
        <v>2015</v>
      </c>
      <c r="C40">
        <v>181.64</v>
      </c>
      <c r="D40">
        <f t="shared" si="2"/>
        <v>0.18178815238934162</v>
      </c>
    </row>
    <row r="41" spans="2:4" x14ac:dyDescent="0.2">
      <c r="B41">
        <v>2016</v>
      </c>
      <c r="C41">
        <v>214.66</v>
      </c>
      <c r="D41">
        <f t="shared" si="2"/>
        <v>-3.1305320040995059E-2</v>
      </c>
    </row>
    <row r="42" spans="2:4" x14ac:dyDescent="0.2">
      <c r="B42">
        <v>2017</v>
      </c>
      <c r="C42">
        <v>207.94</v>
      </c>
      <c r="D42">
        <f t="shared" si="2"/>
        <v>0.66206598057131871</v>
      </c>
    </row>
    <row r="43" spans="2:4" x14ac:dyDescent="0.2">
      <c r="B43">
        <v>2018</v>
      </c>
      <c r="C43">
        <v>345.61</v>
      </c>
      <c r="D43">
        <f t="shared" si="2"/>
        <v>0.51723040421284106</v>
      </c>
    </row>
    <row r="44" spans="2:4" x14ac:dyDescent="0.2">
      <c r="B44">
        <v>2019</v>
      </c>
      <c r="C44">
        <v>524.37</v>
      </c>
      <c r="D44">
        <f t="shared" si="2"/>
        <v>-4.6265041859755496E-2</v>
      </c>
    </row>
    <row r="45" spans="2:4" x14ac:dyDescent="0.2">
      <c r="B45">
        <v>2020</v>
      </c>
      <c r="C45">
        <v>500.11</v>
      </c>
      <c r="D45">
        <f t="shared" si="2"/>
        <v>-0.13169102797384577</v>
      </c>
    </row>
    <row r="46" spans="2:4" x14ac:dyDescent="0.2">
      <c r="B46">
        <v>2021</v>
      </c>
      <c r="C46">
        <v>434.25</v>
      </c>
      <c r="D46">
        <f t="shared" si="2"/>
        <v>-1</v>
      </c>
    </row>
    <row r="48" spans="2:4" x14ac:dyDescent="0.2">
      <c r="B48" s="5" t="s">
        <v>26</v>
      </c>
      <c r="C48" s="5"/>
    </row>
    <row r="49" spans="2:6" x14ac:dyDescent="0.2">
      <c r="B49" s="1" t="s">
        <v>27</v>
      </c>
    </row>
    <row r="50" spans="2:6" x14ac:dyDescent="0.2">
      <c r="B50" s="1" t="s">
        <v>28</v>
      </c>
    </row>
    <row r="51" spans="2:6" x14ac:dyDescent="0.2">
      <c r="B51" s="1"/>
    </row>
    <row r="53" spans="2:6" x14ac:dyDescent="0.2">
      <c r="B53" s="5" t="s">
        <v>29</v>
      </c>
      <c r="C53" s="5"/>
    </row>
    <row r="54" spans="2:6" x14ac:dyDescent="0.2">
      <c r="B54" s="1" t="s">
        <v>30</v>
      </c>
    </row>
    <row r="56" spans="2:6" x14ac:dyDescent="0.2">
      <c r="B56" t="s">
        <v>31</v>
      </c>
    </row>
    <row r="58" spans="2:6" x14ac:dyDescent="0.2">
      <c r="B58" s="1" t="s">
        <v>32</v>
      </c>
      <c r="C58" s="1" t="s">
        <v>33</v>
      </c>
      <c r="D58" s="1" t="s">
        <v>34</v>
      </c>
      <c r="E58" s="1" t="s">
        <v>35</v>
      </c>
      <c r="F58" s="1" t="s">
        <v>36</v>
      </c>
    </row>
    <row r="59" spans="2:6" x14ac:dyDescent="0.2">
      <c r="B59">
        <v>2021</v>
      </c>
      <c r="C59">
        <v>151.91</v>
      </c>
      <c r="D59">
        <v>-0.91</v>
      </c>
      <c r="E59">
        <v>38.44</v>
      </c>
      <c r="F59">
        <f>C59-(D59+E59)</f>
        <v>114.38</v>
      </c>
    </row>
    <row r="60" spans="2:6" x14ac:dyDescent="0.2">
      <c r="B60">
        <v>2020</v>
      </c>
      <c r="C60">
        <v>60.35</v>
      </c>
      <c r="D60">
        <v>-0.44</v>
      </c>
      <c r="E60">
        <v>16.850000000000001</v>
      </c>
      <c r="F60">
        <f t="shared" ref="F60:F68" si="3">C60-(D60+E60)</f>
        <v>43.94</v>
      </c>
    </row>
    <row r="61" spans="2:6" x14ac:dyDescent="0.2">
      <c r="B61">
        <v>2019</v>
      </c>
      <c r="C61">
        <v>84.38</v>
      </c>
      <c r="D61">
        <v>-0.21</v>
      </c>
      <c r="E61">
        <v>30.35</v>
      </c>
      <c r="F61">
        <f t="shared" si="3"/>
        <v>54.239999999999995</v>
      </c>
    </row>
    <row r="62" spans="2:6" x14ac:dyDescent="0.2">
      <c r="B62">
        <v>2018</v>
      </c>
      <c r="C62">
        <v>38.92</v>
      </c>
      <c r="D62">
        <v>0.21</v>
      </c>
      <c r="E62">
        <v>10.62</v>
      </c>
      <c r="F62">
        <f t="shared" si="3"/>
        <v>28.090000000000003</v>
      </c>
    </row>
    <row r="63" spans="2:6" x14ac:dyDescent="0.2">
      <c r="B63">
        <v>2017</v>
      </c>
      <c r="C63">
        <v>15.93</v>
      </c>
      <c r="D63">
        <v>-0.24</v>
      </c>
      <c r="E63">
        <v>7.29</v>
      </c>
      <c r="F63">
        <f t="shared" si="3"/>
        <v>8.879999999999999</v>
      </c>
    </row>
    <row r="64" spans="2:6" x14ac:dyDescent="0.2">
      <c r="B64">
        <v>2016</v>
      </c>
      <c r="C64">
        <v>9.11</v>
      </c>
      <c r="D64">
        <v>-0.03</v>
      </c>
      <c r="E64">
        <v>2.25</v>
      </c>
      <c r="F64">
        <f t="shared" si="3"/>
        <v>6.8899999999999988</v>
      </c>
    </row>
    <row r="65" spans="2:6" x14ac:dyDescent="0.2">
      <c r="B65">
        <v>2015</v>
      </c>
      <c r="C65">
        <v>5.98</v>
      </c>
      <c r="D65">
        <v>0.5</v>
      </c>
      <c r="E65">
        <v>-0.28000000000000003</v>
      </c>
      <c r="F65">
        <f t="shared" si="3"/>
        <v>5.7600000000000007</v>
      </c>
    </row>
    <row r="66" spans="2:6" x14ac:dyDescent="0.2">
      <c r="B66">
        <v>2014</v>
      </c>
      <c r="C66">
        <v>22</v>
      </c>
      <c r="D66">
        <v>1.98</v>
      </c>
      <c r="E66">
        <v>5.07</v>
      </c>
      <c r="F66">
        <f t="shared" si="3"/>
        <v>14.95</v>
      </c>
    </row>
    <row r="67" spans="2:6" x14ac:dyDescent="0.2">
      <c r="B67">
        <v>2013</v>
      </c>
      <c r="C67">
        <v>7.22</v>
      </c>
      <c r="D67">
        <v>0.64</v>
      </c>
      <c r="E67">
        <v>-0.25</v>
      </c>
      <c r="F67">
        <f t="shared" si="3"/>
        <v>6.83</v>
      </c>
    </row>
    <row r="68" spans="2:6" x14ac:dyDescent="0.2">
      <c r="B68">
        <v>2012</v>
      </c>
      <c r="C68">
        <v>9.6199999999999992</v>
      </c>
      <c r="D68">
        <v>0.26</v>
      </c>
      <c r="E68">
        <v>8.77</v>
      </c>
      <c r="F68">
        <f t="shared" si="3"/>
        <v>0.58999999999999986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</vt:lpstr>
      <vt:lpstr>Aditya-1</vt:lpstr>
      <vt:lpstr>Aditya-2</vt:lpstr>
      <vt:lpstr>Aakanksha - 1</vt:lpstr>
      <vt:lpstr>Aakanksha-2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Aakanksha Kulkarni</dc:creator>
  <cp:lastModifiedBy>Microsoft Office User</cp:lastModifiedBy>
  <dcterms:created xsi:type="dcterms:W3CDTF">2022-01-02T19:10:10Z</dcterms:created>
  <dcterms:modified xsi:type="dcterms:W3CDTF">2022-01-02T18:27:22Z</dcterms:modified>
</cp:coreProperties>
</file>